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90" windowWidth="18195" windowHeight="8535"/>
  </bookViews>
  <sheets>
    <sheet name="Sheet1" sheetId="1" r:id="rId1"/>
    <sheet name="Sheet2" sheetId="2" r:id="rId2"/>
    <sheet name="Sheet3" sheetId="3" r:id="rId3"/>
    <sheet name="DV-IDENTITY-0" sheetId="4" state="veryHidden" r:id="rId4"/>
  </sheets>
  <calcPr calcId="145621"/>
</workbook>
</file>

<file path=xl/calcChain.xml><?xml version="1.0" encoding="utf-8"?>
<calcChain xmlns="http://schemas.openxmlformats.org/spreadsheetml/2006/main">
  <c r="A4" i="4" l="1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A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HI1" i="4"/>
  <c r="HJ1" i="4"/>
  <c r="HK1" i="4"/>
  <c r="HL1" i="4"/>
  <c r="HM1" i="4"/>
  <c r="HN1" i="4"/>
  <c r="HO1" i="4"/>
  <c r="HP1" i="4"/>
  <c r="HQ1" i="4"/>
  <c r="HR1" i="4"/>
  <c r="HS1" i="4"/>
  <c r="HT1" i="4"/>
  <c r="HU1" i="4"/>
  <c r="HV1" i="4"/>
  <c r="HW1" i="4"/>
  <c r="HX1" i="4"/>
  <c r="HY1" i="4"/>
  <c r="HZ1" i="4"/>
  <c r="IA1" i="4"/>
  <c r="IB1" i="4"/>
  <c r="IC1" i="4"/>
  <c r="ID1" i="4"/>
  <c r="IE1" i="4"/>
  <c r="IF1" i="4"/>
  <c r="IG1" i="4"/>
  <c r="IH1" i="4"/>
  <c r="II1" i="4"/>
  <c r="IJ1" i="4"/>
  <c r="IK1" i="4"/>
  <c r="IL1" i="4"/>
  <c r="IM1" i="4"/>
  <c r="IN1" i="4"/>
  <c r="IO1" i="4"/>
  <c r="IP1" i="4"/>
  <c r="IQ1" i="4"/>
  <c r="IR1" i="4"/>
  <c r="IS1" i="4"/>
  <c r="IT1" i="4"/>
  <c r="IU1" i="4"/>
  <c r="IV1" i="4"/>
</calcChain>
</file>

<file path=xl/sharedStrings.xml><?xml version="1.0" encoding="utf-8"?>
<sst xmlns="http://schemas.openxmlformats.org/spreadsheetml/2006/main" count="281" uniqueCount="39">
  <si>
    <t>route</t>
  </si>
  <si>
    <t>dep_time</t>
  </si>
  <si>
    <t>Paris</t>
  </si>
  <si>
    <t>0005</t>
  </si>
  <si>
    <t>Rome</t>
  </si>
  <si>
    <t>0020</t>
  </si>
  <si>
    <t>London</t>
  </si>
  <si>
    <t>0110</t>
  </si>
  <si>
    <t>Stockholm</t>
  </si>
  <si>
    <t>Copenhagen</t>
  </si>
  <si>
    <t>0120</t>
  </si>
  <si>
    <t>Tokyo 1</t>
  </si>
  <si>
    <t>0735</t>
  </si>
  <si>
    <t>Hong Kong1</t>
  </si>
  <si>
    <t>0800</t>
  </si>
  <si>
    <t>1155</t>
  </si>
  <si>
    <t>Frankfurt1</t>
  </si>
  <si>
    <t>1225</t>
  </si>
  <si>
    <t>Munich</t>
  </si>
  <si>
    <t>1325</t>
  </si>
  <si>
    <t>Hong Kong2</t>
  </si>
  <si>
    <t>1600</t>
  </si>
  <si>
    <t>Tokyo2</t>
  </si>
  <si>
    <t>2210</t>
  </si>
  <si>
    <t>Frankfurt3</t>
  </si>
  <si>
    <t>2345</t>
  </si>
  <si>
    <t>Madrid</t>
  </si>
  <si>
    <t>Frankfurt2</t>
  </si>
  <si>
    <t>1245</t>
  </si>
  <si>
    <t>TotalF_Time</t>
  </si>
  <si>
    <t>Day</t>
  </si>
  <si>
    <t>1</t>
  </si>
  <si>
    <t>2</t>
  </si>
  <si>
    <t>3</t>
  </si>
  <si>
    <t>4</t>
  </si>
  <si>
    <t>5</t>
  </si>
  <si>
    <t>6</t>
  </si>
  <si>
    <t>7</t>
  </si>
  <si>
    <t>AAAAAC92XV4=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</si>
</sst>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</font>
    <font>
      <sz val="10"/>
      <color theme="1"/>
      <name val="Calibri"/>
      <family val="2"/>
      <charset val="222"/>
      <scheme val="minor"/>
    </font>
    <font>
      <sz val="10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2" fillId="0" borderId="0"/>
  </cellStyleXfs>
  <cellXfs count="15">
    <xf numFmtId="0" fontId="0" fillId="0" borderId="0" xfId="0"/>
    <xf numFmtId="49" fontId="3" fillId="8" borderId="0" xfId="0" applyNumberFormat="1" applyFont="1" applyFill="1" applyAlignment="1">
      <alignment horizontal="center"/>
    </xf>
    <xf numFmtId="0" fontId="0" fillId="0" borderId="0" xfId="0"/>
    <xf numFmtId="49" fontId="3" fillId="4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/>
    </xf>
    <xf numFmtId="49" fontId="0" fillId="2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 vertical="center"/>
    </xf>
    <xf numFmtId="49" fontId="0" fillId="8" borderId="0" xfId="0" applyNumberFormat="1" applyFill="1" applyAlignment="1">
      <alignment horizontal="center" vertical="center"/>
    </xf>
    <xf numFmtId="0" fontId="0" fillId="0" borderId="0" xfId="0"/>
    <xf numFmtId="49" fontId="3" fillId="5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3" fillId="6" borderId="0" xfId="0" applyNumberFormat="1" applyFont="1" applyFill="1" applyAlignment="1">
      <alignment horizontal="center"/>
    </xf>
    <xf numFmtId="49" fontId="3" fillId="7" borderId="0" xfId="0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80"/>
  <sheetViews>
    <sheetView tabSelected="1" topLeftCell="A67" workbookViewId="0">
      <selection activeCell="D93" sqref="D93"/>
    </sheetView>
  </sheetViews>
  <sheetFormatPr defaultRowHeight="15"/>
  <cols>
    <col min="1" max="1" width="21" customWidth="1"/>
    <col min="2" max="2" width="9.140625" style="10"/>
    <col min="3" max="3" width="9.28515625" customWidth="1"/>
    <col min="4" max="4" width="9.85546875" customWidth="1"/>
  </cols>
  <sheetData>
    <row r="1" spans="1:4">
      <c r="A1" s="3" t="s">
        <v>0</v>
      </c>
      <c r="B1" s="12" t="s">
        <v>30</v>
      </c>
      <c r="C1" s="2" t="s">
        <v>1</v>
      </c>
      <c r="D1" s="12" t="s">
        <v>29</v>
      </c>
    </row>
    <row r="2" spans="1:4">
      <c r="A2" s="4" t="s">
        <v>2</v>
      </c>
      <c r="B2" s="14" t="s">
        <v>31</v>
      </c>
      <c r="C2" s="7" t="s">
        <v>3</v>
      </c>
      <c r="D2" s="14">
        <v>1395</v>
      </c>
    </row>
    <row r="3" spans="1:4">
      <c r="A3" s="4" t="s">
        <v>4</v>
      </c>
      <c r="B3" s="14" t="s">
        <v>31</v>
      </c>
      <c r="C3" s="7" t="s">
        <v>5</v>
      </c>
      <c r="D3" s="14">
        <v>1333</v>
      </c>
    </row>
    <row r="4" spans="1:4">
      <c r="A4" s="4" t="s">
        <v>6</v>
      </c>
      <c r="B4" s="14" t="s">
        <v>31</v>
      </c>
      <c r="C4" s="7" t="s">
        <v>7</v>
      </c>
      <c r="D4" s="14">
        <v>1500</v>
      </c>
    </row>
    <row r="5" spans="1:4">
      <c r="A5" s="5" t="s">
        <v>8</v>
      </c>
      <c r="B5" s="14" t="s">
        <v>31</v>
      </c>
      <c r="C5" s="8" t="s">
        <v>7</v>
      </c>
      <c r="D5" s="14">
        <v>1250</v>
      </c>
    </row>
    <row r="6" spans="1:4">
      <c r="A6" s="5" t="s">
        <v>9</v>
      </c>
      <c r="B6" s="14" t="s">
        <v>31</v>
      </c>
      <c r="C6" s="8" t="s">
        <v>10</v>
      </c>
      <c r="D6" s="14">
        <v>1340</v>
      </c>
    </row>
    <row r="7" spans="1:4">
      <c r="A7" s="4" t="s">
        <v>11</v>
      </c>
      <c r="B7" s="14" t="s">
        <v>31</v>
      </c>
      <c r="C7" s="7" t="s">
        <v>12</v>
      </c>
      <c r="D7" s="14">
        <v>760</v>
      </c>
    </row>
    <row r="8" spans="1:4">
      <c r="A8" s="5" t="s">
        <v>13</v>
      </c>
      <c r="B8" s="14" t="s">
        <v>31</v>
      </c>
      <c r="C8" s="8" t="s">
        <v>14</v>
      </c>
      <c r="D8" s="14">
        <v>325</v>
      </c>
    </row>
    <row r="9" spans="1:4">
      <c r="A9" s="4" t="s">
        <v>6</v>
      </c>
      <c r="B9" s="14" t="s">
        <v>31</v>
      </c>
      <c r="C9" s="7" t="s">
        <v>15</v>
      </c>
      <c r="D9" s="14">
        <v>1420</v>
      </c>
    </row>
    <row r="10" spans="1:4">
      <c r="A10" s="4" t="s">
        <v>16</v>
      </c>
      <c r="B10" s="14" t="s">
        <v>31</v>
      </c>
      <c r="C10" s="7" t="s">
        <v>17</v>
      </c>
      <c r="D10" s="14">
        <v>1315</v>
      </c>
    </row>
    <row r="11" spans="1:4">
      <c r="A11" s="4" t="s">
        <v>18</v>
      </c>
      <c r="B11" s="14" t="s">
        <v>31</v>
      </c>
      <c r="C11" s="7" t="s">
        <v>19</v>
      </c>
      <c r="D11" s="14">
        <v>1335</v>
      </c>
    </row>
    <row r="12" spans="1:4">
      <c r="A12" s="5" t="s">
        <v>20</v>
      </c>
      <c r="B12" s="14" t="s">
        <v>31</v>
      </c>
      <c r="C12" s="8" t="s">
        <v>21</v>
      </c>
      <c r="D12" s="14">
        <v>325</v>
      </c>
    </row>
    <row r="13" spans="1:4">
      <c r="A13" s="5" t="s">
        <v>22</v>
      </c>
      <c r="B13" s="14" t="s">
        <v>31</v>
      </c>
      <c r="C13" s="8" t="s">
        <v>23</v>
      </c>
      <c r="D13" s="14">
        <v>760</v>
      </c>
    </row>
    <row r="14" spans="1:4">
      <c r="A14" s="4" t="s">
        <v>24</v>
      </c>
      <c r="B14" s="14" t="s">
        <v>31</v>
      </c>
      <c r="C14" s="7" t="s">
        <v>25</v>
      </c>
      <c r="D14" s="14">
        <v>1315</v>
      </c>
    </row>
    <row r="15" spans="1:4">
      <c r="A15" s="4" t="s">
        <v>2</v>
      </c>
      <c r="B15" s="14" t="s">
        <v>32</v>
      </c>
      <c r="C15" s="7" t="s">
        <v>3</v>
      </c>
      <c r="D15" s="14">
        <v>1395</v>
      </c>
    </row>
    <row r="16" spans="1:4">
      <c r="A16" s="4" t="s">
        <v>26</v>
      </c>
      <c r="B16" s="14" t="s">
        <v>32</v>
      </c>
      <c r="C16" s="7" t="s">
        <v>3</v>
      </c>
      <c r="D16" s="14">
        <v>1500</v>
      </c>
    </row>
    <row r="17" spans="1:4">
      <c r="A17" s="4" t="s">
        <v>6</v>
      </c>
      <c r="B17" s="14" t="s">
        <v>32</v>
      </c>
      <c r="C17" s="7" t="s">
        <v>7</v>
      </c>
      <c r="D17" s="14">
        <v>1500</v>
      </c>
    </row>
    <row r="18" spans="1:4">
      <c r="A18" s="5" t="s">
        <v>8</v>
      </c>
      <c r="B18" s="5" t="s">
        <v>32</v>
      </c>
      <c r="C18" s="8" t="s">
        <v>7</v>
      </c>
      <c r="D18" s="14">
        <v>1250</v>
      </c>
    </row>
    <row r="19" spans="1:4">
      <c r="A19" s="5" t="s">
        <v>9</v>
      </c>
      <c r="B19" s="5" t="s">
        <v>32</v>
      </c>
      <c r="C19" s="8" t="s">
        <v>10</v>
      </c>
      <c r="D19" s="14">
        <v>1340</v>
      </c>
    </row>
    <row r="20" spans="1:4">
      <c r="A20" s="4" t="s">
        <v>11</v>
      </c>
      <c r="B20" s="14" t="s">
        <v>32</v>
      </c>
      <c r="C20" s="7" t="s">
        <v>12</v>
      </c>
      <c r="D20" s="14">
        <v>760</v>
      </c>
    </row>
    <row r="21" spans="1:4">
      <c r="A21" s="5" t="s">
        <v>13</v>
      </c>
      <c r="B21" s="5" t="s">
        <v>32</v>
      </c>
      <c r="C21" s="8" t="s">
        <v>14</v>
      </c>
      <c r="D21" s="14">
        <v>325</v>
      </c>
    </row>
    <row r="22" spans="1:4">
      <c r="A22" s="4" t="s">
        <v>6</v>
      </c>
      <c r="B22" s="14" t="s">
        <v>32</v>
      </c>
      <c r="C22" s="7" t="s">
        <v>15</v>
      </c>
      <c r="D22" s="14">
        <v>1420</v>
      </c>
    </row>
    <row r="23" spans="1:4">
      <c r="A23" s="4" t="s">
        <v>16</v>
      </c>
      <c r="B23" s="14" t="s">
        <v>32</v>
      </c>
      <c r="C23" s="7" t="s">
        <v>17</v>
      </c>
      <c r="D23" s="14">
        <v>1315</v>
      </c>
    </row>
    <row r="24" spans="1:4">
      <c r="A24" s="4" t="s">
        <v>18</v>
      </c>
      <c r="B24" s="14" t="s">
        <v>32</v>
      </c>
      <c r="C24" s="7" t="s">
        <v>19</v>
      </c>
      <c r="D24" s="14">
        <v>1335</v>
      </c>
    </row>
    <row r="25" spans="1:4">
      <c r="A25" s="5" t="s">
        <v>20</v>
      </c>
      <c r="B25" s="5" t="s">
        <v>32</v>
      </c>
      <c r="C25" s="8" t="s">
        <v>21</v>
      </c>
      <c r="D25" s="14">
        <v>325</v>
      </c>
    </row>
    <row r="26" spans="1:4">
      <c r="A26" s="5" t="s">
        <v>22</v>
      </c>
      <c r="B26" s="5" t="s">
        <v>32</v>
      </c>
      <c r="C26" s="8" t="s">
        <v>23</v>
      </c>
      <c r="D26" s="14">
        <v>760</v>
      </c>
    </row>
    <row r="27" spans="1:4">
      <c r="A27" s="4" t="s">
        <v>24</v>
      </c>
      <c r="B27" s="14" t="s">
        <v>32</v>
      </c>
      <c r="C27" s="7" t="s">
        <v>25</v>
      </c>
      <c r="D27" s="14">
        <v>1315</v>
      </c>
    </row>
    <row r="28" spans="1:4">
      <c r="A28" s="4" t="s">
        <v>2</v>
      </c>
      <c r="B28" s="14" t="s">
        <v>33</v>
      </c>
      <c r="C28" s="7" t="s">
        <v>3</v>
      </c>
      <c r="D28" s="14">
        <v>1395</v>
      </c>
    </row>
    <row r="29" spans="1:4">
      <c r="A29" s="4" t="s">
        <v>4</v>
      </c>
      <c r="B29" s="14" t="s">
        <v>33</v>
      </c>
      <c r="C29" s="7" t="s">
        <v>5</v>
      </c>
      <c r="D29" s="14">
        <v>1333</v>
      </c>
    </row>
    <row r="30" spans="1:4">
      <c r="A30" s="4" t="s">
        <v>6</v>
      </c>
      <c r="B30" s="14" t="s">
        <v>33</v>
      </c>
      <c r="C30" s="7" t="s">
        <v>7</v>
      </c>
      <c r="D30" s="14">
        <v>1500</v>
      </c>
    </row>
    <row r="31" spans="1:4">
      <c r="A31" s="5" t="s">
        <v>8</v>
      </c>
      <c r="B31" s="5" t="s">
        <v>33</v>
      </c>
      <c r="C31" s="8" t="s">
        <v>7</v>
      </c>
      <c r="D31" s="14">
        <v>1250</v>
      </c>
    </row>
    <row r="32" spans="1:4">
      <c r="A32" s="5" t="s">
        <v>9</v>
      </c>
      <c r="B32" s="5" t="s">
        <v>33</v>
      </c>
      <c r="C32" s="8" t="s">
        <v>10</v>
      </c>
      <c r="D32" s="14">
        <v>1340</v>
      </c>
    </row>
    <row r="33" spans="1:4">
      <c r="A33" s="4" t="s">
        <v>11</v>
      </c>
      <c r="B33" s="14" t="s">
        <v>33</v>
      </c>
      <c r="C33" s="7" t="s">
        <v>12</v>
      </c>
      <c r="D33" s="14">
        <v>760</v>
      </c>
    </row>
    <row r="34" spans="1:4">
      <c r="A34" s="5" t="s">
        <v>13</v>
      </c>
      <c r="B34" s="5" t="s">
        <v>33</v>
      </c>
      <c r="C34" s="8" t="s">
        <v>14</v>
      </c>
      <c r="D34" s="14">
        <v>325</v>
      </c>
    </row>
    <row r="35" spans="1:4">
      <c r="A35" s="4" t="s">
        <v>6</v>
      </c>
      <c r="B35" s="14" t="s">
        <v>33</v>
      </c>
      <c r="C35" s="7" t="s">
        <v>15</v>
      </c>
      <c r="D35" s="14">
        <v>1420</v>
      </c>
    </row>
    <row r="36" spans="1:4">
      <c r="A36" s="6" t="s">
        <v>16</v>
      </c>
      <c r="B36" s="6" t="s">
        <v>33</v>
      </c>
      <c r="C36" s="7" t="s">
        <v>17</v>
      </c>
      <c r="D36" s="14">
        <v>1315</v>
      </c>
    </row>
    <row r="37" spans="1:4">
      <c r="A37" s="4" t="s">
        <v>18</v>
      </c>
      <c r="B37" s="14" t="s">
        <v>33</v>
      </c>
      <c r="C37" s="7" t="s">
        <v>19</v>
      </c>
      <c r="D37" s="14">
        <v>1335</v>
      </c>
    </row>
    <row r="38" spans="1:4">
      <c r="A38" s="5" t="s">
        <v>20</v>
      </c>
      <c r="B38" s="5" t="s">
        <v>33</v>
      </c>
      <c r="C38" s="8" t="s">
        <v>21</v>
      </c>
      <c r="D38" s="14">
        <v>325</v>
      </c>
    </row>
    <row r="39" spans="1:4">
      <c r="A39" s="5" t="s">
        <v>22</v>
      </c>
      <c r="B39" s="5" t="s">
        <v>33</v>
      </c>
      <c r="C39" s="8" t="s">
        <v>23</v>
      </c>
      <c r="D39" s="14">
        <v>760</v>
      </c>
    </row>
    <row r="40" spans="1:4">
      <c r="A40" s="4" t="s">
        <v>24</v>
      </c>
      <c r="B40" s="14" t="s">
        <v>33</v>
      </c>
      <c r="C40" s="7" t="s">
        <v>25</v>
      </c>
      <c r="D40" s="14">
        <v>1315</v>
      </c>
    </row>
    <row r="41" spans="1:4">
      <c r="A41" s="4" t="s">
        <v>2</v>
      </c>
      <c r="B41" s="14" t="s">
        <v>34</v>
      </c>
      <c r="C41" s="7" t="s">
        <v>3</v>
      </c>
      <c r="D41" s="14">
        <v>1395</v>
      </c>
    </row>
    <row r="42" spans="1:4">
      <c r="A42" s="4" t="s">
        <v>26</v>
      </c>
      <c r="B42" s="14" t="s">
        <v>34</v>
      </c>
      <c r="C42" s="7" t="s">
        <v>3</v>
      </c>
      <c r="D42" s="14">
        <v>1500</v>
      </c>
    </row>
    <row r="43" spans="1:4">
      <c r="A43" s="4" t="s">
        <v>6</v>
      </c>
      <c r="B43" s="14" t="s">
        <v>34</v>
      </c>
      <c r="C43" s="7" t="s">
        <v>7</v>
      </c>
      <c r="D43" s="14">
        <v>1500</v>
      </c>
    </row>
    <row r="44" spans="1:4">
      <c r="A44" s="5" t="s">
        <v>8</v>
      </c>
      <c r="B44" s="5" t="s">
        <v>34</v>
      </c>
      <c r="C44" s="8" t="s">
        <v>7</v>
      </c>
      <c r="D44" s="14">
        <v>1250</v>
      </c>
    </row>
    <row r="45" spans="1:4">
      <c r="A45" s="5" t="s">
        <v>9</v>
      </c>
      <c r="B45" s="5" t="s">
        <v>34</v>
      </c>
      <c r="C45" s="8" t="s">
        <v>10</v>
      </c>
      <c r="D45" s="14">
        <v>1340</v>
      </c>
    </row>
    <row r="46" spans="1:4">
      <c r="A46" s="4" t="s">
        <v>11</v>
      </c>
      <c r="B46" s="14" t="s">
        <v>34</v>
      </c>
      <c r="C46" s="7" t="s">
        <v>12</v>
      </c>
      <c r="D46" s="14">
        <v>760</v>
      </c>
    </row>
    <row r="47" spans="1:4">
      <c r="A47" s="5" t="s">
        <v>13</v>
      </c>
      <c r="B47" s="5" t="s">
        <v>34</v>
      </c>
      <c r="C47" s="8" t="s">
        <v>14</v>
      </c>
      <c r="D47" s="14">
        <v>325</v>
      </c>
    </row>
    <row r="48" spans="1:4">
      <c r="A48" s="4" t="s">
        <v>27</v>
      </c>
      <c r="B48" s="14" t="s">
        <v>34</v>
      </c>
      <c r="C48" s="7" t="s">
        <v>15</v>
      </c>
      <c r="D48" s="14">
        <v>1315</v>
      </c>
    </row>
    <row r="49" spans="1:4">
      <c r="A49" s="4" t="s">
        <v>6</v>
      </c>
      <c r="B49" s="14" t="s">
        <v>34</v>
      </c>
      <c r="C49" s="7" t="s">
        <v>17</v>
      </c>
      <c r="D49" s="14">
        <v>1420</v>
      </c>
    </row>
    <row r="50" spans="1:4">
      <c r="A50" s="4" t="s">
        <v>16</v>
      </c>
      <c r="B50" s="14" t="s">
        <v>34</v>
      </c>
      <c r="C50" s="7" t="s">
        <v>28</v>
      </c>
      <c r="D50" s="14">
        <v>1315</v>
      </c>
    </row>
    <row r="51" spans="1:4">
      <c r="A51" s="4" t="s">
        <v>18</v>
      </c>
      <c r="B51" s="14" t="s">
        <v>34</v>
      </c>
      <c r="C51" s="7" t="s">
        <v>19</v>
      </c>
      <c r="D51" s="14">
        <v>1335</v>
      </c>
    </row>
    <row r="52" spans="1:4">
      <c r="A52" s="5" t="s">
        <v>20</v>
      </c>
      <c r="B52" s="5" t="s">
        <v>34</v>
      </c>
      <c r="C52" s="8" t="s">
        <v>21</v>
      </c>
      <c r="D52" s="14">
        <v>325</v>
      </c>
    </row>
    <row r="53" spans="1:4">
      <c r="A53" s="5" t="s">
        <v>22</v>
      </c>
      <c r="B53" s="5" t="s">
        <v>34</v>
      </c>
      <c r="C53" s="8" t="s">
        <v>23</v>
      </c>
      <c r="D53" s="14">
        <v>760</v>
      </c>
    </row>
    <row r="54" spans="1:4">
      <c r="A54" s="4" t="s">
        <v>24</v>
      </c>
      <c r="B54" s="14" t="s">
        <v>34</v>
      </c>
      <c r="C54" s="7" t="s">
        <v>25</v>
      </c>
      <c r="D54" s="14">
        <v>1315</v>
      </c>
    </row>
    <row r="55" spans="1:4">
      <c r="A55" s="4" t="s">
        <v>2</v>
      </c>
      <c r="B55" s="14" t="s">
        <v>35</v>
      </c>
      <c r="C55" s="7" t="s">
        <v>3</v>
      </c>
      <c r="D55" s="14">
        <v>1395</v>
      </c>
    </row>
    <row r="56" spans="1:4">
      <c r="A56" s="4" t="s">
        <v>4</v>
      </c>
      <c r="B56" s="14" t="s">
        <v>35</v>
      </c>
      <c r="C56" s="7" t="s">
        <v>5</v>
      </c>
      <c r="D56" s="14">
        <v>1333</v>
      </c>
    </row>
    <row r="57" spans="1:4">
      <c r="A57" s="4" t="s">
        <v>6</v>
      </c>
      <c r="B57" s="14" t="s">
        <v>35</v>
      </c>
      <c r="C57" s="7" t="s">
        <v>7</v>
      </c>
      <c r="D57" s="14">
        <v>1500</v>
      </c>
    </row>
    <row r="58" spans="1:4">
      <c r="A58" s="5" t="s">
        <v>8</v>
      </c>
      <c r="B58" s="5" t="s">
        <v>35</v>
      </c>
      <c r="C58" s="8" t="s">
        <v>7</v>
      </c>
      <c r="D58" s="14">
        <v>1250</v>
      </c>
    </row>
    <row r="59" spans="1:4">
      <c r="A59" s="5" t="s">
        <v>9</v>
      </c>
      <c r="B59" s="5" t="s">
        <v>35</v>
      </c>
      <c r="C59" s="8" t="s">
        <v>10</v>
      </c>
      <c r="D59" s="14">
        <v>1340</v>
      </c>
    </row>
    <row r="60" spans="1:4">
      <c r="A60" s="4" t="s">
        <v>11</v>
      </c>
      <c r="B60" s="14" t="s">
        <v>35</v>
      </c>
      <c r="C60" s="7" t="s">
        <v>12</v>
      </c>
      <c r="D60" s="14">
        <v>760</v>
      </c>
    </row>
    <row r="61" spans="1:4">
      <c r="A61" s="5" t="s">
        <v>13</v>
      </c>
      <c r="B61" s="5" t="s">
        <v>35</v>
      </c>
      <c r="C61" s="8" t="s">
        <v>14</v>
      </c>
      <c r="D61" s="14">
        <v>325</v>
      </c>
    </row>
    <row r="62" spans="1:4">
      <c r="A62" s="4" t="s">
        <v>6</v>
      </c>
      <c r="B62" s="14" t="s">
        <v>35</v>
      </c>
      <c r="C62" s="7" t="s">
        <v>15</v>
      </c>
      <c r="D62" s="14">
        <v>1420</v>
      </c>
    </row>
    <row r="63" spans="1:4">
      <c r="A63" s="4" t="s">
        <v>16</v>
      </c>
      <c r="B63" s="14" t="s">
        <v>35</v>
      </c>
      <c r="C63" s="7" t="s">
        <v>17</v>
      </c>
      <c r="D63" s="14">
        <v>1315</v>
      </c>
    </row>
    <row r="64" spans="1:4">
      <c r="A64" s="4" t="s">
        <v>18</v>
      </c>
      <c r="B64" s="14" t="s">
        <v>35</v>
      </c>
      <c r="C64" s="7" t="s">
        <v>19</v>
      </c>
      <c r="D64" s="14">
        <v>1335</v>
      </c>
    </row>
    <row r="65" spans="1:4">
      <c r="A65" s="5" t="s">
        <v>20</v>
      </c>
      <c r="B65" s="5" t="s">
        <v>35</v>
      </c>
      <c r="C65" s="8" t="s">
        <v>21</v>
      </c>
      <c r="D65" s="14">
        <v>325</v>
      </c>
    </row>
    <row r="66" spans="1:4">
      <c r="A66" s="5" t="s">
        <v>22</v>
      </c>
      <c r="B66" s="5" t="s">
        <v>35</v>
      </c>
      <c r="C66" s="8" t="s">
        <v>23</v>
      </c>
      <c r="D66" s="14">
        <v>760</v>
      </c>
    </row>
    <row r="67" spans="1:4">
      <c r="A67" s="4" t="s">
        <v>24</v>
      </c>
      <c r="B67" s="14" t="s">
        <v>35</v>
      </c>
      <c r="C67" s="7" t="s">
        <v>25</v>
      </c>
      <c r="D67" s="14">
        <v>1315</v>
      </c>
    </row>
    <row r="68" spans="1:4">
      <c r="A68" s="4" t="s">
        <v>2</v>
      </c>
      <c r="B68" s="14" t="s">
        <v>36</v>
      </c>
      <c r="C68" s="7" t="s">
        <v>3</v>
      </c>
      <c r="D68" s="14">
        <v>1395</v>
      </c>
    </row>
    <row r="69" spans="1:4">
      <c r="A69" s="4" t="s">
        <v>26</v>
      </c>
      <c r="B69" s="14" t="s">
        <v>36</v>
      </c>
      <c r="C69" s="7" t="s">
        <v>3</v>
      </c>
      <c r="D69" s="14">
        <v>1500</v>
      </c>
    </row>
    <row r="70" spans="1:4">
      <c r="A70" s="4" t="s">
        <v>6</v>
      </c>
      <c r="B70" s="14" t="s">
        <v>36</v>
      </c>
      <c r="C70" s="7" t="s">
        <v>7</v>
      </c>
      <c r="D70" s="14">
        <v>1500</v>
      </c>
    </row>
    <row r="71" spans="1:4">
      <c r="A71" s="5" t="s">
        <v>8</v>
      </c>
      <c r="B71" s="5" t="s">
        <v>36</v>
      </c>
      <c r="C71" s="8" t="s">
        <v>7</v>
      </c>
      <c r="D71" s="14">
        <v>1250</v>
      </c>
    </row>
    <row r="72" spans="1:4">
      <c r="A72" s="5" t="s">
        <v>9</v>
      </c>
      <c r="B72" s="5" t="s">
        <v>36</v>
      </c>
      <c r="C72" s="8" t="s">
        <v>10</v>
      </c>
      <c r="D72" s="14">
        <v>1340</v>
      </c>
    </row>
    <row r="73" spans="1:4">
      <c r="A73" s="4" t="s">
        <v>11</v>
      </c>
      <c r="B73" s="14" t="s">
        <v>36</v>
      </c>
      <c r="C73" s="7" t="s">
        <v>12</v>
      </c>
      <c r="D73" s="14">
        <v>760</v>
      </c>
    </row>
    <row r="74" spans="1:4">
      <c r="A74" s="5" t="s">
        <v>13</v>
      </c>
      <c r="B74" s="5" t="s">
        <v>36</v>
      </c>
      <c r="C74" s="8" t="s">
        <v>14</v>
      </c>
      <c r="D74" s="14">
        <v>325</v>
      </c>
    </row>
    <row r="75" spans="1:4">
      <c r="A75" s="4" t="s">
        <v>6</v>
      </c>
      <c r="B75" s="14" t="s">
        <v>36</v>
      </c>
      <c r="C75" s="7" t="s">
        <v>15</v>
      </c>
      <c r="D75" s="14">
        <v>1420</v>
      </c>
    </row>
    <row r="76" spans="1:4">
      <c r="A76" s="4" t="s">
        <v>16</v>
      </c>
      <c r="B76" s="14" t="s">
        <v>36</v>
      </c>
      <c r="C76" s="7" t="s">
        <v>17</v>
      </c>
      <c r="D76" s="14">
        <v>1315</v>
      </c>
    </row>
    <row r="77" spans="1:4">
      <c r="A77" s="4" t="s">
        <v>18</v>
      </c>
      <c r="B77" s="14" t="s">
        <v>36</v>
      </c>
      <c r="C77" s="7" t="s">
        <v>19</v>
      </c>
      <c r="D77" s="14">
        <v>1335</v>
      </c>
    </row>
    <row r="78" spans="1:4">
      <c r="A78" s="5" t="s">
        <v>20</v>
      </c>
      <c r="B78" s="5" t="s">
        <v>36</v>
      </c>
      <c r="C78" s="8" t="s">
        <v>21</v>
      </c>
      <c r="D78" s="14">
        <v>325</v>
      </c>
    </row>
    <row r="79" spans="1:4">
      <c r="A79" s="5" t="s">
        <v>22</v>
      </c>
      <c r="B79" s="5" t="s">
        <v>36</v>
      </c>
      <c r="C79" s="8" t="s">
        <v>23</v>
      </c>
      <c r="D79" s="14">
        <v>760</v>
      </c>
    </row>
    <row r="80" spans="1:4">
      <c r="A80" s="4" t="s">
        <v>24</v>
      </c>
      <c r="B80" s="14" t="s">
        <v>36</v>
      </c>
      <c r="C80" s="7" t="s">
        <v>25</v>
      </c>
      <c r="D80" s="14">
        <v>1315</v>
      </c>
    </row>
    <row r="81" spans="1:4">
      <c r="A81" s="4" t="s">
        <v>2</v>
      </c>
      <c r="B81" s="14" t="s">
        <v>37</v>
      </c>
      <c r="C81" s="7" t="s">
        <v>3</v>
      </c>
      <c r="D81" s="14">
        <v>1395</v>
      </c>
    </row>
    <row r="82" spans="1:4">
      <c r="A82" s="4" t="s">
        <v>4</v>
      </c>
      <c r="B82" s="14" t="s">
        <v>37</v>
      </c>
      <c r="C82" s="7" t="s">
        <v>5</v>
      </c>
      <c r="D82" s="14">
        <v>1333</v>
      </c>
    </row>
    <row r="83" spans="1:4">
      <c r="A83" s="4" t="s">
        <v>6</v>
      </c>
      <c r="B83" s="14" t="s">
        <v>37</v>
      </c>
      <c r="C83" s="7" t="s">
        <v>7</v>
      </c>
      <c r="D83" s="14">
        <v>1500</v>
      </c>
    </row>
    <row r="84" spans="1:4">
      <c r="A84" s="5" t="s">
        <v>8</v>
      </c>
      <c r="B84" s="5" t="s">
        <v>37</v>
      </c>
      <c r="C84" s="8" t="s">
        <v>7</v>
      </c>
      <c r="D84" s="14">
        <v>1250</v>
      </c>
    </row>
    <row r="85" spans="1:4">
      <c r="A85" s="5" t="s">
        <v>9</v>
      </c>
      <c r="B85" s="5" t="s">
        <v>37</v>
      </c>
      <c r="C85" s="8" t="s">
        <v>10</v>
      </c>
      <c r="D85" s="14">
        <v>1340</v>
      </c>
    </row>
    <row r="86" spans="1:4">
      <c r="A86" s="4" t="s">
        <v>11</v>
      </c>
      <c r="B86" s="14" t="s">
        <v>37</v>
      </c>
      <c r="C86" s="7" t="s">
        <v>12</v>
      </c>
      <c r="D86" s="14">
        <v>760</v>
      </c>
    </row>
    <row r="87" spans="1:4">
      <c r="A87" s="5" t="s">
        <v>13</v>
      </c>
      <c r="B87" s="5" t="s">
        <v>37</v>
      </c>
      <c r="C87" s="8" t="s">
        <v>14</v>
      </c>
      <c r="D87" s="14">
        <v>325</v>
      </c>
    </row>
    <row r="88" spans="1:4">
      <c r="A88" s="4" t="s">
        <v>27</v>
      </c>
      <c r="B88" s="14" t="s">
        <v>37</v>
      </c>
      <c r="C88" s="7" t="s">
        <v>17</v>
      </c>
      <c r="D88" s="14">
        <v>1315</v>
      </c>
    </row>
    <row r="89" spans="1:4">
      <c r="A89" s="4" t="s">
        <v>6</v>
      </c>
      <c r="B89" s="14" t="s">
        <v>37</v>
      </c>
      <c r="C89" s="7" t="s">
        <v>28</v>
      </c>
      <c r="D89" s="14">
        <v>1420</v>
      </c>
    </row>
    <row r="90" spans="1:4">
      <c r="A90" s="4" t="s">
        <v>18</v>
      </c>
      <c r="B90" s="14" t="s">
        <v>37</v>
      </c>
      <c r="C90" s="7" t="s">
        <v>19</v>
      </c>
      <c r="D90" s="14">
        <v>1335</v>
      </c>
    </row>
    <row r="91" spans="1:4">
      <c r="A91" s="5" t="s">
        <v>20</v>
      </c>
      <c r="B91" s="5" t="s">
        <v>37</v>
      </c>
      <c r="C91" s="8" t="s">
        <v>21</v>
      </c>
      <c r="D91" s="14">
        <v>325</v>
      </c>
    </row>
    <row r="92" spans="1:4">
      <c r="A92" s="5" t="s">
        <v>22</v>
      </c>
      <c r="B92" s="5" t="s">
        <v>37</v>
      </c>
      <c r="C92" s="8" t="s">
        <v>23</v>
      </c>
      <c r="D92" s="14">
        <v>760</v>
      </c>
    </row>
    <row r="93" spans="1:4">
      <c r="A93" s="4" t="s">
        <v>24</v>
      </c>
      <c r="B93" s="14" t="s">
        <v>37</v>
      </c>
      <c r="C93" s="7" t="s">
        <v>25</v>
      </c>
      <c r="D93" s="14">
        <v>1315</v>
      </c>
    </row>
    <row r="94" spans="1:4">
      <c r="D94" s="9"/>
    </row>
    <row r="95" spans="1:4">
      <c r="D95" s="1"/>
    </row>
    <row r="96" spans="1:4">
      <c r="D96" s="9"/>
    </row>
    <row r="97" spans="4:4">
      <c r="D97" s="1"/>
    </row>
    <row r="98" spans="4:4">
      <c r="D98" s="9"/>
    </row>
    <row r="99" spans="4:4">
      <c r="D99" s="1"/>
    </row>
    <row r="100" spans="4:4">
      <c r="D100" s="9"/>
    </row>
    <row r="101" spans="4:4">
      <c r="D101" s="1"/>
    </row>
    <row r="102" spans="4:4">
      <c r="D102" s="9"/>
    </row>
    <row r="103" spans="4:4">
      <c r="D103" s="1"/>
    </row>
    <row r="104" spans="4:4">
      <c r="D104" s="9"/>
    </row>
    <row r="105" spans="4:4">
      <c r="D105" s="1"/>
    </row>
    <row r="106" spans="4:4">
      <c r="D106" s="9"/>
    </row>
    <row r="107" spans="4:4">
      <c r="D107" s="1"/>
    </row>
    <row r="108" spans="4:4">
      <c r="D108" s="9"/>
    </row>
    <row r="109" spans="4:4">
      <c r="D109" s="1"/>
    </row>
    <row r="110" spans="4:4">
      <c r="D110" s="9"/>
    </row>
    <row r="111" spans="4:4">
      <c r="D111" s="1"/>
    </row>
    <row r="112" spans="4:4">
      <c r="D112" s="9"/>
    </row>
    <row r="113" spans="4:4">
      <c r="D113" s="1"/>
    </row>
    <row r="114" spans="4:4">
      <c r="D114" s="9"/>
    </row>
    <row r="115" spans="4:4">
      <c r="D115" s="1"/>
    </row>
    <row r="116" spans="4:4">
      <c r="D116" s="9"/>
    </row>
    <row r="117" spans="4:4">
      <c r="D117" s="1"/>
    </row>
    <row r="118" spans="4:4">
      <c r="D118" s="9"/>
    </row>
    <row r="119" spans="4:4">
      <c r="D119" s="1"/>
    </row>
    <row r="120" spans="4:4">
      <c r="D120" s="9"/>
    </row>
    <row r="121" spans="4:4">
      <c r="D121" s="1"/>
    </row>
    <row r="122" spans="4:4">
      <c r="D122" s="9"/>
    </row>
    <row r="123" spans="4:4">
      <c r="D123" s="1"/>
    </row>
    <row r="124" spans="4:4">
      <c r="D124" s="9"/>
    </row>
    <row r="125" spans="4:4">
      <c r="D125" s="1"/>
    </row>
    <row r="126" spans="4:4">
      <c r="D126" s="9"/>
    </row>
    <row r="127" spans="4:4">
      <c r="D127" s="1"/>
    </row>
    <row r="128" spans="4:4">
      <c r="D128" s="9"/>
    </row>
    <row r="129" spans="4:4">
      <c r="D129" s="1"/>
    </row>
    <row r="130" spans="4:4">
      <c r="D130" s="9"/>
    </row>
    <row r="131" spans="4:4">
      <c r="D131" s="1"/>
    </row>
    <row r="132" spans="4:4">
      <c r="D132" s="9"/>
    </row>
    <row r="133" spans="4:4">
      <c r="D133" s="1"/>
    </row>
    <row r="134" spans="4:4">
      <c r="D134" s="9"/>
    </row>
    <row r="135" spans="4:4">
      <c r="D135" s="1"/>
    </row>
    <row r="136" spans="4:4">
      <c r="D136" s="9"/>
    </row>
    <row r="137" spans="4:4">
      <c r="D137" s="1"/>
    </row>
    <row r="138" spans="4:4">
      <c r="D138" s="9"/>
    </row>
    <row r="139" spans="4:4">
      <c r="D139" s="1"/>
    </row>
    <row r="140" spans="4:4">
      <c r="D140" s="9"/>
    </row>
    <row r="141" spans="4:4">
      <c r="D141" s="1"/>
    </row>
    <row r="142" spans="4:4">
      <c r="D142" s="9"/>
    </row>
    <row r="143" spans="4:4">
      <c r="D143" s="1"/>
    </row>
    <row r="144" spans="4:4">
      <c r="D144" s="9"/>
    </row>
    <row r="145" spans="4:4">
      <c r="D145" s="1"/>
    </row>
    <row r="146" spans="4:4">
      <c r="D146" s="9"/>
    </row>
    <row r="147" spans="4:4">
      <c r="D147" s="1"/>
    </row>
    <row r="148" spans="4:4">
      <c r="D148" s="9"/>
    </row>
    <row r="149" spans="4:4">
      <c r="D149" s="1"/>
    </row>
    <row r="150" spans="4:4">
      <c r="D150" s="9"/>
    </row>
    <row r="151" spans="4:4">
      <c r="D151" s="1"/>
    </row>
    <row r="152" spans="4:4">
      <c r="D152" s="9"/>
    </row>
    <row r="153" spans="4:4">
      <c r="D153" s="1"/>
    </row>
    <row r="154" spans="4:4">
      <c r="D154" s="9"/>
    </row>
    <row r="155" spans="4:4">
      <c r="D155" s="1"/>
    </row>
    <row r="156" spans="4:4">
      <c r="D156" s="9"/>
    </row>
    <row r="157" spans="4:4">
      <c r="D157" s="1"/>
    </row>
    <row r="158" spans="4:4">
      <c r="D158" s="9"/>
    </row>
    <row r="159" spans="4:4">
      <c r="D159" s="1"/>
    </row>
    <row r="160" spans="4:4">
      <c r="D160" s="9"/>
    </row>
    <row r="161" spans="4:4">
      <c r="D161" s="1"/>
    </row>
    <row r="162" spans="4:4">
      <c r="D162" s="9"/>
    </row>
    <row r="163" spans="4:4">
      <c r="D163" s="1"/>
    </row>
    <row r="164" spans="4:4">
      <c r="D164" s="9"/>
    </row>
    <row r="165" spans="4:4">
      <c r="D165" s="1"/>
    </row>
    <row r="166" spans="4:4">
      <c r="D166" s="9"/>
    </row>
    <row r="167" spans="4:4">
      <c r="D167" s="1"/>
    </row>
    <row r="168" spans="4:4">
      <c r="D168" s="9"/>
    </row>
    <row r="169" spans="4:4">
      <c r="D169" s="1"/>
    </row>
    <row r="170" spans="4:4">
      <c r="D170" s="9"/>
    </row>
    <row r="171" spans="4:4">
      <c r="D171" s="1"/>
    </row>
    <row r="172" spans="4:4">
      <c r="D172" s="9"/>
    </row>
    <row r="173" spans="4:4">
      <c r="D173" s="1"/>
    </row>
    <row r="174" spans="4:4">
      <c r="D174" s="9"/>
    </row>
    <row r="175" spans="4:4">
      <c r="D175" s="1"/>
    </row>
    <row r="176" spans="4:4">
      <c r="D176" s="9"/>
    </row>
    <row r="177" spans="4:4">
      <c r="D177" s="1"/>
    </row>
    <row r="178" spans="4:4">
      <c r="D178" s="9"/>
    </row>
    <row r="179" spans="4:4">
      <c r="D179" s="1"/>
    </row>
    <row r="180" spans="4:4">
      <c r="D180" s="9"/>
    </row>
    <row r="181" spans="4:4">
      <c r="D181" s="1"/>
    </row>
    <row r="182" spans="4:4">
      <c r="D182" s="9"/>
    </row>
    <row r="183" spans="4:4">
      <c r="D183" s="1"/>
    </row>
    <row r="184" spans="4:4">
      <c r="D184" s="9"/>
    </row>
    <row r="185" spans="4:4">
      <c r="D185" s="1"/>
    </row>
    <row r="186" spans="4:4">
      <c r="D186" s="9"/>
    </row>
    <row r="187" spans="4:4">
      <c r="D187" s="1"/>
    </row>
    <row r="188" spans="4:4">
      <c r="D188" s="9"/>
    </row>
    <row r="189" spans="4:4">
      <c r="D189" s="1"/>
    </row>
    <row r="190" spans="4:4">
      <c r="D190" s="9"/>
    </row>
    <row r="191" spans="4:4">
      <c r="D191" s="1"/>
    </row>
    <row r="192" spans="4:4">
      <c r="D192" s="9"/>
    </row>
    <row r="193" spans="4:4">
      <c r="D193" s="1"/>
    </row>
    <row r="194" spans="4:4">
      <c r="D194" s="9"/>
    </row>
    <row r="195" spans="4:4">
      <c r="D195" s="1"/>
    </row>
    <row r="196" spans="4:4">
      <c r="D196" s="9"/>
    </row>
    <row r="197" spans="4:4">
      <c r="D197" s="1"/>
    </row>
    <row r="198" spans="4:4">
      <c r="D198" s="9"/>
    </row>
    <row r="199" spans="4:4">
      <c r="D199" s="1"/>
    </row>
    <row r="200" spans="4:4">
      <c r="D200" s="9"/>
    </row>
    <row r="201" spans="4:4">
      <c r="D201" s="1"/>
    </row>
    <row r="202" spans="4:4">
      <c r="D202" s="9"/>
    </row>
    <row r="203" spans="4:4">
      <c r="D203" s="1"/>
    </row>
    <row r="204" spans="4:4">
      <c r="D204" s="9"/>
    </row>
    <row r="205" spans="4:4">
      <c r="D205" s="1"/>
    </row>
    <row r="206" spans="4:4">
      <c r="D206" s="9"/>
    </row>
    <row r="207" spans="4:4">
      <c r="D207" s="1"/>
    </row>
    <row r="208" spans="4:4">
      <c r="D208" s="9"/>
    </row>
    <row r="209" spans="4:4">
      <c r="D209" s="1"/>
    </row>
    <row r="210" spans="4:4">
      <c r="D210" s="9"/>
    </row>
    <row r="211" spans="4:4">
      <c r="D211" s="1"/>
    </row>
    <row r="212" spans="4:4">
      <c r="D212" s="9"/>
    </row>
    <row r="213" spans="4:4">
      <c r="D213" s="1"/>
    </row>
    <row r="214" spans="4:4">
      <c r="D214" s="9"/>
    </row>
    <row r="215" spans="4:4">
      <c r="D215" s="1"/>
    </row>
    <row r="216" spans="4:4">
      <c r="D216" s="9"/>
    </row>
    <row r="217" spans="4:4">
      <c r="D217" s="1"/>
    </row>
    <row r="218" spans="4:4">
      <c r="D218" s="9"/>
    </row>
    <row r="219" spans="4:4">
      <c r="D219" s="1"/>
    </row>
    <row r="220" spans="4:4">
      <c r="D220" s="9"/>
    </row>
    <row r="221" spans="4:4">
      <c r="D221" s="1"/>
    </row>
    <row r="222" spans="4:4">
      <c r="D222" s="9"/>
    </row>
    <row r="223" spans="4:4">
      <c r="D223" s="1"/>
    </row>
    <row r="224" spans="4:4">
      <c r="D224" s="9"/>
    </row>
    <row r="225" spans="4:4">
      <c r="D225" s="1"/>
    </row>
    <row r="226" spans="4:4">
      <c r="D226" s="9"/>
    </row>
    <row r="227" spans="4:4">
      <c r="D227" s="1"/>
    </row>
    <row r="228" spans="4:4">
      <c r="D228" s="9"/>
    </row>
    <row r="229" spans="4:4">
      <c r="D229" s="1"/>
    </row>
    <row r="230" spans="4:4">
      <c r="D230" s="9"/>
    </row>
    <row r="231" spans="4:4">
      <c r="D231" s="1"/>
    </row>
    <row r="232" spans="4:4">
      <c r="D232" s="9"/>
    </row>
    <row r="233" spans="4:4">
      <c r="D233" s="1"/>
    </row>
    <row r="234" spans="4:4">
      <c r="D234" s="9"/>
    </row>
    <row r="235" spans="4:4">
      <c r="D235" s="1"/>
    </row>
    <row r="236" spans="4:4">
      <c r="D236" s="9"/>
    </row>
    <row r="237" spans="4:4">
      <c r="D237" s="1"/>
    </row>
    <row r="238" spans="4:4">
      <c r="D238" s="9"/>
    </row>
    <row r="239" spans="4:4">
      <c r="D239" s="1"/>
    </row>
    <row r="240" spans="4:4">
      <c r="D240" s="9"/>
    </row>
    <row r="241" spans="4:4">
      <c r="D241" s="1"/>
    </row>
    <row r="242" spans="4:4">
      <c r="D242" s="9"/>
    </row>
    <row r="243" spans="4:4">
      <c r="D243" s="1"/>
    </row>
    <row r="244" spans="4:4">
      <c r="D244" s="9"/>
    </row>
    <row r="245" spans="4:4">
      <c r="D245" s="1"/>
    </row>
    <row r="246" spans="4:4">
      <c r="D246" s="9"/>
    </row>
    <row r="247" spans="4:4">
      <c r="D247" s="1"/>
    </row>
    <row r="248" spans="4:4">
      <c r="D248" s="9"/>
    </row>
    <row r="249" spans="4:4">
      <c r="D249" s="1"/>
    </row>
    <row r="250" spans="4:4">
      <c r="D250" s="9"/>
    </row>
    <row r="251" spans="4:4">
      <c r="D251" s="1"/>
    </row>
    <row r="252" spans="4:4">
      <c r="D252" s="9"/>
    </row>
    <row r="253" spans="4:4">
      <c r="D253" s="1"/>
    </row>
    <row r="254" spans="4:4">
      <c r="D254" s="9"/>
    </row>
    <row r="255" spans="4:4">
      <c r="D255" s="1"/>
    </row>
    <row r="256" spans="4:4">
      <c r="D256" s="9"/>
    </row>
    <row r="257" spans="4:4">
      <c r="D257" s="1"/>
    </row>
    <row r="258" spans="4:4">
      <c r="D258" s="9"/>
    </row>
    <row r="259" spans="4:4">
      <c r="D259" s="1"/>
    </row>
    <row r="260" spans="4:4">
      <c r="D260" s="9"/>
    </row>
    <row r="261" spans="4:4">
      <c r="D261" s="1"/>
    </row>
    <row r="262" spans="4:4">
      <c r="D262" s="9"/>
    </row>
    <row r="263" spans="4:4">
      <c r="D263" s="1"/>
    </row>
    <row r="264" spans="4:4">
      <c r="D264" s="9"/>
    </row>
    <row r="265" spans="4:4">
      <c r="D265" s="1"/>
    </row>
    <row r="266" spans="4:4">
      <c r="D266" s="9"/>
    </row>
    <row r="267" spans="4:4">
      <c r="D267" s="1"/>
    </row>
    <row r="268" spans="4:4">
      <c r="D268" s="9"/>
    </row>
    <row r="269" spans="4:4">
      <c r="D269" s="1"/>
    </row>
    <row r="270" spans="4:4">
      <c r="D270" s="9"/>
    </row>
    <row r="271" spans="4:4">
      <c r="D271" s="1"/>
    </row>
    <row r="272" spans="4:4">
      <c r="D272" s="9"/>
    </row>
    <row r="273" spans="4:4">
      <c r="D273" s="1"/>
    </row>
    <row r="274" spans="4:4">
      <c r="D274" s="9"/>
    </row>
    <row r="275" spans="4:4">
      <c r="D275" s="1"/>
    </row>
    <row r="276" spans="4:4">
      <c r="D276" s="9"/>
    </row>
    <row r="277" spans="4:4">
      <c r="D277" s="1"/>
    </row>
    <row r="278" spans="4:4">
      <c r="D278" s="9"/>
    </row>
    <row r="279" spans="4:4">
      <c r="D279" s="1"/>
    </row>
    <row r="280" spans="4:4">
      <c r="D280" s="9"/>
    </row>
    <row r="281" spans="4:4">
      <c r="D281" s="1"/>
    </row>
    <row r="282" spans="4:4">
      <c r="D282" s="9"/>
    </row>
    <row r="283" spans="4:4">
      <c r="D283" s="1"/>
    </row>
    <row r="284" spans="4:4">
      <c r="D284" s="9"/>
    </row>
    <row r="285" spans="4:4">
      <c r="D285" s="1"/>
    </row>
    <row r="286" spans="4:4">
      <c r="D286" s="9"/>
    </row>
    <row r="287" spans="4:4">
      <c r="D287" s="1"/>
    </row>
    <row r="288" spans="4:4">
      <c r="D288" s="9"/>
    </row>
    <row r="289" spans="4:4">
      <c r="D289" s="1"/>
    </row>
    <row r="290" spans="4:4">
      <c r="D290" s="9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0"/>
    </row>
    <row r="400" spans="4:4">
      <c r="D400" s="11"/>
    </row>
    <row r="401" spans="4:4">
      <c r="D401" s="11"/>
    </row>
    <row r="402" spans="4:4">
      <c r="D402" s="11"/>
    </row>
    <row r="403" spans="4:4">
      <c r="D403" s="11"/>
    </row>
    <row r="404" spans="4:4">
      <c r="D404" s="11"/>
    </row>
    <row r="405" spans="4:4">
      <c r="D405" s="11"/>
    </row>
    <row r="406" spans="4:4">
      <c r="D406" s="11"/>
    </row>
    <row r="407" spans="4:4">
      <c r="D407" s="11"/>
    </row>
    <row r="408" spans="4:4">
      <c r="D408" s="11"/>
    </row>
    <row r="409" spans="4:4">
      <c r="D409" s="11"/>
    </row>
    <row r="410" spans="4:4">
      <c r="D410" s="11"/>
    </row>
    <row r="411" spans="4:4">
      <c r="D411" s="11"/>
    </row>
    <row r="412" spans="4:4">
      <c r="D412" s="11"/>
    </row>
    <row r="413" spans="4:4">
      <c r="D413" s="11"/>
    </row>
    <row r="414" spans="4:4">
      <c r="D414" s="13"/>
    </row>
    <row r="415" spans="4:4">
      <c r="D415" s="13"/>
    </row>
    <row r="416" spans="4:4">
      <c r="D416" s="13"/>
    </row>
    <row r="417" spans="4:4">
      <c r="D417" s="13"/>
    </row>
    <row r="418" spans="4:4">
      <c r="D418" s="13"/>
    </row>
    <row r="419" spans="4:4">
      <c r="D419" s="13"/>
    </row>
    <row r="420" spans="4:4">
      <c r="D420" s="13"/>
    </row>
    <row r="421" spans="4:4">
      <c r="D421" s="13"/>
    </row>
    <row r="422" spans="4:4">
      <c r="D422" s="13"/>
    </row>
    <row r="423" spans="4:4">
      <c r="D423" s="13"/>
    </row>
    <row r="424" spans="4:4">
      <c r="D424" s="13"/>
    </row>
    <row r="425" spans="4:4">
      <c r="D425" s="13"/>
    </row>
    <row r="426" spans="4:4">
      <c r="D426" s="13"/>
    </row>
    <row r="427" spans="4:4">
      <c r="D427" s="13"/>
    </row>
    <row r="428" spans="4:4">
      <c r="D428" s="13"/>
    </row>
    <row r="429" spans="4:4">
      <c r="D429" s="13"/>
    </row>
    <row r="430" spans="4:4">
      <c r="D430" s="13"/>
    </row>
    <row r="431" spans="4:4">
      <c r="D431" s="13"/>
    </row>
    <row r="432" spans="4:4">
      <c r="D432" s="13"/>
    </row>
    <row r="433" spans="4:4">
      <c r="D433" s="13"/>
    </row>
    <row r="434" spans="4:4">
      <c r="D434" s="13"/>
    </row>
    <row r="435" spans="4:4">
      <c r="D435" s="13"/>
    </row>
    <row r="436" spans="4:4">
      <c r="D436" s="13"/>
    </row>
    <row r="437" spans="4:4">
      <c r="D437" s="13"/>
    </row>
    <row r="438" spans="4:4">
      <c r="D438" s="13"/>
    </row>
    <row r="439" spans="4:4">
      <c r="D439" s="13"/>
    </row>
    <row r="440" spans="4:4">
      <c r="D440" s="13"/>
    </row>
    <row r="441" spans="4:4">
      <c r="D441" s="13"/>
    </row>
    <row r="442" spans="4:4">
      <c r="D442" s="13"/>
    </row>
    <row r="443" spans="4:4">
      <c r="D443" s="13"/>
    </row>
    <row r="444" spans="4:4">
      <c r="D444" s="13"/>
    </row>
    <row r="445" spans="4:4">
      <c r="D445" s="13"/>
    </row>
    <row r="446" spans="4:4">
      <c r="D446" s="13"/>
    </row>
    <row r="447" spans="4:4">
      <c r="D447" s="13"/>
    </row>
    <row r="448" spans="4:4">
      <c r="D448" s="13"/>
    </row>
    <row r="449" spans="4:4">
      <c r="D449" s="13"/>
    </row>
    <row r="450" spans="4:4">
      <c r="D450" s="13"/>
    </row>
    <row r="451" spans="4:4">
      <c r="D451" s="13"/>
    </row>
    <row r="452" spans="4:4">
      <c r="D452" s="13"/>
    </row>
    <row r="453" spans="4:4">
      <c r="D453" s="13"/>
    </row>
    <row r="454" spans="4:4">
      <c r="D454" s="13"/>
    </row>
    <row r="455" spans="4:4">
      <c r="D455" s="13"/>
    </row>
    <row r="456" spans="4:4">
      <c r="D456" s="13"/>
    </row>
    <row r="457" spans="4:4">
      <c r="D457" s="13"/>
    </row>
    <row r="458" spans="4:4">
      <c r="D458" s="13"/>
    </row>
    <row r="459" spans="4:4">
      <c r="D459" s="13"/>
    </row>
    <row r="460" spans="4:4">
      <c r="D460" s="13"/>
    </row>
    <row r="461" spans="4:4">
      <c r="D461" s="13"/>
    </row>
    <row r="462" spans="4:4">
      <c r="D462" s="13"/>
    </row>
    <row r="463" spans="4:4">
      <c r="D463" s="13"/>
    </row>
    <row r="464" spans="4:4">
      <c r="D464" s="13"/>
    </row>
    <row r="465" spans="4:4">
      <c r="D465" s="13"/>
    </row>
    <row r="466" spans="4:4">
      <c r="D466" s="13"/>
    </row>
    <row r="467" spans="4:4">
      <c r="D467" s="13"/>
    </row>
    <row r="468" spans="4:4">
      <c r="D468" s="13"/>
    </row>
    <row r="469" spans="4:4">
      <c r="D469" s="13"/>
    </row>
    <row r="470" spans="4:4">
      <c r="D470" s="13"/>
    </row>
    <row r="471" spans="4:4">
      <c r="D471" s="13"/>
    </row>
    <row r="472" spans="4:4">
      <c r="D472" s="13"/>
    </row>
    <row r="473" spans="4:4">
      <c r="D473" s="13"/>
    </row>
    <row r="474" spans="4:4">
      <c r="D474" s="13"/>
    </row>
    <row r="475" spans="4:4">
      <c r="D475" s="13"/>
    </row>
    <row r="476" spans="4:4">
      <c r="D476" s="13"/>
    </row>
    <row r="477" spans="4:4">
      <c r="D477" s="13"/>
    </row>
    <row r="478" spans="4:4">
      <c r="D478" s="13"/>
    </row>
    <row r="479" spans="4:4">
      <c r="D479" s="13"/>
    </row>
    <row r="480" spans="4:4">
      <c r="D480" s="10"/>
    </row>
  </sheetData>
  <pageMargins left="0.7" right="0.7" top="0.75" bottom="0.75" header="0.3" footer="0.3"/>
  <customProperties>
    <customPr name="DVSECTION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DVSECTION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4"/>
  <sheetViews>
    <sheetView workbookViewId="0">
      <selection activeCell="CQ4" sqref="CQ4"/>
    </sheetView>
  </sheetViews>
  <sheetFormatPr defaultRowHeight="15"/>
  <sheetData>
    <row r="1" spans="1:256">
      <c r="A1" t="e">
        <f>IF(Sheet1!1:1,"AAAAAD/NewA=",0)</f>
        <v>#VALUE!</v>
      </c>
      <c r="B1" t="e">
        <f>AND(Sheet1!A1,"AAAAAD/NewE=")</f>
        <v>#VALUE!</v>
      </c>
      <c r="C1" t="e">
        <f>AND(Sheet1!B1,"AAAAAD/NewI=")</f>
        <v>#VALUE!</v>
      </c>
      <c r="D1" t="e">
        <f>AND(Sheet1!C1,"AAAAAD/NewM=")</f>
        <v>#VALUE!</v>
      </c>
      <c r="E1" t="e">
        <f>AND(Sheet1!D1,"AAAAAD/NewQ=")</f>
        <v>#VALUE!</v>
      </c>
      <c r="F1">
        <f>IF(Sheet1!2:2,"AAAAAD/NewU=",0)</f>
        <v>0</v>
      </c>
      <c r="G1" t="e">
        <f>AND(Sheet1!A2,"AAAAAD/NewY=")</f>
        <v>#VALUE!</v>
      </c>
      <c r="H1" t="e">
        <f>AND(Sheet1!B2,"AAAAAD/Newc=")</f>
        <v>#VALUE!</v>
      </c>
      <c r="I1" t="e">
        <f>AND(Sheet1!C2,"AAAAAD/Newg=")</f>
        <v>#VALUE!</v>
      </c>
      <c r="J1" t="e">
        <f>AND(Sheet1!D2,"AAAAAD/Newk=")</f>
        <v>#VALUE!</v>
      </c>
      <c r="K1">
        <f>IF(Sheet1!3:3,"AAAAAD/Newo=",0)</f>
        <v>0</v>
      </c>
      <c r="L1" t="e">
        <f>AND(Sheet1!A3,"AAAAAD/News=")</f>
        <v>#VALUE!</v>
      </c>
      <c r="M1" t="e">
        <f>AND(Sheet1!B3,"AAAAAD/Neww=")</f>
        <v>#VALUE!</v>
      </c>
      <c r="N1" t="e">
        <f>AND(Sheet1!C3,"AAAAAD/New0=")</f>
        <v>#VALUE!</v>
      </c>
      <c r="O1" t="e">
        <f>AND(Sheet1!D3,"AAAAAD/New4=")</f>
        <v>#VALUE!</v>
      </c>
      <c r="P1">
        <f>IF(Sheet1!4:4,"AAAAAD/New8=",0)</f>
        <v>0</v>
      </c>
      <c r="Q1" t="e">
        <f>AND(Sheet1!A4,"AAAAAD/NexA=")</f>
        <v>#VALUE!</v>
      </c>
      <c r="R1" t="e">
        <f>AND(Sheet1!B4,"AAAAAD/NexE=")</f>
        <v>#VALUE!</v>
      </c>
      <c r="S1" t="e">
        <f>AND(Sheet1!C4,"AAAAAD/NexI=")</f>
        <v>#VALUE!</v>
      </c>
      <c r="T1" t="e">
        <f>AND(Sheet1!D4,"AAAAAD/NexM=")</f>
        <v>#VALUE!</v>
      </c>
      <c r="U1">
        <f>IF(Sheet1!5:5,"AAAAAD/NexQ=",0)</f>
        <v>0</v>
      </c>
      <c r="V1" t="e">
        <f>AND(Sheet1!A5,"AAAAAD/NexU=")</f>
        <v>#VALUE!</v>
      </c>
      <c r="W1" t="e">
        <f>AND(Sheet1!B5,"AAAAAD/NexY=")</f>
        <v>#VALUE!</v>
      </c>
      <c r="X1" t="e">
        <f>AND(Sheet1!C5,"AAAAAD/Nexc=")</f>
        <v>#VALUE!</v>
      </c>
      <c r="Y1" t="e">
        <f>AND(Sheet1!D5,"AAAAAD/Nexg=")</f>
        <v>#VALUE!</v>
      </c>
      <c r="Z1">
        <f>IF(Sheet1!6:6,"AAAAAD/Nexk=",0)</f>
        <v>0</v>
      </c>
      <c r="AA1" t="e">
        <f>AND(Sheet1!A6,"AAAAAD/Nexo=")</f>
        <v>#VALUE!</v>
      </c>
      <c r="AB1" t="e">
        <f>AND(Sheet1!B6,"AAAAAD/Nexs=")</f>
        <v>#VALUE!</v>
      </c>
      <c r="AC1" t="e">
        <f>AND(Sheet1!C6,"AAAAAD/Nexw=")</f>
        <v>#VALUE!</v>
      </c>
      <c r="AD1" t="e">
        <f>AND(Sheet1!D6,"AAAAAD/Nex0=")</f>
        <v>#VALUE!</v>
      </c>
      <c r="AE1">
        <f>IF(Sheet1!7:7,"AAAAAD/Nex4=",0)</f>
        <v>0</v>
      </c>
      <c r="AF1" t="e">
        <f>AND(Sheet1!A7,"AAAAAD/Nex8=")</f>
        <v>#VALUE!</v>
      </c>
      <c r="AG1" t="e">
        <f>AND(Sheet1!B7,"AAAAAD/NeyA=")</f>
        <v>#VALUE!</v>
      </c>
      <c r="AH1" t="e">
        <f>AND(Sheet1!C7,"AAAAAD/NeyE=")</f>
        <v>#VALUE!</v>
      </c>
      <c r="AI1" t="e">
        <f>AND(Sheet1!D7,"AAAAAD/NeyI=")</f>
        <v>#VALUE!</v>
      </c>
      <c r="AJ1">
        <f>IF(Sheet1!8:8,"AAAAAD/NeyM=",0)</f>
        <v>0</v>
      </c>
      <c r="AK1" t="e">
        <f>AND(Sheet1!A8,"AAAAAD/NeyQ=")</f>
        <v>#VALUE!</v>
      </c>
      <c r="AL1" t="e">
        <f>AND(Sheet1!B8,"AAAAAD/NeyU=")</f>
        <v>#VALUE!</v>
      </c>
      <c r="AM1" t="e">
        <f>AND(Sheet1!C8,"AAAAAD/NeyY=")</f>
        <v>#VALUE!</v>
      </c>
      <c r="AN1" t="e">
        <f>AND(Sheet1!D8,"AAAAAD/Neyc=")</f>
        <v>#VALUE!</v>
      </c>
      <c r="AO1">
        <f>IF(Sheet1!9:9,"AAAAAD/Neyg=",0)</f>
        <v>0</v>
      </c>
      <c r="AP1" t="e">
        <f>AND(Sheet1!A9,"AAAAAD/Neyk=")</f>
        <v>#VALUE!</v>
      </c>
      <c r="AQ1" t="e">
        <f>AND(Sheet1!B9,"AAAAAD/Neyo=")</f>
        <v>#VALUE!</v>
      </c>
      <c r="AR1" t="e">
        <f>AND(Sheet1!C9,"AAAAAD/Neys=")</f>
        <v>#VALUE!</v>
      </c>
      <c r="AS1" t="e">
        <f>AND(Sheet1!D9,"AAAAAD/Neyw=")</f>
        <v>#VALUE!</v>
      </c>
      <c r="AT1">
        <f>IF(Sheet1!10:10,"AAAAAD/Ney0=",0)</f>
        <v>0</v>
      </c>
      <c r="AU1" t="e">
        <f>AND(Sheet1!A10,"AAAAAD/Ney4=")</f>
        <v>#VALUE!</v>
      </c>
      <c r="AV1" t="e">
        <f>AND(Sheet1!B10,"AAAAAD/Ney8=")</f>
        <v>#VALUE!</v>
      </c>
      <c r="AW1" t="e">
        <f>AND(Sheet1!C10,"AAAAAD/NezA=")</f>
        <v>#VALUE!</v>
      </c>
      <c r="AX1" t="e">
        <f>AND(Sheet1!D10,"AAAAAD/NezE=")</f>
        <v>#VALUE!</v>
      </c>
      <c r="AY1">
        <f>IF(Sheet1!11:11,"AAAAAD/NezI=",0)</f>
        <v>0</v>
      </c>
      <c r="AZ1" t="e">
        <f>AND(Sheet1!A11,"AAAAAD/NezM=")</f>
        <v>#VALUE!</v>
      </c>
      <c r="BA1" t="e">
        <f>AND(Sheet1!B11,"AAAAAD/NezQ=")</f>
        <v>#VALUE!</v>
      </c>
      <c r="BB1" t="e">
        <f>AND(Sheet1!C11,"AAAAAD/NezU=")</f>
        <v>#VALUE!</v>
      </c>
      <c r="BC1" t="e">
        <f>AND(Sheet1!D11,"AAAAAD/NezY=")</f>
        <v>#VALUE!</v>
      </c>
      <c r="BD1">
        <f>IF(Sheet1!12:12,"AAAAAD/Nezc=",0)</f>
        <v>0</v>
      </c>
      <c r="BE1" t="e">
        <f>AND(Sheet1!A12,"AAAAAD/Nezg=")</f>
        <v>#VALUE!</v>
      </c>
      <c r="BF1" t="e">
        <f>AND(Sheet1!B12,"AAAAAD/Nezk=")</f>
        <v>#VALUE!</v>
      </c>
      <c r="BG1" t="e">
        <f>AND(Sheet1!C12,"AAAAAD/Nezo=")</f>
        <v>#VALUE!</v>
      </c>
      <c r="BH1" t="e">
        <f>AND(Sheet1!D12,"AAAAAD/Nezs=")</f>
        <v>#VALUE!</v>
      </c>
      <c r="BI1">
        <f>IF(Sheet1!13:13,"AAAAAD/Nezw=",0)</f>
        <v>0</v>
      </c>
      <c r="BJ1" t="e">
        <f>AND(Sheet1!A13,"AAAAAD/Nez0=")</f>
        <v>#VALUE!</v>
      </c>
      <c r="BK1" t="e">
        <f>AND(Sheet1!B13,"AAAAAD/Nez4=")</f>
        <v>#VALUE!</v>
      </c>
      <c r="BL1" t="e">
        <f>AND(Sheet1!C13,"AAAAAD/Nez8=")</f>
        <v>#VALUE!</v>
      </c>
      <c r="BM1" t="e">
        <f>AND(Sheet1!D13,"AAAAAD/Ne0A=")</f>
        <v>#VALUE!</v>
      </c>
      <c r="BN1">
        <f>IF(Sheet1!14:14,"AAAAAD/Ne0E=",0)</f>
        <v>0</v>
      </c>
      <c r="BO1" t="e">
        <f>AND(Sheet1!A14,"AAAAAD/Ne0I=")</f>
        <v>#VALUE!</v>
      </c>
      <c r="BP1" t="e">
        <f>AND(Sheet1!B14,"AAAAAD/Ne0M=")</f>
        <v>#VALUE!</v>
      </c>
      <c r="BQ1" t="e">
        <f>AND(Sheet1!C14,"AAAAAD/Ne0Q=")</f>
        <v>#VALUE!</v>
      </c>
      <c r="BR1" t="e">
        <f>AND(Sheet1!D14,"AAAAAD/Ne0U=")</f>
        <v>#VALUE!</v>
      </c>
      <c r="BS1">
        <f>IF(Sheet1!15:15,"AAAAAD/Ne0Y=",0)</f>
        <v>0</v>
      </c>
      <c r="BT1" t="e">
        <f>AND(Sheet1!A15,"AAAAAD/Ne0c=")</f>
        <v>#VALUE!</v>
      </c>
      <c r="BU1" t="e">
        <f>AND(Sheet1!B15,"AAAAAD/Ne0g=")</f>
        <v>#VALUE!</v>
      </c>
      <c r="BV1" t="e">
        <f>AND(Sheet1!C15,"AAAAAD/Ne0k=")</f>
        <v>#VALUE!</v>
      </c>
      <c r="BW1" t="e">
        <f>AND(Sheet1!D15,"AAAAAD/Ne0o=")</f>
        <v>#VALUE!</v>
      </c>
      <c r="BX1">
        <f>IF(Sheet1!16:16,"AAAAAD/Ne0s=",0)</f>
        <v>0</v>
      </c>
      <c r="BY1" t="e">
        <f>AND(Sheet1!A16,"AAAAAD/Ne0w=")</f>
        <v>#VALUE!</v>
      </c>
      <c r="BZ1" t="e">
        <f>AND(Sheet1!B16,"AAAAAD/Ne00=")</f>
        <v>#VALUE!</v>
      </c>
      <c r="CA1" t="e">
        <f>AND(Sheet1!C16,"AAAAAD/Ne04=")</f>
        <v>#VALUE!</v>
      </c>
      <c r="CB1" t="e">
        <f>AND(Sheet1!D16,"AAAAAD/Ne08=")</f>
        <v>#VALUE!</v>
      </c>
      <c r="CC1">
        <f>IF(Sheet1!17:17,"AAAAAD/Ne1A=",0)</f>
        <v>0</v>
      </c>
      <c r="CD1" t="e">
        <f>AND(Sheet1!A17,"AAAAAD/Ne1E=")</f>
        <v>#VALUE!</v>
      </c>
      <c r="CE1" t="e">
        <f>AND(Sheet1!B17,"AAAAAD/Ne1I=")</f>
        <v>#VALUE!</v>
      </c>
      <c r="CF1" t="e">
        <f>AND(Sheet1!C17,"AAAAAD/Ne1M=")</f>
        <v>#VALUE!</v>
      </c>
      <c r="CG1" t="e">
        <f>AND(Sheet1!D17,"AAAAAD/Ne1Q=")</f>
        <v>#VALUE!</v>
      </c>
      <c r="CH1">
        <f>IF(Sheet1!18:18,"AAAAAD/Ne1U=",0)</f>
        <v>0</v>
      </c>
      <c r="CI1" t="e">
        <f>AND(Sheet1!A18,"AAAAAD/Ne1Y=")</f>
        <v>#VALUE!</v>
      </c>
      <c r="CJ1" t="e">
        <f>AND(Sheet1!B18,"AAAAAD/Ne1c=")</f>
        <v>#VALUE!</v>
      </c>
      <c r="CK1" t="e">
        <f>AND(Sheet1!C18,"AAAAAD/Ne1g=")</f>
        <v>#VALUE!</v>
      </c>
      <c r="CL1" t="e">
        <f>AND(Sheet1!D18,"AAAAAD/Ne1k=")</f>
        <v>#VALUE!</v>
      </c>
      <c r="CM1">
        <f>IF(Sheet1!19:19,"AAAAAD/Ne1o=",0)</f>
        <v>0</v>
      </c>
      <c r="CN1" t="e">
        <f>AND(Sheet1!A19,"AAAAAD/Ne1s=")</f>
        <v>#VALUE!</v>
      </c>
      <c r="CO1" t="e">
        <f>AND(Sheet1!B19,"AAAAAD/Ne1w=")</f>
        <v>#VALUE!</v>
      </c>
      <c r="CP1" t="e">
        <f>AND(Sheet1!C19,"AAAAAD/Ne10=")</f>
        <v>#VALUE!</v>
      </c>
      <c r="CQ1" t="e">
        <f>AND(Sheet1!D19,"AAAAAD/Ne14=")</f>
        <v>#VALUE!</v>
      </c>
      <c r="CR1">
        <f>IF(Sheet1!20:20,"AAAAAD/Ne18=",0)</f>
        <v>0</v>
      </c>
      <c r="CS1" t="e">
        <f>AND(Sheet1!A20,"AAAAAD/Ne2A=")</f>
        <v>#VALUE!</v>
      </c>
      <c r="CT1" t="e">
        <f>AND(Sheet1!B20,"AAAAAD/Ne2E=")</f>
        <v>#VALUE!</v>
      </c>
      <c r="CU1" t="e">
        <f>AND(Sheet1!C20,"AAAAAD/Ne2I=")</f>
        <v>#VALUE!</v>
      </c>
      <c r="CV1" t="e">
        <f>AND(Sheet1!D20,"AAAAAD/Ne2M=")</f>
        <v>#VALUE!</v>
      </c>
      <c r="CW1">
        <f>IF(Sheet1!21:21,"AAAAAD/Ne2Q=",0)</f>
        <v>0</v>
      </c>
      <c r="CX1" t="e">
        <f>AND(Sheet1!A21,"AAAAAD/Ne2U=")</f>
        <v>#VALUE!</v>
      </c>
      <c r="CY1" t="e">
        <f>AND(Sheet1!B21,"AAAAAD/Ne2Y=")</f>
        <v>#VALUE!</v>
      </c>
      <c r="CZ1" t="e">
        <f>AND(Sheet1!C21,"AAAAAD/Ne2c=")</f>
        <v>#VALUE!</v>
      </c>
      <c r="DA1" t="e">
        <f>AND(Sheet1!D21,"AAAAAD/Ne2g=")</f>
        <v>#VALUE!</v>
      </c>
      <c r="DB1">
        <f>IF(Sheet1!22:22,"AAAAAD/Ne2k=",0)</f>
        <v>0</v>
      </c>
      <c r="DC1" t="e">
        <f>AND(Sheet1!A22,"AAAAAD/Ne2o=")</f>
        <v>#VALUE!</v>
      </c>
      <c r="DD1" t="e">
        <f>AND(Sheet1!B22,"AAAAAD/Ne2s=")</f>
        <v>#VALUE!</v>
      </c>
      <c r="DE1" t="e">
        <f>AND(Sheet1!C22,"AAAAAD/Ne2w=")</f>
        <v>#VALUE!</v>
      </c>
      <c r="DF1" t="e">
        <f>AND(Sheet1!D22,"AAAAAD/Ne20=")</f>
        <v>#VALUE!</v>
      </c>
      <c r="DG1">
        <f>IF(Sheet1!23:23,"AAAAAD/Ne24=",0)</f>
        <v>0</v>
      </c>
      <c r="DH1" t="e">
        <f>AND(Sheet1!A23,"AAAAAD/Ne28=")</f>
        <v>#VALUE!</v>
      </c>
      <c r="DI1" t="e">
        <f>AND(Sheet1!B23,"AAAAAD/Ne3A=")</f>
        <v>#VALUE!</v>
      </c>
      <c r="DJ1" t="e">
        <f>AND(Sheet1!C23,"AAAAAD/Ne3E=")</f>
        <v>#VALUE!</v>
      </c>
      <c r="DK1" t="e">
        <f>AND(Sheet1!D23,"AAAAAD/Ne3I=")</f>
        <v>#VALUE!</v>
      </c>
      <c r="DL1">
        <f>IF(Sheet1!24:24,"AAAAAD/Ne3M=",0)</f>
        <v>0</v>
      </c>
      <c r="DM1" t="e">
        <f>AND(Sheet1!A24,"AAAAAD/Ne3Q=")</f>
        <v>#VALUE!</v>
      </c>
      <c r="DN1" t="e">
        <f>AND(Sheet1!B24,"AAAAAD/Ne3U=")</f>
        <v>#VALUE!</v>
      </c>
      <c r="DO1" t="e">
        <f>AND(Sheet1!C24,"AAAAAD/Ne3Y=")</f>
        <v>#VALUE!</v>
      </c>
      <c r="DP1" t="e">
        <f>AND(Sheet1!D24,"AAAAAD/Ne3c=")</f>
        <v>#VALUE!</v>
      </c>
      <c r="DQ1">
        <f>IF(Sheet1!25:25,"AAAAAD/Ne3g=",0)</f>
        <v>0</v>
      </c>
      <c r="DR1" t="e">
        <f>AND(Sheet1!A25,"AAAAAD/Ne3k=")</f>
        <v>#VALUE!</v>
      </c>
      <c r="DS1" t="e">
        <f>AND(Sheet1!B25,"AAAAAD/Ne3o=")</f>
        <v>#VALUE!</v>
      </c>
      <c r="DT1" t="e">
        <f>AND(Sheet1!C25,"AAAAAD/Ne3s=")</f>
        <v>#VALUE!</v>
      </c>
      <c r="DU1" t="e">
        <f>AND(Sheet1!D25,"AAAAAD/Ne3w=")</f>
        <v>#VALUE!</v>
      </c>
      <c r="DV1">
        <f>IF(Sheet1!26:26,"AAAAAD/Ne30=",0)</f>
        <v>0</v>
      </c>
      <c r="DW1" t="e">
        <f>AND(Sheet1!A26,"AAAAAD/Ne34=")</f>
        <v>#VALUE!</v>
      </c>
      <c r="DX1" t="e">
        <f>AND(Sheet1!B26,"AAAAAD/Ne38=")</f>
        <v>#VALUE!</v>
      </c>
      <c r="DY1" t="e">
        <f>AND(Sheet1!C26,"AAAAAD/Ne4A=")</f>
        <v>#VALUE!</v>
      </c>
      <c r="DZ1" t="e">
        <f>AND(Sheet1!D26,"AAAAAD/Ne4E=")</f>
        <v>#VALUE!</v>
      </c>
      <c r="EA1">
        <f>IF(Sheet1!27:27,"AAAAAD/Ne4I=",0)</f>
        <v>0</v>
      </c>
      <c r="EB1" t="e">
        <f>AND(Sheet1!A27,"AAAAAD/Ne4M=")</f>
        <v>#VALUE!</v>
      </c>
      <c r="EC1" t="e">
        <f>AND(Sheet1!B27,"AAAAAD/Ne4Q=")</f>
        <v>#VALUE!</v>
      </c>
      <c r="ED1" t="e">
        <f>AND(Sheet1!C27,"AAAAAD/Ne4U=")</f>
        <v>#VALUE!</v>
      </c>
      <c r="EE1" t="e">
        <f>AND(Sheet1!D27,"AAAAAD/Ne4Y=")</f>
        <v>#VALUE!</v>
      </c>
      <c r="EF1">
        <f>IF(Sheet1!28:28,"AAAAAD/Ne4c=",0)</f>
        <v>0</v>
      </c>
      <c r="EG1" t="e">
        <f>AND(Sheet1!A28,"AAAAAD/Ne4g=")</f>
        <v>#VALUE!</v>
      </c>
      <c r="EH1" t="e">
        <f>AND(Sheet1!B28,"AAAAAD/Ne4k=")</f>
        <v>#VALUE!</v>
      </c>
      <c r="EI1" t="e">
        <f>AND(Sheet1!C28,"AAAAAD/Ne4o=")</f>
        <v>#VALUE!</v>
      </c>
      <c r="EJ1" t="e">
        <f>AND(Sheet1!D28,"AAAAAD/Ne4s=")</f>
        <v>#VALUE!</v>
      </c>
      <c r="EK1">
        <f>IF(Sheet1!29:29,"AAAAAD/Ne4w=",0)</f>
        <v>0</v>
      </c>
      <c r="EL1" t="e">
        <f>AND(Sheet1!A29,"AAAAAD/Ne40=")</f>
        <v>#VALUE!</v>
      </c>
      <c r="EM1" t="e">
        <f>AND(Sheet1!B29,"AAAAAD/Ne44=")</f>
        <v>#VALUE!</v>
      </c>
      <c r="EN1" t="e">
        <f>AND(Sheet1!C29,"AAAAAD/Ne48=")</f>
        <v>#VALUE!</v>
      </c>
      <c r="EO1" t="e">
        <f>AND(Sheet1!D29,"AAAAAD/Ne5A=")</f>
        <v>#VALUE!</v>
      </c>
      <c r="EP1">
        <f>IF(Sheet1!30:30,"AAAAAD/Ne5E=",0)</f>
        <v>0</v>
      </c>
      <c r="EQ1" t="e">
        <f>AND(Sheet1!A30,"AAAAAD/Ne5I=")</f>
        <v>#VALUE!</v>
      </c>
      <c r="ER1" t="e">
        <f>AND(Sheet1!B30,"AAAAAD/Ne5M=")</f>
        <v>#VALUE!</v>
      </c>
      <c r="ES1" t="e">
        <f>AND(Sheet1!C30,"AAAAAD/Ne5Q=")</f>
        <v>#VALUE!</v>
      </c>
      <c r="ET1" t="e">
        <f>AND(Sheet1!D30,"AAAAAD/Ne5U=")</f>
        <v>#VALUE!</v>
      </c>
      <c r="EU1">
        <f>IF(Sheet1!31:31,"AAAAAD/Ne5Y=",0)</f>
        <v>0</v>
      </c>
      <c r="EV1" t="e">
        <f>AND(Sheet1!A31,"AAAAAD/Ne5c=")</f>
        <v>#VALUE!</v>
      </c>
      <c r="EW1" t="e">
        <f>AND(Sheet1!B31,"AAAAAD/Ne5g=")</f>
        <v>#VALUE!</v>
      </c>
      <c r="EX1" t="e">
        <f>AND(Sheet1!C31,"AAAAAD/Ne5k=")</f>
        <v>#VALUE!</v>
      </c>
      <c r="EY1" t="e">
        <f>AND(Sheet1!D31,"AAAAAD/Ne5o=")</f>
        <v>#VALUE!</v>
      </c>
      <c r="EZ1">
        <f>IF(Sheet1!32:32,"AAAAAD/Ne5s=",0)</f>
        <v>0</v>
      </c>
      <c r="FA1" t="e">
        <f>AND(Sheet1!A32,"AAAAAD/Ne5w=")</f>
        <v>#VALUE!</v>
      </c>
      <c r="FB1" t="e">
        <f>AND(Sheet1!B32,"AAAAAD/Ne50=")</f>
        <v>#VALUE!</v>
      </c>
      <c r="FC1" t="e">
        <f>AND(Sheet1!C32,"AAAAAD/Ne54=")</f>
        <v>#VALUE!</v>
      </c>
      <c r="FD1" t="e">
        <f>AND(Sheet1!D32,"AAAAAD/Ne58=")</f>
        <v>#VALUE!</v>
      </c>
      <c r="FE1">
        <f>IF(Sheet1!33:33,"AAAAAD/Ne6A=",0)</f>
        <v>0</v>
      </c>
      <c r="FF1" t="e">
        <f>AND(Sheet1!A33,"AAAAAD/Ne6E=")</f>
        <v>#VALUE!</v>
      </c>
      <c r="FG1" t="e">
        <f>AND(Sheet1!B33,"AAAAAD/Ne6I=")</f>
        <v>#VALUE!</v>
      </c>
      <c r="FH1" t="e">
        <f>AND(Sheet1!C33,"AAAAAD/Ne6M=")</f>
        <v>#VALUE!</v>
      </c>
      <c r="FI1" t="e">
        <f>AND(Sheet1!D33,"AAAAAD/Ne6Q=")</f>
        <v>#VALUE!</v>
      </c>
      <c r="FJ1">
        <f>IF(Sheet1!34:34,"AAAAAD/Ne6U=",0)</f>
        <v>0</v>
      </c>
      <c r="FK1" t="e">
        <f>AND(Sheet1!A34,"AAAAAD/Ne6Y=")</f>
        <v>#VALUE!</v>
      </c>
      <c r="FL1" t="e">
        <f>AND(Sheet1!B34,"AAAAAD/Ne6c=")</f>
        <v>#VALUE!</v>
      </c>
      <c r="FM1" t="e">
        <f>AND(Sheet1!C34,"AAAAAD/Ne6g=")</f>
        <v>#VALUE!</v>
      </c>
      <c r="FN1" t="e">
        <f>AND(Sheet1!D34,"AAAAAD/Ne6k=")</f>
        <v>#VALUE!</v>
      </c>
      <c r="FO1">
        <f>IF(Sheet1!35:35,"AAAAAD/Ne6o=",0)</f>
        <v>0</v>
      </c>
      <c r="FP1" t="e">
        <f>AND(Sheet1!A35,"AAAAAD/Ne6s=")</f>
        <v>#VALUE!</v>
      </c>
      <c r="FQ1" t="e">
        <f>AND(Sheet1!B35,"AAAAAD/Ne6w=")</f>
        <v>#VALUE!</v>
      </c>
      <c r="FR1" t="e">
        <f>AND(Sheet1!C35,"AAAAAD/Ne60=")</f>
        <v>#VALUE!</v>
      </c>
      <c r="FS1" t="e">
        <f>AND(Sheet1!D35,"AAAAAD/Ne64=")</f>
        <v>#VALUE!</v>
      </c>
      <c r="FT1">
        <f>IF(Sheet1!36:36,"AAAAAD/Ne68=",0)</f>
        <v>0</v>
      </c>
      <c r="FU1" t="e">
        <f>AND(Sheet1!A36,"AAAAAD/Ne7A=")</f>
        <v>#VALUE!</v>
      </c>
      <c r="FV1" t="e">
        <f>AND(Sheet1!B36,"AAAAAD/Ne7E=")</f>
        <v>#VALUE!</v>
      </c>
      <c r="FW1" t="e">
        <f>AND(Sheet1!C36,"AAAAAD/Ne7I=")</f>
        <v>#VALUE!</v>
      </c>
      <c r="FX1" t="e">
        <f>AND(Sheet1!D36,"AAAAAD/Ne7M=")</f>
        <v>#VALUE!</v>
      </c>
      <c r="FY1">
        <f>IF(Sheet1!37:37,"AAAAAD/Ne7Q=",0)</f>
        <v>0</v>
      </c>
      <c r="FZ1" t="e">
        <f>AND(Sheet1!A37,"AAAAAD/Ne7U=")</f>
        <v>#VALUE!</v>
      </c>
      <c r="GA1" t="e">
        <f>AND(Sheet1!B37,"AAAAAD/Ne7Y=")</f>
        <v>#VALUE!</v>
      </c>
      <c r="GB1" t="e">
        <f>AND(Sheet1!C37,"AAAAAD/Ne7c=")</f>
        <v>#VALUE!</v>
      </c>
      <c r="GC1" t="e">
        <f>AND(Sheet1!D37,"AAAAAD/Ne7g=")</f>
        <v>#VALUE!</v>
      </c>
      <c r="GD1">
        <f>IF(Sheet1!38:38,"AAAAAD/Ne7k=",0)</f>
        <v>0</v>
      </c>
      <c r="GE1" t="e">
        <f>AND(Sheet1!A38,"AAAAAD/Ne7o=")</f>
        <v>#VALUE!</v>
      </c>
      <c r="GF1" t="e">
        <f>AND(Sheet1!B38,"AAAAAD/Ne7s=")</f>
        <v>#VALUE!</v>
      </c>
      <c r="GG1" t="e">
        <f>AND(Sheet1!C38,"AAAAAD/Ne7w=")</f>
        <v>#VALUE!</v>
      </c>
      <c r="GH1" t="e">
        <f>AND(Sheet1!D38,"AAAAAD/Ne70=")</f>
        <v>#VALUE!</v>
      </c>
      <c r="GI1">
        <f>IF(Sheet1!39:39,"AAAAAD/Ne74=",0)</f>
        <v>0</v>
      </c>
      <c r="GJ1" t="e">
        <f>AND(Sheet1!A39,"AAAAAD/Ne78=")</f>
        <v>#VALUE!</v>
      </c>
      <c r="GK1" t="e">
        <f>AND(Sheet1!B39,"AAAAAD/Ne8A=")</f>
        <v>#VALUE!</v>
      </c>
      <c r="GL1" t="e">
        <f>AND(Sheet1!C39,"AAAAAD/Ne8E=")</f>
        <v>#VALUE!</v>
      </c>
      <c r="GM1" t="e">
        <f>AND(Sheet1!D39,"AAAAAD/Ne8I=")</f>
        <v>#VALUE!</v>
      </c>
      <c r="GN1">
        <f>IF(Sheet1!40:40,"AAAAAD/Ne8M=",0)</f>
        <v>0</v>
      </c>
      <c r="GO1" t="e">
        <f>AND(Sheet1!A40,"AAAAAD/Ne8Q=")</f>
        <v>#VALUE!</v>
      </c>
      <c r="GP1" t="e">
        <f>AND(Sheet1!B40,"AAAAAD/Ne8U=")</f>
        <v>#VALUE!</v>
      </c>
      <c r="GQ1" t="e">
        <f>AND(Sheet1!C40,"AAAAAD/Ne8Y=")</f>
        <v>#VALUE!</v>
      </c>
      <c r="GR1" t="e">
        <f>AND(Sheet1!D40,"AAAAAD/Ne8c=")</f>
        <v>#VALUE!</v>
      </c>
      <c r="GS1">
        <f>IF(Sheet1!41:41,"AAAAAD/Ne8g=",0)</f>
        <v>0</v>
      </c>
      <c r="GT1" t="e">
        <f>AND(Sheet1!A41,"AAAAAD/Ne8k=")</f>
        <v>#VALUE!</v>
      </c>
      <c r="GU1" t="e">
        <f>AND(Sheet1!B41,"AAAAAD/Ne8o=")</f>
        <v>#VALUE!</v>
      </c>
      <c r="GV1" t="e">
        <f>AND(Sheet1!C41,"AAAAAD/Ne8s=")</f>
        <v>#VALUE!</v>
      </c>
      <c r="GW1" t="e">
        <f>AND(Sheet1!D41,"AAAAAD/Ne8w=")</f>
        <v>#VALUE!</v>
      </c>
      <c r="GX1">
        <f>IF(Sheet1!42:42,"AAAAAD/Ne80=",0)</f>
        <v>0</v>
      </c>
      <c r="GY1" t="e">
        <f>AND(Sheet1!A42,"AAAAAD/Ne84=")</f>
        <v>#VALUE!</v>
      </c>
      <c r="GZ1" t="e">
        <f>AND(Sheet1!B42,"AAAAAD/Ne88=")</f>
        <v>#VALUE!</v>
      </c>
      <c r="HA1" t="e">
        <f>AND(Sheet1!C42,"AAAAAD/Ne9A=")</f>
        <v>#VALUE!</v>
      </c>
      <c r="HB1" t="e">
        <f>AND(Sheet1!D42,"AAAAAD/Ne9E=")</f>
        <v>#VALUE!</v>
      </c>
      <c r="HC1">
        <f>IF(Sheet1!43:43,"AAAAAD/Ne9I=",0)</f>
        <v>0</v>
      </c>
      <c r="HD1" t="e">
        <f>AND(Sheet1!A43,"AAAAAD/Ne9M=")</f>
        <v>#VALUE!</v>
      </c>
      <c r="HE1" t="e">
        <f>AND(Sheet1!B43,"AAAAAD/Ne9Q=")</f>
        <v>#VALUE!</v>
      </c>
      <c r="HF1" t="e">
        <f>AND(Sheet1!C43,"AAAAAD/Ne9U=")</f>
        <v>#VALUE!</v>
      </c>
      <c r="HG1" t="e">
        <f>AND(Sheet1!D43,"AAAAAD/Ne9Y=")</f>
        <v>#VALUE!</v>
      </c>
      <c r="HH1">
        <f>IF(Sheet1!44:44,"AAAAAD/Ne9c=",0)</f>
        <v>0</v>
      </c>
      <c r="HI1" t="e">
        <f>AND(Sheet1!A44,"AAAAAD/Ne9g=")</f>
        <v>#VALUE!</v>
      </c>
      <c r="HJ1" t="e">
        <f>AND(Sheet1!B44,"AAAAAD/Ne9k=")</f>
        <v>#VALUE!</v>
      </c>
      <c r="HK1" t="e">
        <f>AND(Sheet1!C44,"AAAAAD/Ne9o=")</f>
        <v>#VALUE!</v>
      </c>
      <c r="HL1" t="e">
        <f>AND(Sheet1!D44,"AAAAAD/Ne9s=")</f>
        <v>#VALUE!</v>
      </c>
      <c r="HM1">
        <f>IF(Sheet1!45:45,"AAAAAD/Ne9w=",0)</f>
        <v>0</v>
      </c>
      <c r="HN1" t="e">
        <f>AND(Sheet1!A45,"AAAAAD/Ne90=")</f>
        <v>#VALUE!</v>
      </c>
      <c r="HO1" t="e">
        <f>AND(Sheet1!B45,"AAAAAD/Ne94=")</f>
        <v>#VALUE!</v>
      </c>
      <c r="HP1" t="e">
        <f>AND(Sheet1!C45,"AAAAAD/Ne98=")</f>
        <v>#VALUE!</v>
      </c>
      <c r="HQ1" t="e">
        <f>AND(Sheet1!D45,"AAAAAD/Ne+A=")</f>
        <v>#VALUE!</v>
      </c>
      <c r="HR1">
        <f>IF(Sheet1!46:46,"AAAAAD/Ne+E=",0)</f>
        <v>0</v>
      </c>
      <c r="HS1" t="e">
        <f>AND(Sheet1!A46,"AAAAAD/Ne+I=")</f>
        <v>#VALUE!</v>
      </c>
      <c r="HT1" t="e">
        <f>AND(Sheet1!B46,"AAAAAD/Ne+M=")</f>
        <v>#VALUE!</v>
      </c>
      <c r="HU1" t="e">
        <f>AND(Sheet1!C46,"AAAAAD/Ne+Q=")</f>
        <v>#VALUE!</v>
      </c>
      <c r="HV1" t="e">
        <f>AND(Sheet1!D46,"AAAAAD/Ne+U=")</f>
        <v>#VALUE!</v>
      </c>
      <c r="HW1">
        <f>IF(Sheet1!47:47,"AAAAAD/Ne+Y=",0)</f>
        <v>0</v>
      </c>
      <c r="HX1" t="e">
        <f>AND(Sheet1!A47,"AAAAAD/Ne+c=")</f>
        <v>#VALUE!</v>
      </c>
      <c r="HY1" t="e">
        <f>AND(Sheet1!B47,"AAAAAD/Ne+g=")</f>
        <v>#VALUE!</v>
      </c>
      <c r="HZ1" t="e">
        <f>AND(Sheet1!C47,"AAAAAD/Ne+k=")</f>
        <v>#VALUE!</v>
      </c>
      <c r="IA1" t="e">
        <f>AND(Sheet1!D47,"AAAAAD/Ne+o=")</f>
        <v>#VALUE!</v>
      </c>
      <c r="IB1">
        <f>IF(Sheet1!48:48,"AAAAAD/Ne+s=",0)</f>
        <v>0</v>
      </c>
      <c r="IC1" t="e">
        <f>AND(Sheet1!A48,"AAAAAD/Ne+w=")</f>
        <v>#VALUE!</v>
      </c>
      <c r="ID1" t="e">
        <f>AND(Sheet1!B48,"AAAAAD/Ne+0=")</f>
        <v>#VALUE!</v>
      </c>
      <c r="IE1" t="e">
        <f>AND(Sheet1!C48,"AAAAAD/Ne+4=")</f>
        <v>#VALUE!</v>
      </c>
      <c r="IF1" t="e">
        <f>AND(Sheet1!D48,"AAAAAD/Ne+8=")</f>
        <v>#VALUE!</v>
      </c>
      <c r="IG1">
        <f>IF(Sheet1!49:49,"AAAAAD/Ne/A=",0)</f>
        <v>0</v>
      </c>
      <c r="IH1" t="e">
        <f>AND(Sheet1!A49,"AAAAAD/Ne/E=")</f>
        <v>#VALUE!</v>
      </c>
      <c r="II1" t="e">
        <f>AND(Sheet1!B49,"AAAAAD/Ne/I=")</f>
        <v>#VALUE!</v>
      </c>
      <c r="IJ1" t="e">
        <f>AND(Sheet1!C49,"AAAAAD/Ne/M=")</f>
        <v>#VALUE!</v>
      </c>
      <c r="IK1" t="e">
        <f>AND(Sheet1!D49,"AAAAAD/Ne/Q=")</f>
        <v>#VALUE!</v>
      </c>
      <c r="IL1">
        <f>IF(Sheet1!50:50,"AAAAAD/Ne/U=",0)</f>
        <v>0</v>
      </c>
      <c r="IM1" t="e">
        <f>AND(Sheet1!A50,"AAAAAD/Ne/Y=")</f>
        <v>#VALUE!</v>
      </c>
      <c r="IN1" t="e">
        <f>AND(Sheet1!B50,"AAAAAD/Ne/c=")</f>
        <v>#VALUE!</v>
      </c>
      <c r="IO1" t="e">
        <f>AND(Sheet1!C50,"AAAAAD/Ne/g=")</f>
        <v>#VALUE!</v>
      </c>
      <c r="IP1" t="e">
        <f>AND(Sheet1!D50,"AAAAAD/Ne/k=")</f>
        <v>#VALUE!</v>
      </c>
      <c r="IQ1">
        <f>IF(Sheet1!51:51,"AAAAAD/Ne/o=",0)</f>
        <v>0</v>
      </c>
      <c r="IR1" t="e">
        <f>AND(Sheet1!A51,"AAAAAD/Ne/s=")</f>
        <v>#VALUE!</v>
      </c>
      <c r="IS1" t="e">
        <f>AND(Sheet1!B51,"AAAAAD/Ne/w=")</f>
        <v>#VALUE!</v>
      </c>
      <c r="IT1" t="e">
        <f>AND(Sheet1!C51,"AAAAAD/Ne/0=")</f>
        <v>#VALUE!</v>
      </c>
      <c r="IU1" t="e">
        <f>AND(Sheet1!D51,"AAAAAD/Ne/4=")</f>
        <v>#VALUE!</v>
      </c>
      <c r="IV1">
        <f>IF(Sheet1!52:52,"AAAAAD/Ne/8=",0)</f>
        <v>0</v>
      </c>
    </row>
    <row r="2" spans="1:256">
      <c r="A2" t="e">
        <f>AND(Sheet1!A52,"AAAAADuP2AA=")</f>
        <v>#VALUE!</v>
      </c>
      <c r="B2" t="e">
        <f>AND(Sheet1!B52,"AAAAADuP2AE=")</f>
        <v>#VALUE!</v>
      </c>
      <c r="C2" t="e">
        <f>AND(Sheet1!C52,"AAAAADuP2AI=")</f>
        <v>#VALUE!</v>
      </c>
      <c r="D2" t="e">
        <f>AND(Sheet1!D52,"AAAAADuP2AM=")</f>
        <v>#VALUE!</v>
      </c>
      <c r="E2">
        <f>IF(Sheet1!53:53,"AAAAADuP2AQ=",0)</f>
        <v>0</v>
      </c>
      <c r="F2" t="e">
        <f>AND(Sheet1!A53,"AAAAADuP2AU=")</f>
        <v>#VALUE!</v>
      </c>
      <c r="G2" t="e">
        <f>AND(Sheet1!B53,"AAAAADuP2AY=")</f>
        <v>#VALUE!</v>
      </c>
      <c r="H2" t="e">
        <f>AND(Sheet1!C53,"AAAAADuP2Ac=")</f>
        <v>#VALUE!</v>
      </c>
      <c r="I2" t="e">
        <f>AND(Sheet1!D53,"AAAAADuP2Ag=")</f>
        <v>#VALUE!</v>
      </c>
      <c r="J2">
        <f>IF(Sheet1!54:54,"AAAAADuP2Ak=",0)</f>
        <v>0</v>
      </c>
      <c r="K2" t="e">
        <f>AND(Sheet1!A54,"AAAAADuP2Ao=")</f>
        <v>#VALUE!</v>
      </c>
      <c r="L2" t="e">
        <f>AND(Sheet1!B54,"AAAAADuP2As=")</f>
        <v>#VALUE!</v>
      </c>
      <c r="M2" t="e">
        <f>AND(Sheet1!C54,"AAAAADuP2Aw=")</f>
        <v>#VALUE!</v>
      </c>
      <c r="N2" t="e">
        <f>AND(Sheet1!D54,"AAAAADuP2A0=")</f>
        <v>#VALUE!</v>
      </c>
      <c r="O2">
        <f>IF(Sheet1!55:55,"AAAAADuP2A4=",0)</f>
        <v>0</v>
      </c>
      <c r="P2" t="e">
        <f>AND(Sheet1!A55,"AAAAADuP2A8=")</f>
        <v>#VALUE!</v>
      </c>
      <c r="Q2" t="e">
        <f>AND(Sheet1!B55,"AAAAADuP2BA=")</f>
        <v>#VALUE!</v>
      </c>
      <c r="R2" t="e">
        <f>AND(Sheet1!C55,"AAAAADuP2BE=")</f>
        <v>#VALUE!</v>
      </c>
      <c r="S2" t="e">
        <f>AND(Sheet1!D55,"AAAAADuP2BI=")</f>
        <v>#VALUE!</v>
      </c>
      <c r="T2">
        <f>IF(Sheet1!56:56,"AAAAADuP2BM=",0)</f>
        <v>0</v>
      </c>
      <c r="U2" t="e">
        <f>AND(Sheet1!A56,"AAAAADuP2BQ=")</f>
        <v>#VALUE!</v>
      </c>
      <c r="V2" t="e">
        <f>AND(Sheet1!B56,"AAAAADuP2BU=")</f>
        <v>#VALUE!</v>
      </c>
      <c r="W2" t="e">
        <f>AND(Sheet1!C56,"AAAAADuP2BY=")</f>
        <v>#VALUE!</v>
      </c>
      <c r="X2" t="e">
        <f>AND(Sheet1!D56,"AAAAADuP2Bc=")</f>
        <v>#VALUE!</v>
      </c>
      <c r="Y2">
        <f>IF(Sheet1!57:57,"AAAAADuP2Bg=",0)</f>
        <v>0</v>
      </c>
      <c r="Z2" t="e">
        <f>AND(Sheet1!A57,"AAAAADuP2Bk=")</f>
        <v>#VALUE!</v>
      </c>
      <c r="AA2" t="e">
        <f>AND(Sheet1!B57,"AAAAADuP2Bo=")</f>
        <v>#VALUE!</v>
      </c>
      <c r="AB2" t="e">
        <f>AND(Sheet1!C57,"AAAAADuP2Bs=")</f>
        <v>#VALUE!</v>
      </c>
      <c r="AC2" t="e">
        <f>AND(Sheet1!D57,"AAAAADuP2Bw=")</f>
        <v>#VALUE!</v>
      </c>
      <c r="AD2">
        <f>IF(Sheet1!58:58,"AAAAADuP2B0=",0)</f>
        <v>0</v>
      </c>
      <c r="AE2" t="e">
        <f>AND(Sheet1!A58,"AAAAADuP2B4=")</f>
        <v>#VALUE!</v>
      </c>
      <c r="AF2" t="e">
        <f>AND(Sheet1!B58,"AAAAADuP2B8=")</f>
        <v>#VALUE!</v>
      </c>
      <c r="AG2" t="e">
        <f>AND(Sheet1!C58,"AAAAADuP2CA=")</f>
        <v>#VALUE!</v>
      </c>
      <c r="AH2" t="e">
        <f>AND(Sheet1!D58,"AAAAADuP2CE=")</f>
        <v>#VALUE!</v>
      </c>
      <c r="AI2">
        <f>IF(Sheet1!59:59,"AAAAADuP2CI=",0)</f>
        <v>0</v>
      </c>
      <c r="AJ2" t="e">
        <f>AND(Sheet1!A59,"AAAAADuP2CM=")</f>
        <v>#VALUE!</v>
      </c>
      <c r="AK2" t="e">
        <f>AND(Sheet1!B59,"AAAAADuP2CQ=")</f>
        <v>#VALUE!</v>
      </c>
      <c r="AL2" t="e">
        <f>AND(Sheet1!C59,"AAAAADuP2CU=")</f>
        <v>#VALUE!</v>
      </c>
      <c r="AM2" t="e">
        <f>AND(Sheet1!D59,"AAAAADuP2CY=")</f>
        <v>#VALUE!</v>
      </c>
      <c r="AN2">
        <f>IF(Sheet1!60:60,"AAAAADuP2Cc=",0)</f>
        <v>0</v>
      </c>
      <c r="AO2" t="e">
        <f>AND(Sheet1!A60,"AAAAADuP2Cg=")</f>
        <v>#VALUE!</v>
      </c>
      <c r="AP2" t="e">
        <f>AND(Sheet1!B60,"AAAAADuP2Ck=")</f>
        <v>#VALUE!</v>
      </c>
      <c r="AQ2" t="e">
        <f>AND(Sheet1!C60,"AAAAADuP2Co=")</f>
        <v>#VALUE!</v>
      </c>
      <c r="AR2" t="e">
        <f>AND(Sheet1!D60,"AAAAADuP2Cs=")</f>
        <v>#VALUE!</v>
      </c>
      <c r="AS2">
        <f>IF(Sheet1!61:61,"AAAAADuP2Cw=",0)</f>
        <v>0</v>
      </c>
      <c r="AT2" t="e">
        <f>AND(Sheet1!A61,"AAAAADuP2C0=")</f>
        <v>#VALUE!</v>
      </c>
      <c r="AU2" t="e">
        <f>AND(Sheet1!B61,"AAAAADuP2C4=")</f>
        <v>#VALUE!</v>
      </c>
      <c r="AV2" t="e">
        <f>AND(Sheet1!C61,"AAAAADuP2C8=")</f>
        <v>#VALUE!</v>
      </c>
      <c r="AW2" t="e">
        <f>AND(Sheet1!D61,"AAAAADuP2DA=")</f>
        <v>#VALUE!</v>
      </c>
      <c r="AX2">
        <f>IF(Sheet1!62:62,"AAAAADuP2DE=",0)</f>
        <v>0</v>
      </c>
      <c r="AY2" t="e">
        <f>AND(Sheet1!A62,"AAAAADuP2DI=")</f>
        <v>#VALUE!</v>
      </c>
      <c r="AZ2" t="e">
        <f>AND(Sheet1!B62,"AAAAADuP2DM=")</f>
        <v>#VALUE!</v>
      </c>
      <c r="BA2" t="e">
        <f>AND(Sheet1!C62,"AAAAADuP2DQ=")</f>
        <v>#VALUE!</v>
      </c>
      <c r="BB2" t="e">
        <f>AND(Sheet1!D62,"AAAAADuP2DU=")</f>
        <v>#VALUE!</v>
      </c>
      <c r="BC2">
        <f>IF(Sheet1!63:63,"AAAAADuP2DY=",0)</f>
        <v>0</v>
      </c>
      <c r="BD2" t="e">
        <f>AND(Sheet1!A63,"AAAAADuP2Dc=")</f>
        <v>#VALUE!</v>
      </c>
      <c r="BE2" t="e">
        <f>AND(Sheet1!B63,"AAAAADuP2Dg=")</f>
        <v>#VALUE!</v>
      </c>
      <c r="BF2" t="e">
        <f>AND(Sheet1!C63,"AAAAADuP2Dk=")</f>
        <v>#VALUE!</v>
      </c>
      <c r="BG2" t="e">
        <f>AND(Sheet1!D63,"AAAAADuP2Do=")</f>
        <v>#VALUE!</v>
      </c>
      <c r="BH2">
        <f>IF(Sheet1!64:64,"AAAAADuP2Ds=",0)</f>
        <v>0</v>
      </c>
      <c r="BI2" t="e">
        <f>AND(Sheet1!A64,"AAAAADuP2Dw=")</f>
        <v>#VALUE!</v>
      </c>
      <c r="BJ2" t="e">
        <f>AND(Sheet1!B64,"AAAAADuP2D0=")</f>
        <v>#VALUE!</v>
      </c>
      <c r="BK2" t="e">
        <f>AND(Sheet1!C64,"AAAAADuP2D4=")</f>
        <v>#VALUE!</v>
      </c>
      <c r="BL2" t="e">
        <f>AND(Sheet1!D64,"AAAAADuP2D8=")</f>
        <v>#VALUE!</v>
      </c>
      <c r="BM2">
        <f>IF(Sheet1!65:65,"AAAAADuP2EA=",0)</f>
        <v>0</v>
      </c>
      <c r="BN2" t="e">
        <f>AND(Sheet1!A65,"AAAAADuP2EE=")</f>
        <v>#VALUE!</v>
      </c>
      <c r="BO2" t="e">
        <f>AND(Sheet1!B65,"AAAAADuP2EI=")</f>
        <v>#VALUE!</v>
      </c>
      <c r="BP2" t="e">
        <f>AND(Sheet1!C65,"AAAAADuP2EM=")</f>
        <v>#VALUE!</v>
      </c>
      <c r="BQ2" t="e">
        <f>AND(Sheet1!D65,"AAAAADuP2EQ=")</f>
        <v>#VALUE!</v>
      </c>
      <c r="BR2">
        <f>IF(Sheet1!66:66,"AAAAADuP2EU=",0)</f>
        <v>0</v>
      </c>
      <c r="BS2" t="e">
        <f>AND(Sheet1!A66,"AAAAADuP2EY=")</f>
        <v>#VALUE!</v>
      </c>
      <c r="BT2" t="e">
        <f>AND(Sheet1!B66,"AAAAADuP2Ec=")</f>
        <v>#VALUE!</v>
      </c>
      <c r="BU2" t="e">
        <f>AND(Sheet1!C66,"AAAAADuP2Eg=")</f>
        <v>#VALUE!</v>
      </c>
      <c r="BV2" t="e">
        <f>AND(Sheet1!D66,"AAAAADuP2Ek=")</f>
        <v>#VALUE!</v>
      </c>
      <c r="BW2">
        <f>IF(Sheet1!67:67,"AAAAADuP2Eo=",0)</f>
        <v>0</v>
      </c>
      <c r="BX2" t="e">
        <f>AND(Sheet1!A67,"AAAAADuP2Es=")</f>
        <v>#VALUE!</v>
      </c>
      <c r="BY2" t="e">
        <f>AND(Sheet1!B67,"AAAAADuP2Ew=")</f>
        <v>#VALUE!</v>
      </c>
      <c r="BZ2" t="e">
        <f>AND(Sheet1!C67,"AAAAADuP2E0=")</f>
        <v>#VALUE!</v>
      </c>
      <c r="CA2" t="e">
        <f>AND(Sheet1!D67,"AAAAADuP2E4=")</f>
        <v>#VALUE!</v>
      </c>
      <c r="CB2">
        <f>IF(Sheet1!68:68,"AAAAADuP2E8=",0)</f>
        <v>0</v>
      </c>
      <c r="CC2" t="e">
        <f>AND(Sheet1!A68,"AAAAADuP2FA=")</f>
        <v>#VALUE!</v>
      </c>
      <c r="CD2" t="e">
        <f>AND(Sheet1!B68,"AAAAADuP2FE=")</f>
        <v>#VALUE!</v>
      </c>
      <c r="CE2" t="e">
        <f>AND(Sheet1!C68,"AAAAADuP2FI=")</f>
        <v>#VALUE!</v>
      </c>
      <c r="CF2" t="e">
        <f>AND(Sheet1!D68,"AAAAADuP2FM=")</f>
        <v>#VALUE!</v>
      </c>
      <c r="CG2">
        <f>IF(Sheet1!69:69,"AAAAADuP2FQ=",0)</f>
        <v>0</v>
      </c>
      <c r="CH2" t="e">
        <f>AND(Sheet1!A69,"AAAAADuP2FU=")</f>
        <v>#VALUE!</v>
      </c>
      <c r="CI2" t="e">
        <f>AND(Sheet1!B69,"AAAAADuP2FY=")</f>
        <v>#VALUE!</v>
      </c>
      <c r="CJ2" t="e">
        <f>AND(Sheet1!C69,"AAAAADuP2Fc=")</f>
        <v>#VALUE!</v>
      </c>
      <c r="CK2" t="e">
        <f>AND(Sheet1!D69,"AAAAADuP2Fg=")</f>
        <v>#VALUE!</v>
      </c>
      <c r="CL2">
        <f>IF(Sheet1!70:70,"AAAAADuP2Fk=",0)</f>
        <v>0</v>
      </c>
      <c r="CM2" t="e">
        <f>AND(Sheet1!A70,"AAAAADuP2Fo=")</f>
        <v>#VALUE!</v>
      </c>
      <c r="CN2" t="e">
        <f>AND(Sheet1!B70,"AAAAADuP2Fs=")</f>
        <v>#VALUE!</v>
      </c>
      <c r="CO2" t="e">
        <f>AND(Sheet1!C70,"AAAAADuP2Fw=")</f>
        <v>#VALUE!</v>
      </c>
      <c r="CP2" t="e">
        <f>AND(Sheet1!D70,"AAAAADuP2F0=")</f>
        <v>#VALUE!</v>
      </c>
      <c r="CQ2">
        <f>IF(Sheet1!71:71,"AAAAADuP2F4=",0)</f>
        <v>0</v>
      </c>
      <c r="CR2" t="e">
        <f>AND(Sheet1!A71,"AAAAADuP2F8=")</f>
        <v>#VALUE!</v>
      </c>
      <c r="CS2" t="e">
        <f>AND(Sheet1!B71,"AAAAADuP2GA=")</f>
        <v>#VALUE!</v>
      </c>
      <c r="CT2" t="e">
        <f>AND(Sheet1!C71,"AAAAADuP2GE=")</f>
        <v>#VALUE!</v>
      </c>
      <c r="CU2" t="e">
        <f>AND(Sheet1!D71,"AAAAADuP2GI=")</f>
        <v>#VALUE!</v>
      </c>
      <c r="CV2">
        <f>IF(Sheet1!72:72,"AAAAADuP2GM=",0)</f>
        <v>0</v>
      </c>
      <c r="CW2" t="e">
        <f>AND(Sheet1!A72,"AAAAADuP2GQ=")</f>
        <v>#VALUE!</v>
      </c>
      <c r="CX2" t="e">
        <f>AND(Sheet1!B72,"AAAAADuP2GU=")</f>
        <v>#VALUE!</v>
      </c>
      <c r="CY2" t="e">
        <f>AND(Sheet1!C72,"AAAAADuP2GY=")</f>
        <v>#VALUE!</v>
      </c>
      <c r="CZ2" t="e">
        <f>AND(Sheet1!D72,"AAAAADuP2Gc=")</f>
        <v>#VALUE!</v>
      </c>
      <c r="DA2">
        <f>IF(Sheet1!73:73,"AAAAADuP2Gg=",0)</f>
        <v>0</v>
      </c>
      <c r="DB2" t="e">
        <f>AND(Sheet1!A73,"AAAAADuP2Gk=")</f>
        <v>#VALUE!</v>
      </c>
      <c r="DC2" t="e">
        <f>AND(Sheet1!B73,"AAAAADuP2Go=")</f>
        <v>#VALUE!</v>
      </c>
      <c r="DD2" t="e">
        <f>AND(Sheet1!C73,"AAAAADuP2Gs=")</f>
        <v>#VALUE!</v>
      </c>
      <c r="DE2" t="e">
        <f>AND(Sheet1!D73,"AAAAADuP2Gw=")</f>
        <v>#VALUE!</v>
      </c>
      <c r="DF2">
        <f>IF(Sheet1!74:74,"AAAAADuP2G0=",0)</f>
        <v>0</v>
      </c>
      <c r="DG2" t="e">
        <f>AND(Sheet1!A74,"AAAAADuP2G4=")</f>
        <v>#VALUE!</v>
      </c>
      <c r="DH2" t="e">
        <f>AND(Sheet1!B74,"AAAAADuP2G8=")</f>
        <v>#VALUE!</v>
      </c>
      <c r="DI2" t="e">
        <f>AND(Sheet1!C74,"AAAAADuP2HA=")</f>
        <v>#VALUE!</v>
      </c>
      <c r="DJ2" t="e">
        <f>AND(Sheet1!D74,"AAAAADuP2HE=")</f>
        <v>#VALUE!</v>
      </c>
      <c r="DK2">
        <f>IF(Sheet1!75:75,"AAAAADuP2HI=",0)</f>
        <v>0</v>
      </c>
      <c r="DL2" t="e">
        <f>AND(Sheet1!A75,"AAAAADuP2HM=")</f>
        <v>#VALUE!</v>
      </c>
      <c r="DM2" t="e">
        <f>AND(Sheet1!B75,"AAAAADuP2HQ=")</f>
        <v>#VALUE!</v>
      </c>
      <c r="DN2" t="e">
        <f>AND(Sheet1!C75,"AAAAADuP2HU=")</f>
        <v>#VALUE!</v>
      </c>
      <c r="DO2" t="e">
        <f>AND(Sheet1!D75,"AAAAADuP2HY=")</f>
        <v>#VALUE!</v>
      </c>
      <c r="DP2">
        <f>IF(Sheet1!76:76,"AAAAADuP2Hc=",0)</f>
        <v>0</v>
      </c>
      <c r="DQ2" t="e">
        <f>AND(Sheet1!A76,"AAAAADuP2Hg=")</f>
        <v>#VALUE!</v>
      </c>
      <c r="DR2" t="e">
        <f>AND(Sheet1!B76,"AAAAADuP2Hk=")</f>
        <v>#VALUE!</v>
      </c>
      <c r="DS2" t="e">
        <f>AND(Sheet1!C76,"AAAAADuP2Ho=")</f>
        <v>#VALUE!</v>
      </c>
      <c r="DT2" t="e">
        <f>AND(Sheet1!D76,"AAAAADuP2Hs=")</f>
        <v>#VALUE!</v>
      </c>
      <c r="DU2">
        <f>IF(Sheet1!77:77,"AAAAADuP2Hw=",0)</f>
        <v>0</v>
      </c>
      <c r="DV2" t="e">
        <f>AND(Sheet1!A77,"AAAAADuP2H0=")</f>
        <v>#VALUE!</v>
      </c>
      <c r="DW2" t="e">
        <f>AND(Sheet1!B77,"AAAAADuP2H4=")</f>
        <v>#VALUE!</v>
      </c>
      <c r="DX2" t="e">
        <f>AND(Sheet1!C77,"AAAAADuP2H8=")</f>
        <v>#VALUE!</v>
      </c>
      <c r="DY2" t="e">
        <f>AND(Sheet1!D77,"AAAAADuP2IA=")</f>
        <v>#VALUE!</v>
      </c>
      <c r="DZ2">
        <f>IF(Sheet1!78:78,"AAAAADuP2IE=",0)</f>
        <v>0</v>
      </c>
      <c r="EA2" t="e">
        <f>AND(Sheet1!A78,"AAAAADuP2II=")</f>
        <v>#VALUE!</v>
      </c>
      <c r="EB2" t="e">
        <f>AND(Sheet1!B78,"AAAAADuP2IM=")</f>
        <v>#VALUE!</v>
      </c>
      <c r="EC2" t="e">
        <f>AND(Sheet1!C78,"AAAAADuP2IQ=")</f>
        <v>#VALUE!</v>
      </c>
      <c r="ED2" t="e">
        <f>AND(Sheet1!D78,"AAAAADuP2IU=")</f>
        <v>#VALUE!</v>
      </c>
      <c r="EE2">
        <f>IF(Sheet1!79:79,"AAAAADuP2IY=",0)</f>
        <v>0</v>
      </c>
      <c r="EF2" t="e">
        <f>AND(Sheet1!A79,"AAAAADuP2Ic=")</f>
        <v>#VALUE!</v>
      </c>
      <c r="EG2" t="e">
        <f>AND(Sheet1!B79,"AAAAADuP2Ig=")</f>
        <v>#VALUE!</v>
      </c>
      <c r="EH2" t="e">
        <f>AND(Sheet1!C79,"AAAAADuP2Ik=")</f>
        <v>#VALUE!</v>
      </c>
      <c r="EI2" t="e">
        <f>AND(Sheet1!D79,"AAAAADuP2Io=")</f>
        <v>#VALUE!</v>
      </c>
      <c r="EJ2">
        <f>IF(Sheet1!80:80,"AAAAADuP2Is=",0)</f>
        <v>0</v>
      </c>
      <c r="EK2" t="e">
        <f>AND(Sheet1!A80,"AAAAADuP2Iw=")</f>
        <v>#VALUE!</v>
      </c>
      <c r="EL2" t="e">
        <f>AND(Sheet1!B80,"AAAAADuP2I0=")</f>
        <v>#VALUE!</v>
      </c>
      <c r="EM2" t="e">
        <f>AND(Sheet1!C80,"AAAAADuP2I4=")</f>
        <v>#VALUE!</v>
      </c>
      <c r="EN2" t="e">
        <f>AND(Sheet1!D80,"AAAAADuP2I8=")</f>
        <v>#VALUE!</v>
      </c>
      <c r="EO2">
        <f>IF(Sheet1!81:81,"AAAAADuP2JA=",0)</f>
        <v>0</v>
      </c>
      <c r="EP2" t="e">
        <f>AND(Sheet1!A81,"AAAAADuP2JE=")</f>
        <v>#VALUE!</v>
      </c>
      <c r="EQ2" t="e">
        <f>AND(Sheet1!B81,"AAAAADuP2JI=")</f>
        <v>#VALUE!</v>
      </c>
      <c r="ER2" t="e">
        <f>AND(Sheet1!C81,"AAAAADuP2JM=")</f>
        <v>#VALUE!</v>
      </c>
      <c r="ES2" t="e">
        <f>AND(Sheet1!D81,"AAAAADuP2JQ=")</f>
        <v>#VALUE!</v>
      </c>
      <c r="ET2">
        <f>IF(Sheet1!82:82,"AAAAADuP2JU=",0)</f>
        <v>0</v>
      </c>
      <c r="EU2" t="e">
        <f>AND(Sheet1!A82,"AAAAADuP2JY=")</f>
        <v>#VALUE!</v>
      </c>
      <c r="EV2" t="e">
        <f>AND(Sheet1!B82,"AAAAADuP2Jc=")</f>
        <v>#VALUE!</v>
      </c>
      <c r="EW2" t="e">
        <f>AND(Sheet1!C82,"AAAAADuP2Jg=")</f>
        <v>#VALUE!</v>
      </c>
      <c r="EX2" t="e">
        <f>AND(Sheet1!D82,"AAAAADuP2Jk=")</f>
        <v>#VALUE!</v>
      </c>
      <c r="EY2">
        <f>IF(Sheet1!83:83,"AAAAADuP2Jo=",0)</f>
        <v>0</v>
      </c>
      <c r="EZ2" t="e">
        <f>AND(Sheet1!A83,"AAAAADuP2Js=")</f>
        <v>#VALUE!</v>
      </c>
      <c r="FA2" t="e">
        <f>AND(Sheet1!B83,"AAAAADuP2Jw=")</f>
        <v>#VALUE!</v>
      </c>
      <c r="FB2" t="e">
        <f>AND(Sheet1!C83,"AAAAADuP2J0=")</f>
        <v>#VALUE!</v>
      </c>
      <c r="FC2" t="e">
        <f>AND(Sheet1!D83,"AAAAADuP2J4=")</f>
        <v>#VALUE!</v>
      </c>
      <c r="FD2">
        <f>IF(Sheet1!84:84,"AAAAADuP2J8=",0)</f>
        <v>0</v>
      </c>
      <c r="FE2" t="e">
        <f>AND(Sheet1!A84,"AAAAADuP2KA=")</f>
        <v>#VALUE!</v>
      </c>
      <c r="FF2" t="e">
        <f>AND(Sheet1!B84,"AAAAADuP2KE=")</f>
        <v>#VALUE!</v>
      </c>
      <c r="FG2" t="e">
        <f>AND(Sheet1!C84,"AAAAADuP2KI=")</f>
        <v>#VALUE!</v>
      </c>
      <c r="FH2" t="e">
        <f>AND(Sheet1!D84,"AAAAADuP2KM=")</f>
        <v>#VALUE!</v>
      </c>
      <c r="FI2">
        <f>IF(Sheet1!85:85,"AAAAADuP2KQ=",0)</f>
        <v>0</v>
      </c>
      <c r="FJ2" t="e">
        <f>AND(Sheet1!A85,"AAAAADuP2KU=")</f>
        <v>#VALUE!</v>
      </c>
      <c r="FK2" t="e">
        <f>AND(Sheet1!B85,"AAAAADuP2KY=")</f>
        <v>#VALUE!</v>
      </c>
      <c r="FL2" t="e">
        <f>AND(Sheet1!C85,"AAAAADuP2Kc=")</f>
        <v>#VALUE!</v>
      </c>
      <c r="FM2" t="e">
        <f>AND(Sheet1!D85,"AAAAADuP2Kg=")</f>
        <v>#VALUE!</v>
      </c>
      <c r="FN2">
        <f>IF(Sheet1!86:86,"AAAAADuP2Kk=",0)</f>
        <v>0</v>
      </c>
      <c r="FO2" t="e">
        <f>AND(Sheet1!A86,"AAAAADuP2Ko=")</f>
        <v>#VALUE!</v>
      </c>
      <c r="FP2" t="e">
        <f>AND(Sheet1!B86,"AAAAADuP2Ks=")</f>
        <v>#VALUE!</v>
      </c>
      <c r="FQ2" t="e">
        <f>AND(Sheet1!C86,"AAAAADuP2Kw=")</f>
        <v>#VALUE!</v>
      </c>
      <c r="FR2" t="e">
        <f>AND(Sheet1!D86,"AAAAADuP2K0=")</f>
        <v>#VALUE!</v>
      </c>
      <c r="FS2">
        <f>IF(Sheet1!87:87,"AAAAADuP2K4=",0)</f>
        <v>0</v>
      </c>
      <c r="FT2" t="e">
        <f>AND(Sheet1!A87,"AAAAADuP2K8=")</f>
        <v>#VALUE!</v>
      </c>
      <c r="FU2" t="e">
        <f>AND(Sheet1!B87,"AAAAADuP2LA=")</f>
        <v>#VALUE!</v>
      </c>
      <c r="FV2" t="e">
        <f>AND(Sheet1!C87,"AAAAADuP2LE=")</f>
        <v>#VALUE!</v>
      </c>
      <c r="FW2" t="e">
        <f>AND(Sheet1!D87,"AAAAADuP2LI=")</f>
        <v>#VALUE!</v>
      </c>
      <c r="FX2">
        <f>IF(Sheet1!88:88,"AAAAADuP2LM=",0)</f>
        <v>0</v>
      </c>
      <c r="FY2" t="e">
        <f>AND(Sheet1!A88,"AAAAADuP2LQ=")</f>
        <v>#VALUE!</v>
      </c>
      <c r="FZ2" t="e">
        <f>AND(Sheet1!B88,"AAAAADuP2LU=")</f>
        <v>#VALUE!</v>
      </c>
      <c r="GA2" t="e">
        <f>AND(Sheet1!C88,"AAAAADuP2LY=")</f>
        <v>#VALUE!</v>
      </c>
      <c r="GB2" t="e">
        <f>AND(Sheet1!D88,"AAAAADuP2Lc=")</f>
        <v>#VALUE!</v>
      </c>
      <c r="GC2">
        <f>IF(Sheet1!89:89,"AAAAADuP2Lg=",0)</f>
        <v>0</v>
      </c>
      <c r="GD2" t="e">
        <f>AND(Sheet1!A89,"AAAAADuP2Lk=")</f>
        <v>#VALUE!</v>
      </c>
      <c r="GE2" t="e">
        <f>AND(Sheet1!B89,"AAAAADuP2Lo=")</f>
        <v>#VALUE!</v>
      </c>
      <c r="GF2" t="e">
        <f>AND(Sheet1!C89,"AAAAADuP2Ls=")</f>
        <v>#VALUE!</v>
      </c>
      <c r="GG2" t="e">
        <f>AND(Sheet1!D89,"AAAAADuP2Lw=")</f>
        <v>#VALUE!</v>
      </c>
      <c r="GH2">
        <f>IF(Sheet1!90:90,"AAAAADuP2L0=",0)</f>
        <v>0</v>
      </c>
      <c r="GI2" t="e">
        <f>AND(Sheet1!A90,"AAAAADuP2L4=")</f>
        <v>#VALUE!</v>
      </c>
      <c r="GJ2" t="e">
        <f>AND(Sheet1!B90,"AAAAADuP2L8=")</f>
        <v>#VALUE!</v>
      </c>
      <c r="GK2" t="e">
        <f>AND(Sheet1!C90,"AAAAADuP2MA=")</f>
        <v>#VALUE!</v>
      </c>
      <c r="GL2" t="e">
        <f>AND(Sheet1!D90,"AAAAADuP2ME=")</f>
        <v>#VALUE!</v>
      </c>
      <c r="GM2">
        <f>IF(Sheet1!91:91,"AAAAADuP2MI=",0)</f>
        <v>0</v>
      </c>
      <c r="GN2" t="e">
        <f>AND(Sheet1!A91,"AAAAADuP2MM=")</f>
        <v>#VALUE!</v>
      </c>
      <c r="GO2" t="e">
        <f>AND(Sheet1!B91,"AAAAADuP2MQ=")</f>
        <v>#VALUE!</v>
      </c>
      <c r="GP2" t="e">
        <f>AND(Sheet1!C91,"AAAAADuP2MU=")</f>
        <v>#VALUE!</v>
      </c>
      <c r="GQ2" t="e">
        <f>AND(Sheet1!D91,"AAAAADuP2MY=")</f>
        <v>#VALUE!</v>
      </c>
      <c r="GR2">
        <f>IF(Sheet1!92:92,"AAAAADuP2Mc=",0)</f>
        <v>0</v>
      </c>
      <c r="GS2" t="e">
        <f>AND(Sheet1!A92,"AAAAADuP2Mg=")</f>
        <v>#VALUE!</v>
      </c>
      <c r="GT2" t="e">
        <f>AND(Sheet1!B92,"AAAAADuP2Mk=")</f>
        <v>#VALUE!</v>
      </c>
      <c r="GU2" t="e">
        <f>AND(Sheet1!C92,"AAAAADuP2Mo=")</f>
        <v>#VALUE!</v>
      </c>
      <c r="GV2" t="e">
        <f>AND(Sheet1!D92,"AAAAADuP2Ms=")</f>
        <v>#VALUE!</v>
      </c>
      <c r="GW2">
        <f>IF(Sheet1!93:93,"AAAAADuP2Mw=",0)</f>
        <v>0</v>
      </c>
      <c r="GX2" t="e">
        <f>AND(Sheet1!A93,"AAAAADuP2M0=")</f>
        <v>#VALUE!</v>
      </c>
      <c r="GY2" t="e">
        <f>AND(Sheet1!B93,"AAAAADuP2M4=")</f>
        <v>#VALUE!</v>
      </c>
      <c r="GZ2" t="e">
        <f>AND(Sheet1!C93,"AAAAADuP2M8=")</f>
        <v>#VALUE!</v>
      </c>
      <c r="HA2" t="e">
        <f>AND(Sheet1!D93,"AAAAADuP2NA=")</f>
        <v>#VALUE!</v>
      </c>
      <c r="HB2">
        <f>IF(Sheet1!94:94,"AAAAADuP2NE=",0)</f>
        <v>0</v>
      </c>
      <c r="HC2">
        <f>IF(Sheet1!95:95,"AAAAADuP2NI=",0)</f>
        <v>0</v>
      </c>
      <c r="HD2">
        <f>IF(Sheet1!96:96,"AAAAADuP2NM=",0)</f>
        <v>0</v>
      </c>
      <c r="HE2">
        <f>IF(Sheet1!97:97,"AAAAADuP2NQ=",0)</f>
        <v>0</v>
      </c>
      <c r="HF2">
        <f>IF(Sheet1!98:98,"AAAAADuP2NU=",0)</f>
        <v>0</v>
      </c>
      <c r="HG2">
        <f>IF(Sheet1!99:99,"AAAAADuP2NY=",0)</f>
        <v>0</v>
      </c>
      <c r="HH2">
        <f>IF(Sheet1!100:100,"AAAAADuP2Nc=",0)</f>
        <v>0</v>
      </c>
      <c r="HI2">
        <f>IF(Sheet1!101:101,"AAAAADuP2Ng=",0)</f>
        <v>0</v>
      </c>
      <c r="HJ2">
        <f>IF(Sheet1!102:102,"AAAAADuP2Nk=",0)</f>
        <v>0</v>
      </c>
      <c r="HK2">
        <f>IF(Sheet1!103:103,"AAAAADuP2No=",0)</f>
        <v>0</v>
      </c>
      <c r="HL2">
        <f>IF(Sheet1!104:104,"AAAAADuP2Ns=",0)</f>
        <v>0</v>
      </c>
      <c r="HM2">
        <f>IF(Sheet1!105:105,"AAAAADuP2Nw=",0)</f>
        <v>0</v>
      </c>
      <c r="HN2">
        <f>IF(Sheet1!106:106,"AAAAADuP2N0=",0)</f>
        <v>0</v>
      </c>
      <c r="HO2">
        <f>IF(Sheet1!107:107,"AAAAADuP2N4=",0)</f>
        <v>0</v>
      </c>
      <c r="HP2">
        <f>IF(Sheet1!108:108,"AAAAADuP2N8=",0)</f>
        <v>0</v>
      </c>
      <c r="HQ2">
        <f>IF(Sheet1!109:109,"AAAAADuP2OA=",0)</f>
        <v>0</v>
      </c>
      <c r="HR2">
        <f>IF(Sheet1!110:110,"AAAAADuP2OE=",0)</f>
        <v>0</v>
      </c>
      <c r="HS2">
        <f>IF(Sheet1!111:111,"AAAAADuP2OI=",0)</f>
        <v>0</v>
      </c>
      <c r="HT2">
        <f>IF(Sheet1!112:112,"AAAAADuP2OM=",0)</f>
        <v>0</v>
      </c>
      <c r="HU2">
        <f>IF(Sheet1!113:113,"AAAAADuP2OQ=",0)</f>
        <v>0</v>
      </c>
      <c r="HV2">
        <f>IF(Sheet1!114:114,"AAAAADuP2OU=",0)</f>
        <v>0</v>
      </c>
      <c r="HW2">
        <f>IF(Sheet1!115:115,"AAAAADuP2OY=",0)</f>
        <v>0</v>
      </c>
      <c r="HX2">
        <f>IF(Sheet1!116:116,"AAAAADuP2Oc=",0)</f>
        <v>0</v>
      </c>
      <c r="HY2">
        <f>IF(Sheet1!117:117,"AAAAADuP2Og=",0)</f>
        <v>0</v>
      </c>
      <c r="HZ2">
        <f>IF(Sheet1!118:118,"AAAAADuP2Ok=",0)</f>
        <v>0</v>
      </c>
      <c r="IA2">
        <f>IF(Sheet1!119:119,"AAAAADuP2Oo=",0)</f>
        <v>0</v>
      </c>
      <c r="IB2">
        <f>IF(Sheet1!120:120,"AAAAADuP2Os=",0)</f>
        <v>0</v>
      </c>
      <c r="IC2">
        <f>IF(Sheet1!121:121,"AAAAADuP2Ow=",0)</f>
        <v>0</v>
      </c>
      <c r="ID2">
        <f>IF(Sheet1!122:122,"AAAAADuP2O0=",0)</f>
        <v>0</v>
      </c>
      <c r="IE2">
        <f>IF(Sheet1!123:123,"AAAAADuP2O4=",0)</f>
        <v>0</v>
      </c>
      <c r="IF2">
        <f>IF(Sheet1!124:124,"AAAAADuP2O8=",0)</f>
        <v>0</v>
      </c>
      <c r="IG2">
        <f>IF(Sheet1!125:125,"AAAAADuP2PA=",0)</f>
        <v>0</v>
      </c>
      <c r="IH2">
        <f>IF(Sheet1!126:126,"AAAAADuP2PE=",0)</f>
        <v>0</v>
      </c>
      <c r="II2">
        <f>IF(Sheet1!127:127,"AAAAADuP2PI=",0)</f>
        <v>0</v>
      </c>
      <c r="IJ2">
        <f>IF(Sheet1!128:128,"AAAAADuP2PM=",0)</f>
        <v>0</v>
      </c>
      <c r="IK2">
        <f>IF(Sheet1!129:129,"AAAAADuP2PQ=",0)</f>
        <v>0</v>
      </c>
      <c r="IL2">
        <f>IF(Sheet1!130:130,"AAAAADuP2PU=",0)</f>
        <v>0</v>
      </c>
      <c r="IM2">
        <f>IF(Sheet1!131:131,"AAAAADuP2PY=",0)</f>
        <v>0</v>
      </c>
      <c r="IN2">
        <f>IF(Sheet1!132:132,"AAAAADuP2Pc=",0)</f>
        <v>0</v>
      </c>
      <c r="IO2">
        <f>IF(Sheet1!133:133,"AAAAADuP2Pg=",0)</f>
        <v>0</v>
      </c>
      <c r="IP2">
        <f>IF(Sheet1!134:134,"AAAAADuP2Pk=",0)</f>
        <v>0</v>
      </c>
      <c r="IQ2">
        <f>IF(Sheet1!135:135,"AAAAADuP2Po=",0)</f>
        <v>0</v>
      </c>
      <c r="IR2">
        <f>IF(Sheet1!136:136,"AAAAADuP2Ps=",0)</f>
        <v>0</v>
      </c>
      <c r="IS2">
        <f>IF(Sheet1!137:137,"AAAAADuP2Pw=",0)</f>
        <v>0</v>
      </c>
      <c r="IT2">
        <f>IF(Sheet1!138:138,"AAAAADuP2P0=",0)</f>
        <v>0</v>
      </c>
      <c r="IU2">
        <f>IF(Sheet1!139:139,"AAAAADuP2P4=",0)</f>
        <v>0</v>
      </c>
      <c r="IV2">
        <f>IF(Sheet1!140:140,"AAAAADuP2P8=",0)</f>
        <v>0</v>
      </c>
    </row>
    <row r="3" spans="1:256">
      <c r="A3">
        <f>IF(Sheet1!141:141,"AAAAAH9uvgA=",0)</f>
        <v>0</v>
      </c>
      <c r="B3">
        <f>IF(Sheet1!142:142,"AAAAAH9uvgE=",0)</f>
        <v>0</v>
      </c>
      <c r="C3">
        <f>IF(Sheet1!143:143,"AAAAAH9uvgI=",0)</f>
        <v>0</v>
      </c>
      <c r="D3">
        <f>IF(Sheet1!144:144,"AAAAAH9uvgM=",0)</f>
        <v>0</v>
      </c>
      <c r="E3">
        <f>IF(Sheet1!145:145,"AAAAAH9uvgQ=",0)</f>
        <v>0</v>
      </c>
      <c r="F3">
        <f>IF(Sheet1!146:146,"AAAAAH9uvgU=",0)</f>
        <v>0</v>
      </c>
      <c r="G3">
        <f>IF(Sheet1!147:147,"AAAAAH9uvgY=",0)</f>
        <v>0</v>
      </c>
      <c r="H3">
        <f>IF(Sheet1!148:148,"AAAAAH9uvgc=",0)</f>
        <v>0</v>
      </c>
      <c r="I3">
        <f>IF(Sheet1!149:149,"AAAAAH9uvgg=",0)</f>
        <v>0</v>
      </c>
      <c r="J3">
        <f>IF(Sheet1!150:150,"AAAAAH9uvgk=",0)</f>
        <v>0</v>
      </c>
      <c r="K3">
        <f>IF(Sheet1!151:151,"AAAAAH9uvgo=",0)</f>
        <v>0</v>
      </c>
      <c r="L3">
        <f>IF(Sheet1!152:152,"AAAAAH9uvgs=",0)</f>
        <v>0</v>
      </c>
      <c r="M3">
        <f>IF(Sheet1!153:153,"AAAAAH9uvgw=",0)</f>
        <v>0</v>
      </c>
      <c r="N3">
        <f>IF(Sheet1!154:154,"AAAAAH9uvg0=",0)</f>
        <v>0</v>
      </c>
      <c r="O3">
        <f>IF(Sheet1!155:155,"AAAAAH9uvg4=",0)</f>
        <v>0</v>
      </c>
      <c r="P3">
        <f>IF(Sheet1!156:156,"AAAAAH9uvg8=",0)</f>
        <v>0</v>
      </c>
      <c r="Q3">
        <f>IF(Sheet1!157:157,"AAAAAH9uvhA=",0)</f>
        <v>0</v>
      </c>
      <c r="R3">
        <f>IF(Sheet1!158:158,"AAAAAH9uvhE=",0)</f>
        <v>0</v>
      </c>
      <c r="S3">
        <f>IF(Sheet1!159:159,"AAAAAH9uvhI=",0)</f>
        <v>0</v>
      </c>
      <c r="T3">
        <f>IF(Sheet1!160:160,"AAAAAH9uvhM=",0)</f>
        <v>0</v>
      </c>
      <c r="U3">
        <f>IF(Sheet1!161:161,"AAAAAH9uvhQ=",0)</f>
        <v>0</v>
      </c>
      <c r="V3">
        <f>IF(Sheet1!162:162,"AAAAAH9uvhU=",0)</f>
        <v>0</v>
      </c>
      <c r="W3">
        <f>IF(Sheet1!163:163,"AAAAAH9uvhY=",0)</f>
        <v>0</v>
      </c>
      <c r="X3">
        <f>IF(Sheet1!164:164,"AAAAAH9uvhc=",0)</f>
        <v>0</v>
      </c>
      <c r="Y3">
        <f>IF(Sheet1!165:165,"AAAAAH9uvhg=",0)</f>
        <v>0</v>
      </c>
      <c r="Z3">
        <f>IF(Sheet1!166:166,"AAAAAH9uvhk=",0)</f>
        <v>0</v>
      </c>
      <c r="AA3">
        <f>IF(Sheet1!167:167,"AAAAAH9uvho=",0)</f>
        <v>0</v>
      </c>
      <c r="AB3">
        <f>IF(Sheet1!168:168,"AAAAAH9uvhs=",0)</f>
        <v>0</v>
      </c>
      <c r="AC3">
        <f>IF(Sheet1!169:169,"AAAAAH9uvhw=",0)</f>
        <v>0</v>
      </c>
      <c r="AD3">
        <f>IF(Sheet1!170:170,"AAAAAH9uvh0=",0)</f>
        <v>0</v>
      </c>
      <c r="AE3">
        <f>IF(Sheet1!171:171,"AAAAAH9uvh4=",0)</f>
        <v>0</v>
      </c>
      <c r="AF3">
        <f>IF(Sheet1!172:172,"AAAAAH9uvh8=",0)</f>
        <v>0</v>
      </c>
      <c r="AG3">
        <f>IF(Sheet1!173:173,"AAAAAH9uviA=",0)</f>
        <v>0</v>
      </c>
      <c r="AH3">
        <f>IF(Sheet1!174:174,"AAAAAH9uviE=",0)</f>
        <v>0</v>
      </c>
      <c r="AI3">
        <f>IF(Sheet1!175:175,"AAAAAH9uviI=",0)</f>
        <v>0</v>
      </c>
      <c r="AJ3">
        <f>IF(Sheet1!176:176,"AAAAAH9uviM=",0)</f>
        <v>0</v>
      </c>
      <c r="AK3">
        <f>IF(Sheet1!177:177,"AAAAAH9uviQ=",0)</f>
        <v>0</v>
      </c>
      <c r="AL3">
        <f>IF(Sheet1!178:178,"AAAAAH9uviU=",0)</f>
        <v>0</v>
      </c>
      <c r="AM3">
        <f>IF(Sheet1!179:179,"AAAAAH9uviY=",0)</f>
        <v>0</v>
      </c>
      <c r="AN3">
        <f>IF(Sheet1!180:180,"AAAAAH9uvic=",0)</f>
        <v>0</v>
      </c>
      <c r="AO3">
        <f>IF(Sheet1!181:181,"AAAAAH9uvig=",0)</f>
        <v>0</v>
      </c>
      <c r="AP3">
        <f>IF(Sheet1!182:182,"AAAAAH9uvik=",0)</f>
        <v>0</v>
      </c>
      <c r="AQ3">
        <f>IF(Sheet1!183:183,"AAAAAH9uvio=",0)</f>
        <v>0</v>
      </c>
      <c r="AR3">
        <f>IF(Sheet1!184:184,"AAAAAH9uvis=",0)</f>
        <v>0</v>
      </c>
      <c r="AS3">
        <f>IF(Sheet1!185:185,"AAAAAH9uviw=",0)</f>
        <v>0</v>
      </c>
      <c r="AT3">
        <f>IF(Sheet1!186:186,"AAAAAH9uvi0=",0)</f>
        <v>0</v>
      </c>
      <c r="AU3">
        <f>IF(Sheet1!187:187,"AAAAAH9uvi4=",0)</f>
        <v>0</v>
      </c>
      <c r="AV3">
        <f>IF(Sheet1!188:188,"AAAAAH9uvi8=",0)</f>
        <v>0</v>
      </c>
      <c r="AW3">
        <f>IF(Sheet1!189:189,"AAAAAH9uvjA=",0)</f>
        <v>0</v>
      </c>
      <c r="AX3">
        <f>IF(Sheet1!190:190,"AAAAAH9uvjE=",0)</f>
        <v>0</v>
      </c>
      <c r="AY3">
        <f>IF(Sheet1!191:191,"AAAAAH9uvjI=",0)</f>
        <v>0</v>
      </c>
      <c r="AZ3">
        <f>IF(Sheet1!192:192,"AAAAAH9uvjM=",0)</f>
        <v>0</v>
      </c>
      <c r="BA3">
        <f>IF(Sheet1!193:193,"AAAAAH9uvjQ=",0)</f>
        <v>0</v>
      </c>
      <c r="BB3">
        <f>IF(Sheet1!194:194,"AAAAAH9uvjU=",0)</f>
        <v>0</v>
      </c>
      <c r="BC3">
        <f>IF(Sheet1!195:195,"AAAAAH9uvjY=",0)</f>
        <v>0</v>
      </c>
      <c r="BD3">
        <f>IF(Sheet1!196:196,"AAAAAH9uvjc=",0)</f>
        <v>0</v>
      </c>
      <c r="BE3">
        <f>IF(Sheet1!197:197,"AAAAAH9uvjg=",0)</f>
        <v>0</v>
      </c>
      <c r="BF3">
        <f>IF(Sheet1!198:198,"AAAAAH9uvjk=",0)</f>
        <v>0</v>
      </c>
      <c r="BG3">
        <f>IF(Sheet1!199:199,"AAAAAH9uvjo=",0)</f>
        <v>0</v>
      </c>
      <c r="BH3">
        <f>IF(Sheet1!200:200,"AAAAAH9uvjs=",0)</f>
        <v>0</v>
      </c>
      <c r="BI3">
        <f>IF(Sheet1!201:201,"AAAAAH9uvjw=",0)</f>
        <v>0</v>
      </c>
      <c r="BJ3">
        <f>IF(Sheet1!202:202,"AAAAAH9uvj0=",0)</f>
        <v>0</v>
      </c>
      <c r="BK3">
        <f>IF(Sheet1!203:203,"AAAAAH9uvj4=",0)</f>
        <v>0</v>
      </c>
      <c r="BL3">
        <f>IF(Sheet1!204:204,"AAAAAH9uvj8=",0)</f>
        <v>0</v>
      </c>
      <c r="BM3">
        <f>IF(Sheet1!205:205,"AAAAAH9uvkA=",0)</f>
        <v>0</v>
      </c>
      <c r="BN3">
        <f>IF(Sheet1!206:206,"AAAAAH9uvkE=",0)</f>
        <v>0</v>
      </c>
      <c r="BO3">
        <f>IF(Sheet1!207:207,"AAAAAH9uvkI=",0)</f>
        <v>0</v>
      </c>
      <c r="BP3">
        <f>IF(Sheet1!208:208,"AAAAAH9uvkM=",0)</f>
        <v>0</v>
      </c>
      <c r="BQ3">
        <f>IF(Sheet1!209:209,"AAAAAH9uvkQ=",0)</f>
        <v>0</v>
      </c>
      <c r="BR3">
        <f>IF(Sheet1!210:210,"AAAAAH9uvkU=",0)</f>
        <v>0</v>
      </c>
      <c r="BS3">
        <f>IF(Sheet1!211:211,"AAAAAH9uvkY=",0)</f>
        <v>0</v>
      </c>
      <c r="BT3">
        <f>IF(Sheet1!212:212,"AAAAAH9uvkc=",0)</f>
        <v>0</v>
      </c>
      <c r="BU3">
        <f>IF(Sheet1!213:213,"AAAAAH9uvkg=",0)</f>
        <v>0</v>
      </c>
      <c r="BV3">
        <f>IF(Sheet1!214:214,"AAAAAH9uvkk=",0)</f>
        <v>0</v>
      </c>
      <c r="BW3">
        <f>IF(Sheet1!215:215,"AAAAAH9uvko=",0)</f>
        <v>0</v>
      </c>
      <c r="BX3">
        <f>IF(Sheet1!216:216,"AAAAAH9uvks=",0)</f>
        <v>0</v>
      </c>
      <c r="BY3">
        <f>IF(Sheet1!217:217,"AAAAAH9uvkw=",0)</f>
        <v>0</v>
      </c>
      <c r="BZ3">
        <f>IF(Sheet1!218:218,"AAAAAH9uvk0=",0)</f>
        <v>0</v>
      </c>
      <c r="CA3">
        <f>IF(Sheet1!219:219,"AAAAAH9uvk4=",0)</f>
        <v>0</v>
      </c>
      <c r="CB3">
        <f>IF(Sheet1!220:220,"AAAAAH9uvk8=",0)</f>
        <v>0</v>
      </c>
      <c r="CC3">
        <f>IF(Sheet1!221:221,"AAAAAH9uvlA=",0)</f>
        <v>0</v>
      </c>
      <c r="CD3">
        <f>IF(Sheet1!222:222,"AAAAAH9uvlE=",0)</f>
        <v>0</v>
      </c>
      <c r="CE3">
        <f>IF(Sheet1!223:223,"AAAAAH9uvlI=",0)</f>
        <v>0</v>
      </c>
      <c r="CF3">
        <f>IF(Sheet1!224:224,"AAAAAH9uvlM=",0)</f>
        <v>0</v>
      </c>
      <c r="CG3">
        <f>IF(Sheet1!225:225,"AAAAAH9uvlQ=",0)</f>
        <v>0</v>
      </c>
      <c r="CH3">
        <f>IF(Sheet1!226:226,"AAAAAH9uvlU=",0)</f>
        <v>0</v>
      </c>
      <c r="CI3">
        <f>IF(Sheet1!227:227,"AAAAAH9uvlY=",0)</f>
        <v>0</v>
      </c>
      <c r="CJ3">
        <f>IF(Sheet1!228:228,"AAAAAH9uvlc=",0)</f>
        <v>0</v>
      </c>
      <c r="CK3">
        <f>IF(Sheet1!229:229,"AAAAAH9uvlg=",0)</f>
        <v>0</v>
      </c>
      <c r="CL3">
        <f>IF(Sheet1!230:230,"AAAAAH9uvlk=",0)</f>
        <v>0</v>
      </c>
      <c r="CM3">
        <f>IF(Sheet1!231:231,"AAAAAH9uvlo=",0)</f>
        <v>0</v>
      </c>
      <c r="CN3">
        <f>IF(Sheet1!232:232,"AAAAAH9uvls=",0)</f>
        <v>0</v>
      </c>
      <c r="CO3">
        <f>IF(Sheet1!233:233,"AAAAAH9uvlw=",0)</f>
        <v>0</v>
      </c>
      <c r="CP3">
        <f>IF(Sheet1!234:234,"AAAAAH9uvl0=",0)</f>
        <v>0</v>
      </c>
      <c r="CQ3">
        <f>IF(Sheet1!235:235,"AAAAAH9uvl4=",0)</f>
        <v>0</v>
      </c>
      <c r="CR3">
        <f>IF(Sheet1!236:236,"AAAAAH9uvl8=",0)</f>
        <v>0</v>
      </c>
      <c r="CS3">
        <f>IF(Sheet1!237:237,"AAAAAH9uvmA=",0)</f>
        <v>0</v>
      </c>
      <c r="CT3">
        <f>IF(Sheet1!238:238,"AAAAAH9uvmE=",0)</f>
        <v>0</v>
      </c>
      <c r="CU3">
        <f>IF(Sheet1!239:239,"AAAAAH9uvmI=",0)</f>
        <v>0</v>
      </c>
      <c r="CV3">
        <f>IF(Sheet1!240:240,"AAAAAH9uvmM=",0)</f>
        <v>0</v>
      </c>
      <c r="CW3">
        <f>IF(Sheet1!241:241,"AAAAAH9uvmQ=",0)</f>
        <v>0</v>
      </c>
      <c r="CX3">
        <f>IF(Sheet1!242:242,"AAAAAH9uvmU=",0)</f>
        <v>0</v>
      </c>
      <c r="CY3">
        <f>IF(Sheet1!243:243,"AAAAAH9uvmY=",0)</f>
        <v>0</v>
      </c>
      <c r="CZ3">
        <f>IF(Sheet1!244:244,"AAAAAH9uvmc=",0)</f>
        <v>0</v>
      </c>
      <c r="DA3">
        <f>IF(Sheet1!245:245,"AAAAAH9uvmg=",0)</f>
        <v>0</v>
      </c>
      <c r="DB3">
        <f>IF(Sheet1!246:246,"AAAAAH9uvmk=",0)</f>
        <v>0</v>
      </c>
      <c r="DC3">
        <f>IF(Sheet1!247:247,"AAAAAH9uvmo=",0)</f>
        <v>0</v>
      </c>
      <c r="DD3">
        <f>IF(Sheet1!248:248,"AAAAAH9uvms=",0)</f>
        <v>0</v>
      </c>
      <c r="DE3">
        <f>IF(Sheet1!249:249,"AAAAAH9uvmw=",0)</f>
        <v>0</v>
      </c>
      <c r="DF3">
        <f>IF(Sheet1!250:250,"AAAAAH9uvm0=",0)</f>
        <v>0</v>
      </c>
      <c r="DG3">
        <f>IF(Sheet1!251:251,"AAAAAH9uvm4=",0)</f>
        <v>0</v>
      </c>
      <c r="DH3">
        <f>IF(Sheet1!252:252,"AAAAAH9uvm8=",0)</f>
        <v>0</v>
      </c>
      <c r="DI3">
        <f>IF(Sheet1!253:253,"AAAAAH9uvnA=",0)</f>
        <v>0</v>
      </c>
      <c r="DJ3">
        <f>IF(Sheet1!254:254,"AAAAAH9uvnE=",0)</f>
        <v>0</v>
      </c>
      <c r="DK3">
        <f>IF(Sheet1!255:255,"AAAAAH9uvnI=",0)</f>
        <v>0</v>
      </c>
      <c r="DL3">
        <f>IF(Sheet1!256:256,"AAAAAH9uvnM=",0)</f>
        <v>0</v>
      </c>
      <c r="DM3">
        <f>IF(Sheet1!257:257,"AAAAAH9uvnQ=",0)</f>
        <v>0</v>
      </c>
      <c r="DN3">
        <f>IF(Sheet1!258:258,"AAAAAH9uvnU=",0)</f>
        <v>0</v>
      </c>
      <c r="DO3">
        <f>IF(Sheet1!259:259,"AAAAAH9uvnY=",0)</f>
        <v>0</v>
      </c>
      <c r="DP3">
        <f>IF(Sheet1!260:260,"AAAAAH9uvnc=",0)</f>
        <v>0</v>
      </c>
      <c r="DQ3">
        <f>IF(Sheet1!261:261,"AAAAAH9uvng=",0)</f>
        <v>0</v>
      </c>
      <c r="DR3">
        <f>IF(Sheet1!262:262,"AAAAAH9uvnk=",0)</f>
        <v>0</v>
      </c>
      <c r="DS3">
        <f>IF(Sheet1!263:263,"AAAAAH9uvno=",0)</f>
        <v>0</v>
      </c>
      <c r="DT3">
        <f>IF(Sheet1!264:264,"AAAAAH9uvns=",0)</f>
        <v>0</v>
      </c>
      <c r="DU3">
        <f>IF(Sheet1!265:265,"AAAAAH9uvnw=",0)</f>
        <v>0</v>
      </c>
      <c r="DV3">
        <f>IF(Sheet1!266:266,"AAAAAH9uvn0=",0)</f>
        <v>0</v>
      </c>
      <c r="DW3">
        <f>IF(Sheet1!267:267,"AAAAAH9uvn4=",0)</f>
        <v>0</v>
      </c>
      <c r="DX3">
        <f>IF(Sheet1!268:268,"AAAAAH9uvn8=",0)</f>
        <v>0</v>
      </c>
      <c r="DY3">
        <f>IF(Sheet1!269:269,"AAAAAH9uvoA=",0)</f>
        <v>0</v>
      </c>
      <c r="DZ3">
        <f>IF(Sheet1!270:270,"AAAAAH9uvoE=",0)</f>
        <v>0</v>
      </c>
      <c r="EA3">
        <f>IF(Sheet1!271:271,"AAAAAH9uvoI=",0)</f>
        <v>0</v>
      </c>
      <c r="EB3">
        <f>IF(Sheet1!272:272,"AAAAAH9uvoM=",0)</f>
        <v>0</v>
      </c>
      <c r="EC3">
        <f>IF(Sheet1!273:273,"AAAAAH9uvoQ=",0)</f>
        <v>0</v>
      </c>
      <c r="ED3">
        <f>IF(Sheet1!274:274,"AAAAAH9uvoU=",0)</f>
        <v>0</v>
      </c>
      <c r="EE3">
        <f>IF(Sheet1!275:275,"AAAAAH9uvoY=",0)</f>
        <v>0</v>
      </c>
      <c r="EF3">
        <f>IF(Sheet1!276:276,"AAAAAH9uvoc=",0)</f>
        <v>0</v>
      </c>
      <c r="EG3">
        <f>IF(Sheet1!277:277,"AAAAAH9uvog=",0)</f>
        <v>0</v>
      </c>
      <c r="EH3">
        <f>IF(Sheet1!278:278,"AAAAAH9uvok=",0)</f>
        <v>0</v>
      </c>
      <c r="EI3">
        <f>IF(Sheet1!279:279,"AAAAAH9uvoo=",0)</f>
        <v>0</v>
      </c>
      <c r="EJ3">
        <f>IF(Sheet1!280:280,"AAAAAH9uvos=",0)</f>
        <v>0</v>
      </c>
      <c r="EK3">
        <f>IF(Sheet1!281:281,"AAAAAH9uvow=",0)</f>
        <v>0</v>
      </c>
      <c r="EL3">
        <f>IF(Sheet1!282:282,"AAAAAH9uvo0=",0)</f>
        <v>0</v>
      </c>
      <c r="EM3">
        <f>IF(Sheet1!283:283,"AAAAAH9uvo4=",0)</f>
        <v>0</v>
      </c>
      <c r="EN3">
        <f>IF(Sheet1!284:284,"AAAAAH9uvo8=",0)</f>
        <v>0</v>
      </c>
      <c r="EO3">
        <f>IF(Sheet1!285:285,"AAAAAH9uvpA=",0)</f>
        <v>0</v>
      </c>
      <c r="EP3">
        <f>IF(Sheet1!286:286,"AAAAAH9uvpE=",0)</f>
        <v>0</v>
      </c>
      <c r="EQ3">
        <f>IF(Sheet1!287:287,"AAAAAH9uvpI=",0)</f>
        <v>0</v>
      </c>
      <c r="ER3">
        <f>IF(Sheet1!288:288,"AAAAAH9uvpM=",0)</f>
        <v>0</v>
      </c>
      <c r="ES3">
        <f>IF(Sheet1!289:289,"AAAAAH9uvpQ=",0)</f>
        <v>0</v>
      </c>
      <c r="ET3">
        <f>IF(Sheet1!290:290,"AAAAAH9uvpU=",0)</f>
        <v>0</v>
      </c>
      <c r="EU3">
        <f>IF(Sheet1!291:291,"AAAAAH9uvpY=",0)</f>
        <v>0</v>
      </c>
      <c r="EV3">
        <f>IF(Sheet1!292:292,"AAAAAH9uvpc=",0)</f>
        <v>0</v>
      </c>
      <c r="EW3">
        <f>IF(Sheet1!293:293,"AAAAAH9uvpg=",0)</f>
        <v>0</v>
      </c>
      <c r="EX3">
        <f>IF(Sheet1!294:294,"AAAAAH9uvpk=",0)</f>
        <v>0</v>
      </c>
      <c r="EY3">
        <f>IF(Sheet1!295:295,"AAAAAH9uvpo=",0)</f>
        <v>0</v>
      </c>
      <c r="EZ3">
        <f>IF(Sheet1!296:296,"AAAAAH9uvps=",0)</f>
        <v>0</v>
      </c>
      <c r="FA3">
        <f>IF(Sheet1!297:297,"AAAAAH9uvpw=",0)</f>
        <v>0</v>
      </c>
      <c r="FB3">
        <f>IF(Sheet1!298:298,"AAAAAH9uvp0=",0)</f>
        <v>0</v>
      </c>
      <c r="FC3">
        <f>IF(Sheet1!299:299,"AAAAAH9uvp4=",0)</f>
        <v>0</v>
      </c>
      <c r="FD3">
        <f>IF(Sheet1!300:300,"AAAAAH9uvp8=",0)</f>
        <v>0</v>
      </c>
      <c r="FE3">
        <f>IF(Sheet1!301:301,"AAAAAH9uvqA=",0)</f>
        <v>0</v>
      </c>
      <c r="FF3">
        <f>IF(Sheet1!302:302,"AAAAAH9uvqE=",0)</f>
        <v>0</v>
      </c>
      <c r="FG3">
        <f>IF(Sheet1!303:303,"AAAAAH9uvqI=",0)</f>
        <v>0</v>
      </c>
      <c r="FH3">
        <f>IF(Sheet1!304:304,"AAAAAH9uvqM=",0)</f>
        <v>0</v>
      </c>
      <c r="FI3">
        <f>IF(Sheet1!305:305,"AAAAAH9uvqQ=",0)</f>
        <v>0</v>
      </c>
      <c r="FJ3">
        <f>IF(Sheet1!306:306,"AAAAAH9uvqU=",0)</f>
        <v>0</v>
      </c>
      <c r="FK3">
        <f>IF(Sheet1!307:307,"AAAAAH9uvqY=",0)</f>
        <v>0</v>
      </c>
      <c r="FL3">
        <f>IF(Sheet1!308:308,"AAAAAH9uvqc=",0)</f>
        <v>0</v>
      </c>
      <c r="FM3">
        <f>IF(Sheet1!309:309,"AAAAAH9uvqg=",0)</f>
        <v>0</v>
      </c>
      <c r="FN3">
        <f>IF(Sheet1!310:310,"AAAAAH9uvqk=",0)</f>
        <v>0</v>
      </c>
      <c r="FO3">
        <f>IF(Sheet1!311:311,"AAAAAH9uvqo=",0)</f>
        <v>0</v>
      </c>
      <c r="FP3">
        <f>IF(Sheet1!312:312,"AAAAAH9uvqs=",0)</f>
        <v>0</v>
      </c>
      <c r="FQ3">
        <f>IF(Sheet1!313:313,"AAAAAH9uvqw=",0)</f>
        <v>0</v>
      </c>
      <c r="FR3">
        <f>IF(Sheet1!314:314,"AAAAAH9uvq0=",0)</f>
        <v>0</v>
      </c>
      <c r="FS3">
        <f>IF(Sheet1!315:315,"AAAAAH9uvq4=",0)</f>
        <v>0</v>
      </c>
      <c r="FT3">
        <f>IF(Sheet1!316:316,"AAAAAH9uvq8=",0)</f>
        <v>0</v>
      </c>
      <c r="FU3">
        <f>IF(Sheet1!317:317,"AAAAAH9uvrA=",0)</f>
        <v>0</v>
      </c>
      <c r="FV3">
        <f>IF(Sheet1!318:318,"AAAAAH9uvrE=",0)</f>
        <v>0</v>
      </c>
      <c r="FW3">
        <f>IF(Sheet1!319:319,"AAAAAH9uvrI=",0)</f>
        <v>0</v>
      </c>
      <c r="FX3">
        <f>IF(Sheet1!320:320,"AAAAAH9uvrM=",0)</f>
        <v>0</v>
      </c>
      <c r="FY3">
        <f>IF(Sheet1!321:321,"AAAAAH9uvrQ=",0)</f>
        <v>0</v>
      </c>
      <c r="FZ3">
        <f>IF(Sheet1!322:322,"AAAAAH9uvrU=",0)</f>
        <v>0</v>
      </c>
      <c r="GA3">
        <f>IF(Sheet1!323:323,"AAAAAH9uvrY=",0)</f>
        <v>0</v>
      </c>
      <c r="GB3">
        <f>IF(Sheet1!324:324,"AAAAAH9uvrc=",0)</f>
        <v>0</v>
      </c>
      <c r="GC3">
        <f>IF(Sheet1!325:325,"AAAAAH9uvrg=",0)</f>
        <v>0</v>
      </c>
      <c r="GD3">
        <f>IF(Sheet1!326:326,"AAAAAH9uvrk=",0)</f>
        <v>0</v>
      </c>
      <c r="GE3">
        <f>IF(Sheet1!327:327,"AAAAAH9uvro=",0)</f>
        <v>0</v>
      </c>
      <c r="GF3">
        <f>IF(Sheet1!328:328,"AAAAAH9uvrs=",0)</f>
        <v>0</v>
      </c>
      <c r="GG3">
        <f>IF(Sheet1!329:329,"AAAAAH9uvrw=",0)</f>
        <v>0</v>
      </c>
      <c r="GH3">
        <f>IF(Sheet1!330:330,"AAAAAH9uvr0=",0)</f>
        <v>0</v>
      </c>
      <c r="GI3">
        <f>IF(Sheet1!331:331,"AAAAAH9uvr4=",0)</f>
        <v>0</v>
      </c>
      <c r="GJ3">
        <f>IF(Sheet1!332:332,"AAAAAH9uvr8=",0)</f>
        <v>0</v>
      </c>
      <c r="GK3">
        <f>IF(Sheet1!333:333,"AAAAAH9uvsA=",0)</f>
        <v>0</v>
      </c>
      <c r="GL3">
        <f>IF(Sheet1!334:334,"AAAAAH9uvsE=",0)</f>
        <v>0</v>
      </c>
      <c r="GM3">
        <f>IF(Sheet1!335:335,"AAAAAH9uvsI=",0)</f>
        <v>0</v>
      </c>
      <c r="GN3">
        <f>IF(Sheet1!336:336,"AAAAAH9uvsM=",0)</f>
        <v>0</v>
      </c>
      <c r="GO3">
        <f>IF(Sheet1!337:337,"AAAAAH9uvsQ=",0)</f>
        <v>0</v>
      </c>
      <c r="GP3">
        <f>IF(Sheet1!338:338,"AAAAAH9uvsU=",0)</f>
        <v>0</v>
      </c>
      <c r="GQ3">
        <f>IF(Sheet1!339:339,"AAAAAH9uvsY=",0)</f>
        <v>0</v>
      </c>
      <c r="GR3">
        <f>IF(Sheet1!340:340,"AAAAAH9uvsc=",0)</f>
        <v>0</v>
      </c>
      <c r="GS3">
        <f>IF(Sheet1!341:341,"AAAAAH9uvsg=",0)</f>
        <v>0</v>
      </c>
      <c r="GT3">
        <f>IF(Sheet1!342:342,"AAAAAH9uvsk=",0)</f>
        <v>0</v>
      </c>
      <c r="GU3">
        <f>IF(Sheet1!343:343,"AAAAAH9uvso=",0)</f>
        <v>0</v>
      </c>
      <c r="GV3">
        <f>IF(Sheet1!344:344,"AAAAAH9uvss=",0)</f>
        <v>0</v>
      </c>
      <c r="GW3">
        <f>IF(Sheet1!345:345,"AAAAAH9uvsw=",0)</f>
        <v>0</v>
      </c>
      <c r="GX3">
        <f>IF(Sheet1!346:346,"AAAAAH9uvs0=",0)</f>
        <v>0</v>
      </c>
      <c r="GY3">
        <f>IF(Sheet1!347:347,"AAAAAH9uvs4=",0)</f>
        <v>0</v>
      </c>
      <c r="GZ3">
        <f>IF(Sheet1!348:348,"AAAAAH9uvs8=",0)</f>
        <v>0</v>
      </c>
      <c r="HA3">
        <f>IF(Sheet1!349:349,"AAAAAH9uvtA=",0)</f>
        <v>0</v>
      </c>
      <c r="HB3">
        <f>IF(Sheet1!350:350,"AAAAAH9uvtE=",0)</f>
        <v>0</v>
      </c>
      <c r="HC3">
        <f>IF(Sheet1!351:351,"AAAAAH9uvtI=",0)</f>
        <v>0</v>
      </c>
      <c r="HD3">
        <f>IF(Sheet1!352:352,"AAAAAH9uvtM=",0)</f>
        <v>0</v>
      </c>
      <c r="HE3">
        <f>IF(Sheet1!353:353,"AAAAAH9uvtQ=",0)</f>
        <v>0</v>
      </c>
      <c r="HF3">
        <f>IF(Sheet1!354:354,"AAAAAH9uvtU=",0)</f>
        <v>0</v>
      </c>
      <c r="HG3">
        <f>IF(Sheet1!355:355,"AAAAAH9uvtY=",0)</f>
        <v>0</v>
      </c>
      <c r="HH3">
        <f>IF(Sheet1!356:356,"AAAAAH9uvtc=",0)</f>
        <v>0</v>
      </c>
      <c r="HI3">
        <f>IF(Sheet1!357:357,"AAAAAH9uvtg=",0)</f>
        <v>0</v>
      </c>
      <c r="HJ3">
        <f>IF(Sheet1!358:358,"AAAAAH9uvtk=",0)</f>
        <v>0</v>
      </c>
      <c r="HK3">
        <f>IF(Sheet1!359:359,"AAAAAH9uvto=",0)</f>
        <v>0</v>
      </c>
      <c r="HL3">
        <f>IF(Sheet1!360:360,"AAAAAH9uvts=",0)</f>
        <v>0</v>
      </c>
      <c r="HM3">
        <f>IF(Sheet1!361:361,"AAAAAH9uvtw=",0)</f>
        <v>0</v>
      </c>
      <c r="HN3">
        <f>IF(Sheet1!362:362,"AAAAAH9uvt0=",0)</f>
        <v>0</v>
      </c>
      <c r="HO3">
        <f>IF(Sheet1!363:363,"AAAAAH9uvt4=",0)</f>
        <v>0</v>
      </c>
      <c r="HP3">
        <f>IF(Sheet1!364:364,"AAAAAH9uvt8=",0)</f>
        <v>0</v>
      </c>
      <c r="HQ3">
        <f>IF(Sheet1!365:365,"AAAAAH9uvuA=",0)</f>
        <v>0</v>
      </c>
      <c r="HR3">
        <f>IF(Sheet1!366:366,"AAAAAH9uvuE=",0)</f>
        <v>0</v>
      </c>
      <c r="HS3">
        <f>IF(Sheet1!367:367,"AAAAAH9uvuI=",0)</f>
        <v>0</v>
      </c>
      <c r="HT3">
        <f>IF(Sheet1!368:368,"AAAAAH9uvuM=",0)</f>
        <v>0</v>
      </c>
      <c r="HU3">
        <f>IF(Sheet1!369:369,"AAAAAH9uvuQ=",0)</f>
        <v>0</v>
      </c>
      <c r="HV3">
        <f>IF(Sheet1!370:370,"AAAAAH9uvuU=",0)</f>
        <v>0</v>
      </c>
      <c r="HW3">
        <f>IF(Sheet1!371:371,"AAAAAH9uvuY=",0)</f>
        <v>0</v>
      </c>
      <c r="HX3">
        <f>IF(Sheet1!372:372,"AAAAAH9uvuc=",0)</f>
        <v>0</v>
      </c>
      <c r="HY3">
        <f>IF(Sheet1!373:373,"AAAAAH9uvug=",0)</f>
        <v>0</v>
      </c>
      <c r="HZ3">
        <f>IF(Sheet1!374:374,"AAAAAH9uvuk=",0)</f>
        <v>0</v>
      </c>
      <c r="IA3">
        <f>IF(Sheet1!375:375,"AAAAAH9uvuo=",0)</f>
        <v>0</v>
      </c>
      <c r="IB3">
        <f>IF(Sheet1!376:376,"AAAAAH9uvus=",0)</f>
        <v>0</v>
      </c>
      <c r="IC3">
        <f>IF(Sheet1!377:377,"AAAAAH9uvuw=",0)</f>
        <v>0</v>
      </c>
      <c r="ID3">
        <f>IF(Sheet1!378:378,"AAAAAH9uvu0=",0)</f>
        <v>0</v>
      </c>
      <c r="IE3">
        <f>IF(Sheet1!379:379,"AAAAAH9uvu4=",0)</f>
        <v>0</v>
      </c>
      <c r="IF3">
        <f>IF(Sheet1!380:380,"AAAAAH9uvu8=",0)</f>
        <v>0</v>
      </c>
      <c r="IG3">
        <f>IF(Sheet1!381:381,"AAAAAH9uvvA=",0)</f>
        <v>0</v>
      </c>
      <c r="IH3">
        <f>IF(Sheet1!382:382,"AAAAAH9uvvE=",0)</f>
        <v>0</v>
      </c>
      <c r="II3">
        <f>IF(Sheet1!383:383,"AAAAAH9uvvI=",0)</f>
        <v>0</v>
      </c>
      <c r="IJ3">
        <f>IF(Sheet1!384:384,"AAAAAH9uvvM=",0)</f>
        <v>0</v>
      </c>
      <c r="IK3">
        <f>IF(Sheet1!385:385,"AAAAAH9uvvQ=",0)</f>
        <v>0</v>
      </c>
      <c r="IL3">
        <f>IF(Sheet1!386:386,"AAAAAH9uvvU=",0)</f>
        <v>0</v>
      </c>
      <c r="IM3">
        <f>IF(Sheet1!387:387,"AAAAAH9uvvY=",0)</f>
        <v>0</v>
      </c>
      <c r="IN3">
        <f>IF(Sheet1!388:388,"AAAAAH9uvvc=",0)</f>
        <v>0</v>
      </c>
      <c r="IO3">
        <f>IF(Sheet1!389:389,"AAAAAH9uvvg=",0)</f>
        <v>0</v>
      </c>
      <c r="IP3">
        <f>IF(Sheet1!390:390,"AAAAAH9uvvk=",0)</f>
        <v>0</v>
      </c>
      <c r="IQ3">
        <f>IF(Sheet1!391:391,"AAAAAH9uvvo=",0)</f>
        <v>0</v>
      </c>
      <c r="IR3">
        <f>IF(Sheet1!392:392,"AAAAAH9uvvs=",0)</f>
        <v>0</v>
      </c>
      <c r="IS3">
        <f>IF(Sheet1!393:393,"AAAAAH9uvvw=",0)</f>
        <v>0</v>
      </c>
      <c r="IT3">
        <f>IF(Sheet1!394:394,"AAAAAH9uvv0=",0)</f>
        <v>0</v>
      </c>
      <c r="IU3">
        <f>IF(Sheet1!395:395,"AAAAAH9uvv4=",0)</f>
        <v>0</v>
      </c>
      <c r="IV3">
        <f>IF(Sheet1!396:396,"AAAAAH9uvv8=",0)</f>
        <v>0</v>
      </c>
    </row>
    <row r="4" spans="1:256">
      <c r="A4">
        <f>IF(Sheet1!397:397,"AAAAAC92XQA=",0)</f>
        <v>0</v>
      </c>
      <c r="B4">
        <f>IF(Sheet1!398:398,"AAAAAC92XQE=",0)</f>
        <v>0</v>
      </c>
      <c r="C4">
        <f>IF(Sheet1!399:399,"AAAAAC92XQI=",0)</f>
        <v>0</v>
      </c>
      <c r="D4">
        <f>IF(Sheet1!400:400,"AAAAAC92XQM=",0)</f>
        <v>0</v>
      </c>
      <c r="E4">
        <f>IF(Sheet1!401:401,"AAAAAC92XQQ=",0)</f>
        <v>0</v>
      </c>
      <c r="F4">
        <f>IF(Sheet1!402:402,"AAAAAC92XQU=",0)</f>
        <v>0</v>
      </c>
      <c r="G4">
        <f>IF(Sheet1!403:403,"AAAAAC92XQY=",0)</f>
        <v>0</v>
      </c>
      <c r="H4">
        <f>IF(Sheet1!404:404,"AAAAAC92XQc=",0)</f>
        <v>0</v>
      </c>
      <c r="I4">
        <f>IF(Sheet1!405:405,"AAAAAC92XQg=",0)</f>
        <v>0</v>
      </c>
      <c r="J4">
        <f>IF(Sheet1!406:406,"AAAAAC92XQk=",0)</f>
        <v>0</v>
      </c>
      <c r="K4">
        <f>IF(Sheet1!407:407,"AAAAAC92XQo=",0)</f>
        <v>0</v>
      </c>
      <c r="L4">
        <f>IF(Sheet1!408:408,"AAAAAC92XQs=",0)</f>
        <v>0</v>
      </c>
      <c r="M4">
        <f>IF(Sheet1!409:409,"AAAAAC92XQw=",0)</f>
        <v>0</v>
      </c>
      <c r="N4">
        <f>IF(Sheet1!410:410,"AAAAAC92XQ0=",0)</f>
        <v>0</v>
      </c>
      <c r="O4">
        <f>IF(Sheet1!411:411,"AAAAAC92XQ4=",0)</f>
        <v>0</v>
      </c>
      <c r="P4">
        <f>IF(Sheet1!412:412,"AAAAAC92XQ8=",0)</f>
        <v>0</v>
      </c>
      <c r="Q4">
        <f>IF(Sheet1!413:413,"AAAAAC92XRA=",0)</f>
        <v>0</v>
      </c>
      <c r="R4">
        <f>IF(Sheet1!414:414,"AAAAAC92XRE=",0)</f>
        <v>0</v>
      </c>
      <c r="S4">
        <f>IF(Sheet1!415:415,"AAAAAC92XRI=",0)</f>
        <v>0</v>
      </c>
      <c r="T4">
        <f>IF(Sheet1!416:416,"AAAAAC92XRM=",0)</f>
        <v>0</v>
      </c>
      <c r="U4">
        <f>IF(Sheet1!417:417,"AAAAAC92XRQ=",0)</f>
        <v>0</v>
      </c>
      <c r="V4">
        <f>IF(Sheet1!418:418,"AAAAAC92XRU=",0)</f>
        <v>0</v>
      </c>
      <c r="W4">
        <f>IF(Sheet1!419:419,"AAAAAC92XRY=",0)</f>
        <v>0</v>
      </c>
      <c r="X4">
        <f>IF(Sheet1!420:420,"AAAAAC92XRc=",0)</f>
        <v>0</v>
      </c>
      <c r="Y4">
        <f>IF(Sheet1!421:421,"AAAAAC92XRg=",0)</f>
        <v>0</v>
      </c>
      <c r="Z4">
        <f>IF(Sheet1!422:422,"AAAAAC92XRk=",0)</f>
        <v>0</v>
      </c>
      <c r="AA4">
        <f>IF(Sheet1!423:423,"AAAAAC92XRo=",0)</f>
        <v>0</v>
      </c>
      <c r="AB4">
        <f>IF(Sheet1!424:424,"AAAAAC92XRs=",0)</f>
        <v>0</v>
      </c>
      <c r="AC4">
        <f>IF(Sheet1!425:425,"AAAAAC92XRw=",0)</f>
        <v>0</v>
      </c>
      <c r="AD4">
        <f>IF(Sheet1!426:426,"AAAAAC92XR0=",0)</f>
        <v>0</v>
      </c>
      <c r="AE4">
        <f>IF(Sheet1!427:427,"AAAAAC92XR4=",0)</f>
        <v>0</v>
      </c>
      <c r="AF4">
        <f>IF(Sheet1!428:428,"AAAAAC92XR8=",0)</f>
        <v>0</v>
      </c>
      <c r="AG4">
        <f>IF(Sheet1!429:429,"AAAAAC92XSA=",0)</f>
        <v>0</v>
      </c>
      <c r="AH4">
        <f>IF(Sheet1!430:430,"AAAAAC92XSE=",0)</f>
        <v>0</v>
      </c>
      <c r="AI4">
        <f>IF(Sheet1!431:431,"AAAAAC92XSI=",0)</f>
        <v>0</v>
      </c>
      <c r="AJ4">
        <f>IF(Sheet1!432:432,"AAAAAC92XSM=",0)</f>
        <v>0</v>
      </c>
      <c r="AK4">
        <f>IF(Sheet1!433:433,"AAAAAC92XSQ=",0)</f>
        <v>0</v>
      </c>
      <c r="AL4">
        <f>IF(Sheet1!434:434,"AAAAAC92XSU=",0)</f>
        <v>0</v>
      </c>
      <c r="AM4">
        <f>IF(Sheet1!435:435,"AAAAAC92XSY=",0)</f>
        <v>0</v>
      </c>
      <c r="AN4">
        <f>IF(Sheet1!436:436,"AAAAAC92XSc=",0)</f>
        <v>0</v>
      </c>
      <c r="AO4">
        <f>IF(Sheet1!437:437,"AAAAAC92XSg=",0)</f>
        <v>0</v>
      </c>
      <c r="AP4">
        <f>IF(Sheet1!438:438,"AAAAAC92XSk=",0)</f>
        <v>0</v>
      </c>
      <c r="AQ4">
        <f>IF(Sheet1!439:439,"AAAAAC92XSo=",0)</f>
        <v>0</v>
      </c>
      <c r="AR4">
        <f>IF(Sheet1!440:440,"AAAAAC92XSs=",0)</f>
        <v>0</v>
      </c>
      <c r="AS4">
        <f>IF(Sheet1!441:441,"AAAAAC92XSw=",0)</f>
        <v>0</v>
      </c>
      <c r="AT4">
        <f>IF(Sheet1!442:442,"AAAAAC92XS0=",0)</f>
        <v>0</v>
      </c>
      <c r="AU4">
        <f>IF(Sheet1!443:443,"AAAAAC92XS4=",0)</f>
        <v>0</v>
      </c>
      <c r="AV4">
        <f>IF(Sheet1!444:444,"AAAAAC92XS8=",0)</f>
        <v>0</v>
      </c>
      <c r="AW4">
        <f>IF(Sheet1!445:445,"AAAAAC92XTA=",0)</f>
        <v>0</v>
      </c>
      <c r="AX4">
        <f>IF(Sheet1!446:446,"AAAAAC92XTE=",0)</f>
        <v>0</v>
      </c>
      <c r="AY4">
        <f>IF(Sheet1!447:447,"AAAAAC92XTI=",0)</f>
        <v>0</v>
      </c>
      <c r="AZ4">
        <f>IF(Sheet1!448:448,"AAAAAC92XTM=",0)</f>
        <v>0</v>
      </c>
      <c r="BA4">
        <f>IF(Sheet1!449:449,"AAAAAC92XTQ=",0)</f>
        <v>0</v>
      </c>
      <c r="BB4">
        <f>IF(Sheet1!450:450,"AAAAAC92XTU=",0)</f>
        <v>0</v>
      </c>
      <c r="BC4">
        <f>IF(Sheet1!451:451,"AAAAAC92XTY=",0)</f>
        <v>0</v>
      </c>
      <c r="BD4">
        <f>IF(Sheet1!452:452,"AAAAAC92XTc=",0)</f>
        <v>0</v>
      </c>
      <c r="BE4">
        <f>IF(Sheet1!453:453,"AAAAAC92XTg=",0)</f>
        <v>0</v>
      </c>
      <c r="BF4">
        <f>IF(Sheet1!454:454,"AAAAAC92XTk=",0)</f>
        <v>0</v>
      </c>
      <c r="BG4">
        <f>IF(Sheet1!455:455,"AAAAAC92XTo=",0)</f>
        <v>0</v>
      </c>
      <c r="BH4">
        <f>IF(Sheet1!456:456,"AAAAAC92XTs=",0)</f>
        <v>0</v>
      </c>
      <c r="BI4">
        <f>IF(Sheet1!457:457,"AAAAAC92XTw=",0)</f>
        <v>0</v>
      </c>
      <c r="BJ4">
        <f>IF(Sheet1!458:458,"AAAAAC92XT0=",0)</f>
        <v>0</v>
      </c>
      <c r="BK4">
        <f>IF(Sheet1!459:459,"AAAAAC92XT4=",0)</f>
        <v>0</v>
      </c>
      <c r="BL4">
        <f>IF(Sheet1!460:460,"AAAAAC92XT8=",0)</f>
        <v>0</v>
      </c>
      <c r="BM4">
        <f>IF(Sheet1!461:461,"AAAAAC92XUA=",0)</f>
        <v>0</v>
      </c>
      <c r="BN4">
        <f>IF(Sheet1!462:462,"AAAAAC92XUE=",0)</f>
        <v>0</v>
      </c>
      <c r="BO4">
        <f>IF(Sheet1!463:463,"AAAAAC92XUI=",0)</f>
        <v>0</v>
      </c>
      <c r="BP4">
        <f>IF(Sheet1!464:464,"AAAAAC92XUM=",0)</f>
        <v>0</v>
      </c>
      <c r="BQ4">
        <f>IF(Sheet1!465:465,"AAAAAC92XUQ=",0)</f>
        <v>0</v>
      </c>
      <c r="BR4">
        <f>IF(Sheet1!466:466,"AAAAAC92XUU=",0)</f>
        <v>0</v>
      </c>
      <c r="BS4">
        <f>IF(Sheet1!467:467,"AAAAAC92XUY=",0)</f>
        <v>0</v>
      </c>
      <c r="BT4">
        <f>IF(Sheet1!468:468,"AAAAAC92XUc=",0)</f>
        <v>0</v>
      </c>
      <c r="BU4">
        <f>IF(Sheet1!469:469,"AAAAAC92XUg=",0)</f>
        <v>0</v>
      </c>
      <c r="BV4">
        <f>IF(Sheet1!470:470,"AAAAAC92XUk=",0)</f>
        <v>0</v>
      </c>
      <c r="BW4">
        <f>IF(Sheet1!471:471,"AAAAAC92XUo=",0)</f>
        <v>0</v>
      </c>
      <c r="BX4">
        <f>IF(Sheet1!472:472,"AAAAAC92XUs=",0)</f>
        <v>0</v>
      </c>
      <c r="BY4">
        <f>IF(Sheet1!473:473,"AAAAAC92XUw=",0)</f>
        <v>0</v>
      </c>
      <c r="BZ4">
        <f>IF(Sheet1!474:474,"AAAAAC92XU0=",0)</f>
        <v>0</v>
      </c>
      <c r="CA4">
        <f>IF(Sheet1!475:475,"AAAAAC92XU4=",0)</f>
        <v>0</v>
      </c>
      <c r="CB4">
        <f>IF(Sheet1!476:476,"AAAAAC92XU8=",0)</f>
        <v>0</v>
      </c>
      <c r="CC4">
        <f>IF(Sheet1!477:477,"AAAAAC92XVA=",0)</f>
        <v>0</v>
      </c>
      <c r="CD4">
        <f>IF(Sheet1!478:478,"AAAAAC92XVE=",0)</f>
        <v>0</v>
      </c>
      <c r="CE4">
        <f>IF(Sheet1!479:479,"AAAAAC92XVI=",0)</f>
        <v>0</v>
      </c>
      <c r="CF4">
        <f>IF(Sheet1!480:480,"AAAAAC92XVM=",0)</f>
        <v>0</v>
      </c>
      <c r="CG4" t="e">
        <f>IF(Sheet1!A:A,"AAAAAC92XVQ=",0)</f>
        <v>#VALUE!</v>
      </c>
      <c r="CH4" t="e">
        <f>IF(Sheet1!B:B,"AAAAAC92XVU=",0)</f>
        <v>#VALUE!</v>
      </c>
      <c r="CI4" t="e">
        <f>IF(Sheet1!C:C,"AAAAAC92XVY=",0)</f>
        <v>#VALUE!</v>
      </c>
      <c r="CJ4" t="str">
        <f>IF(Sheet1!D:D,"AAAAAC92XVc=",0)</f>
        <v>AAAAAC92XVc=</v>
      </c>
      <c r="CK4">
        <f>IF(Sheet2!1:1,"AAAAAC92XVg=",0)</f>
        <v>0</v>
      </c>
      <c r="CL4" t="e">
        <f>AND(Sheet2!A1,"AAAAAC92XVk=")</f>
        <v>#VALUE!</v>
      </c>
      <c r="CM4">
        <f>IF(Sheet2!A:A,"AAAAAC92XVo=",0)</f>
        <v>0</v>
      </c>
      <c r="CN4">
        <f>IF(Sheet3!1:1,"AAAAAC92XVs=",0)</f>
        <v>0</v>
      </c>
      <c r="CO4" t="e">
        <f>AND(Sheet3!A1,"AAAAAC92XVw=")</f>
        <v>#VALUE!</v>
      </c>
      <c r="CP4">
        <f>IF(Sheet3!A:A,"AAAAAC92XV0=",0)</f>
        <v>0</v>
      </c>
      <c r="CQ4" s="10" t="s">
        <v>38</v>
      </c>
    </row>
  </sheetData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Nlix_more</dc:creator>
  <cp:lastModifiedBy>AHT-WS20</cp:lastModifiedBy>
  <dcterms:created xsi:type="dcterms:W3CDTF">2012-03-18T01:37:36Z</dcterms:created>
  <dcterms:modified xsi:type="dcterms:W3CDTF">2012-04-02T13:59:55Z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oogle.Documents.Tracking">
    <vt:lpwstr>true</vt:lpwstr>
  </property>
  <property fmtid="{D5CDD505-2E9C-101B-9397-08002B2CF9AE}" pid="3" name="Google.Documents.DocumentId">
    <vt:lpwstr>1BNn5p2kPPIazNjmItrqgrvF6Dwj4sY5cHRAkdB71QKU</vt:lpwstr>
  </property>
  <property fmtid="{D5CDD505-2E9C-101B-9397-08002B2CF9AE}" pid="4" name="Google.Documents.RevisionId">
    <vt:lpwstr>09061581973155463795</vt:lpwstr>
  </property>
  <property fmtid="{D5CDD505-2E9C-101B-9397-08002B2CF9AE}" pid="5" name="Google.Documents.PreviousRevisionId">
    <vt:lpwstr>10935601438528578598</vt:lpwstr>
  </property>
  <property fmtid="{D5CDD505-2E9C-101B-9397-08002B2CF9AE}" pid="6" name="Google.Documents.PluginVersion">
    <vt:lpwstr>2.0.2662.553</vt:lpwstr>
  </property>
  <property fmtid="{D5CDD505-2E9C-101B-9397-08002B2CF9AE}" pid="7" name="Google.Documents.MergeIncapabilityFlags">
    <vt:i4>0</vt:i4>
  </property>
</Properties>
</file>