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Inskrivna i slutenvård" sheetId="25" r:id="rId5"/>
    <sheet name="Utskrivna från slutenvård" sheetId="26" r:id="rId6"/>
    <sheet name="Slutenvårdade per region" sheetId="27" r:id="rId7"/>
  </sheets>
  <externalReferences>
    <externalReference r:id="rId8"/>
    <externalReference r:id="rId9"/>
  </externalReferences>
  <definedNames>
    <definedName name="innehållsförteckning" localSheetId="1">Definitioner!#REF!</definedName>
    <definedName name="innehållsförteckning" localSheetId="5">'Om statistiken'!#REF!</definedName>
    <definedName name="innehållsförteckning" localSheetId="2">'[1]Om statistiken'!#REF!</definedName>
    <definedName name="innehållsförteckning">'Om statistiken'!#REF!</definedName>
  </definedNames>
  <calcPr calcId="162913"/>
</workbook>
</file>

<file path=xl/calcChain.xml><?xml version="1.0" encoding="utf-8"?>
<calcChain xmlns="http://schemas.openxmlformats.org/spreadsheetml/2006/main">
  <c r="CE30" i="25" l="1"/>
  <c r="CD30" i="25"/>
  <c r="CE29" i="25"/>
  <c r="CD29" i="25"/>
  <c r="CE28" i="25"/>
  <c r="CD28" i="25"/>
  <c r="CE27" i="25"/>
  <c r="CD27" i="25"/>
  <c r="CE26" i="25"/>
  <c r="CD26" i="25"/>
  <c r="CE25" i="25"/>
  <c r="CD25" i="25"/>
  <c r="CE24" i="25"/>
  <c r="CD24" i="25"/>
  <c r="CE23" i="25"/>
  <c r="CD23" i="25"/>
  <c r="CE22" i="25"/>
  <c r="CD22" i="25"/>
  <c r="CE21" i="25"/>
  <c r="CD21" i="25"/>
  <c r="CE20" i="25"/>
  <c r="CD20" i="25"/>
  <c r="CE19" i="25"/>
  <c r="CD19" i="25"/>
  <c r="CE18" i="25"/>
  <c r="CD18" i="25"/>
  <c r="CE17" i="25"/>
  <c r="CD17" i="25"/>
  <c r="CE16" i="25"/>
  <c r="CD16" i="25"/>
  <c r="CE15" i="25"/>
  <c r="CD15" i="25"/>
  <c r="CE14" i="25"/>
  <c r="CD14" i="25"/>
  <c r="CE13" i="25"/>
  <c r="CD13" i="25"/>
  <c r="CE12" i="25"/>
  <c r="CD12" i="25"/>
  <c r="CE11" i="25"/>
  <c r="CD11" i="25"/>
  <c r="CE10" i="25"/>
  <c r="CD10" i="25"/>
  <c r="CE8" i="25"/>
  <c r="CD8" i="25"/>
  <c r="CC30" i="25" l="1"/>
  <c r="CB30" i="25"/>
  <c r="CA30" i="25"/>
  <c r="BZ30" i="25"/>
  <c r="BY30" i="25"/>
  <c r="BX30" i="25"/>
  <c r="BW30" i="25"/>
  <c r="BV30" i="25"/>
  <c r="BU30" i="25"/>
  <c r="BT30" i="25"/>
  <c r="BS30" i="25"/>
  <c r="BR30" i="25"/>
  <c r="BQ30" i="25"/>
  <c r="BP30" i="25"/>
  <c r="CC29" i="25"/>
  <c r="CB29" i="25"/>
  <c r="CA29" i="25"/>
  <c r="BZ29" i="25"/>
  <c r="BY29" i="25"/>
  <c r="BX29" i="25"/>
  <c r="BW29" i="25"/>
  <c r="BV29" i="25"/>
  <c r="BU29" i="25"/>
  <c r="BT29" i="25"/>
  <c r="BS29" i="25"/>
  <c r="BR29" i="25"/>
  <c r="BQ29" i="25"/>
  <c r="BP29" i="25"/>
  <c r="CC28" i="25"/>
  <c r="CB28" i="25"/>
  <c r="CA28" i="25"/>
  <c r="BZ28" i="25"/>
  <c r="BY28" i="25"/>
  <c r="BX28" i="25"/>
  <c r="BW28" i="25"/>
  <c r="BV28" i="25"/>
  <c r="BU28" i="25"/>
  <c r="BT28" i="25"/>
  <c r="BS28" i="25"/>
  <c r="BR28" i="25"/>
  <c r="BQ28" i="25"/>
  <c r="BP28" i="25"/>
  <c r="CC27" i="25"/>
  <c r="CB27" i="25"/>
  <c r="CA27" i="25"/>
  <c r="BZ27" i="25"/>
  <c r="BY27" i="25"/>
  <c r="BX27" i="25"/>
  <c r="BW27" i="25"/>
  <c r="BV27" i="25"/>
  <c r="BU27" i="25"/>
  <c r="BT27" i="25"/>
  <c r="BS27" i="25"/>
  <c r="BR27" i="25"/>
  <c r="BQ27" i="25"/>
  <c r="BP27" i="25"/>
  <c r="CC26" i="25"/>
  <c r="CB26" i="25"/>
  <c r="CA26" i="25"/>
  <c r="BZ26" i="25"/>
  <c r="BY26" i="25"/>
  <c r="BX26" i="25"/>
  <c r="BW26" i="25"/>
  <c r="BV26" i="25"/>
  <c r="BU26" i="25"/>
  <c r="BT26" i="25"/>
  <c r="BS26" i="25"/>
  <c r="BR26" i="25"/>
  <c r="BQ26" i="25"/>
  <c r="BP26" i="25"/>
  <c r="CC25" i="25"/>
  <c r="CB25" i="25"/>
  <c r="CA25" i="25"/>
  <c r="BZ25" i="25"/>
  <c r="BY25" i="25"/>
  <c r="BX25" i="25"/>
  <c r="BW25" i="25"/>
  <c r="BV25" i="25"/>
  <c r="BU25" i="25"/>
  <c r="BT25" i="25"/>
  <c r="BS25" i="25"/>
  <c r="BR25" i="25"/>
  <c r="BQ25" i="25"/>
  <c r="BP25" i="25"/>
  <c r="CC24" i="25"/>
  <c r="CB24" i="25"/>
  <c r="CA24" i="25"/>
  <c r="BZ24" i="25"/>
  <c r="BY24" i="25"/>
  <c r="BX24" i="25"/>
  <c r="BW24" i="25"/>
  <c r="BV24" i="25"/>
  <c r="BU24" i="25"/>
  <c r="BT24" i="25"/>
  <c r="BS24" i="25"/>
  <c r="BR24" i="25"/>
  <c r="BQ24" i="25"/>
  <c r="BP24" i="25"/>
  <c r="CC23" i="25"/>
  <c r="CB23" i="25"/>
  <c r="CA23" i="25"/>
  <c r="BZ23" i="25"/>
  <c r="BY23" i="25"/>
  <c r="BX23" i="25"/>
  <c r="BW23" i="25"/>
  <c r="BV23" i="25"/>
  <c r="BU23" i="25"/>
  <c r="BT23" i="25"/>
  <c r="BS23" i="25"/>
  <c r="BR23" i="25"/>
  <c r="BQ23" i="25"/>
  <c r="BP23" i="25"/>
  <c r="CC22" i="25"/>
  <c r="CB22" i="25"/>
  <c r="CA22" i="25"/>
  <c r="BZ22" i="25"/>
  <c r="BY22" i="25"/>
  <c r="BX22" i="25"/>
  <c r="BW22" i="25"/>
  <c r="BV22" i="25"/>
  <c r="BU22" i="25"/>
  <c r="BT22" i="25"/>
  <c r="BS22" i="25"/>
  <c r="BR22" i="25"/>
  <c r="BQ22" i="25"/>
  <c r="BP22" i="25"/>
  <c r="CC21" i="25"/>
  <c r="CB21" i="25"/>
  <c r="CA21" i="25"/>
  <c r="BZ21" i="25"/>
  <c r="BY21" i="25"/>
  <c r="BX21" i="25"/>
  <c r="BW21" i="25"/>
  <c r="BV21" i="25"/>
  <c r="BU21" i="25"/>
  <c r="BT21" i="25"/>
  <c r="BS21" i="25"/>
  <c r="BR21" i="25"/>
  <c r="BQ21" i="25"/>
  <c r="BP21" i="25"/>
  <c r="CC20" i="25"/>
  <c r="CB20" i="25"/>
  <c r="CA20" i="25"/>
  <c r="BZ20" i="25"/>
  <c r="BY20" i="25"/>
  <c r="BX20" i="25"/>
  <c r="BW20" i="25"/>
  <c r="BV20" i="25"/>
  <c r="BU20" i="25"/>
  <c r="BT20" i="25"/>
  <c r="BS20" i="25"/>
  <c r="BR20" i="25"/>
  <c r="BQ20" i="25"/>
  <c r="BP20" i="25"/>
  <c r="CC19" i="25"/>
  <c r="CB19" i="25"/>
  <c r="CA19" i="25"/>
  <c r="BZ19" i="25"/>
  <c r="BY19" i="25"/>
  <c r="BX19" i="25"/>
  <c r="BW19" i="25"/>
  <c r="BV19" i="25"/>
  <c r="BU19" i="25"/>
  <c r="BT19" i="25"/>
  <c r="BS19" i="25"/>
  <c r="BR19" i="25"/>
  <c r="BQ19" i="25"/>
  <c r="BP19" i="25"/>
  <c r="CC18" i="25"/>
  <c r="CB18" i="25"/>
  <c r="CA18" i="25"/>
  <c r="BZ18" i="25"/>
  <c r="BY18" i="25"/>
  <c r="BX18" i="25"/>
  <c r="BW18" i="25"/>
  <c r="BV18" i="25"/>
  <c r="BU18" i="25"/>
  <c r="BT18" i="25"/>
  <c r="BS18" i="25"/>
  <c r="BR18" i="25"/>
  <c r="BQ18" i="25"/>
  <c r="BP18" i="25"/>
  <c r="CC17" i="25"/>
  <c r="CB17" i="25"/>
  <c r="CA17" i="25"/>
  <c r="BZ17" i="25"/>
  <c r="BY17" i="25"/>
  <c r="BX17" i="25"/>
  <c r="BW17" i="25"/>
  <c r="BV17" i="25"/>
  <c r="BU17" i="25"/>
  <c r="BT17" i="25"/>
  <c r="BS17" i="25"/>
  <c r="BR17" i="25"/>
  <c r="BQ17" i="25"/>
  <c r="BP17" i="25"/>
  <c r="CC16" i="25"/>
  <c r="CB16" i="25"/>
  <c r="CA16" i="25"/>
  <c r="BZ16" i="25"/>
  <c r="BY16" i="25"/>
  <c r="BX16" i="25"/>
  <c r="BW16" i="25"/>
  <c r="BV16" i="25"/>
  <c r="BU16" i="25"/>
  <c r="BT16" i="25"/>
  <c r="BS16" i="25"/>
  <c r="BR16" i="25"/>
  <c r="BQ16" i="25"/>
  <c r="BP16" i="25"/>
  <c r="CC15" i="25"/>
  <c r="CB15" i="25"/>
  <c r="CA15" i="25"/>
  <c r="BZ15" i="25"/>
  <c r="BY15" i="25"/>
  <c r="BX15" i="25"/>
  <c r="BW15" i="25"/>
  <c r="BV15" i="25"/>
  <c r="BU15" i="25"/>
  <c r="BT15" i="25"/>
  <c r="BS15" i="25"/>
  <c r="BR15" i="25"/>
  <c r="BQ15" i="25"/>
  <c r="BP15" i="25"/>
  <c r="CC14" i="25"/>
  <c r="CB14" i="25"/>
  <c r="CA14" i="25"/>
  <c r="BZ14" i="25"/>
  <c r="BY14" i="25"/>
  <c r="BX14" i="25"/>
  <c r="BW14" i="25"/>
  <c r="BV14" i="25"/>
  <c r="BU14" i="25"/>
  <c r="BT14" i="25"/>
  <c r="BS14" i="25"/>
  <c r="BR14" i="25"/>
  <c r="BQ14" i="25"/>
  <c r="BP14" i="25"/>
  <c r="CC13" i="25"/>
  <c r="CB13" i="25"/>
  <c r="CA13" i="25"/>
  <c r="BZ13" i="25"/>
  <c r="BY13" i="25"/>
  <c r="BX13" i="25"/>
  <c r="BW13" i="25"/>
  <c r="BV13" i="25"/>
  <c r="BU13" i="25"/>
  <c r="BT13" i="25"/>
  <c r="BS13" i="25"/>
  <c r="BR13" i="25"/>
  <c r="BQ13" i="25"/>
  <c r="BP13" i="25"/>
  <c r="CC12" i="25"/>
  <c r="CB12" i="25"/>
  <c r="CA12" i="25"/>
  <c r="BZ12" i="25"/>
  <c r="BY12" i="25"/>
  <c r="BX12" i="25"/>
  <c r="BW12" i="25"/>
  <c r="BV12" i="25"/>
  <c r="BU12" i="25"/>
  <c r="BT12" i="25"/>
  <c r="BS12" i="25"/>
  <c r="BR12" i="25"/>
  <c r="BQ12" i="25"/>
  <c r="BP12" i="25"/>
  <c r="CC11" i="25"/>
  <c r="CB11" i="25"/>
  <c r="CA11" i="25"/>
  <c r="BZ11" i="25"/>
  <c r="BY11" i="25"/>
  <c r="BX11" i="25"/>
  <c r="BW11" i="25"/>
  <c r="BV11" i="25"/>
  <c r="BU11" i="25"/>
  <c r="BT11" i="25"/>
  <c r="BS11" i="25"/>
  <c r="BR11" i="25"/>
  <c r="BQ11" i="25"/>
  <c r="BP11" i="25"/>
  <c r="CC10" i="25"/>
  <c r="CB10" i="25"/>
  <c r="CA10" i="25"/>
  <c r="BZ10" i="25"/>
  <c r="BY10" i="25"/>
  <c r="BX10" i="25"/>
  <c r="BW10" i="25"/>
  <c r="BV10" i="25"/>
  <c r="BU10" i="25"/>
  <c r="BT10" i="25"/>
  <c r="BS10" i="25"/>
  <c r="BR10" i="25"/>
  <c r="BQ10" i="25"/>
  <c r="BP10" i="25"/>
  <c r="CC8" i="25"/>
  <c r="CB8" i="25"/>
  <c r="CA8" i="25"/>
  <c r="BZ8" i="25"/>
  <c r="BY8" i="25"/>
  <c r="BX8" i="25"/>
  <c r="BW8" i="25"/>
  <c r="BV8" i="25"/>
  <c r="BU8" i="25"/>
  <c r="BT8" i="25"/>
  <c r="BS8" i="25"/>
  <c r="BR8" i="25"/>
  <c r="BQ8" i="25"/>
  <c r="BP8" i="25"/>
  <c r="BO30" i="25"/>
  <c r="BN30" i="25"/>
  <c r="BM30" i="25"/>
  <c r="BL30" i="25"/>
  <c r="BK30" i="25"/>
  <c r="BJ30" i="25"/>
  <c r="BI30" i="25"/>
  <c r="BH30" i="25"/>
  <c r="BG30" i="25"/>
  <c r="BF30" i="25"/>
  <c r="BE30" i="25"/>
  <c r="BD30" i="25"/>
  <c r="BC30" i="25"/>
  <c r="BB30" i="25"/>
  <c r="BA30" i="25"/>
  <c r="AZ30" i="25"/>
  <c r="AY30" i="25"/>
  <c r="AX30" i="25"/>
  <c r="AW30" i="25"/>
  <c r="AV30" i="25"/>
  <c r="AU30" i="25"/>
  <c r="AT30" i="25"/>
  <c r="AS30" i="25"/>
  <c r="AR30" i="25"/>
  <c r="AQ30" i="25"/>
  <c r="AP30" i="25"/>
  <c r="AO30" i="25"/>
  <c r="AN30" i="25"/>
  <c r="AM30" i="25"/>
  <c r="AL30" i="25"/>
  <c r="AK30" i="25"/>
  <c r="AJ30" i="25"/>
  <c r="AI30" i="25"/>
  <c r="AH30" i="25"/>
  <c r="AG30" i="25"/>
  <c r="AF30" i="25"/>
  <c r="AE30" i="25"/>
  <c r="AD30" i="25"/>
  <c r="AC30" i="25"/>
  <c r="AB30" i="25"/>
  <c r="AA30" i="25"/>
  <c r="Z30" i="25"/>
  <c r="Y30" i="25"/>
  <c r="X30" i="25"/>
  <c r="W30" i="25"/>
  <c r="V30" i="25"/>
  <c r="U30" i="25"/>
  <c r="T30" i="25"/>
  <c r="S30" i="25"/>
  <c r="R30" i="25"/>
  <c r="Q30" i="25"/>
  <c r="P30" i="25"/>
  <c r="O30" i="25"/>
  <c r="N30" i="25"/>
  <c r="M30" i="25"/>
  <c r="L30" i="25"/>
  <c r="K30" i="25"/>
  <c r="J30" i="25"/>
  <c r="I30" i="25"/>
  <c r="H30" i="25"/>
  <c r="G30" i="25"/>
  <c r="F30" i="25"/>
  <c r="E30" i="25"/>
  <c r="D30" i="25"/>
  <c r="C30" i="25"/>
  <c r="B30" i="25"/>
  <c r="BO29" i="25"/>
  <c r="BN29" i="25"/>
  <c r="BM29" i="25"/>
  <c r="BL29" i="25"/>
  <c r="BK29" i="25"/>
  <c r="BJ29" i="25"/>
  <c r="BI29" i="25"/>
  <c r="BH29" i="25"/>
  <c r="BG29" i="25"/>
  <c r="BF29" i="25"/>
  <c r="BE29" i="25"/>
  <c r="BD29" i="25"/>
  <c r="BC29" i="25"/>
  <c r="BB29" i="25"/>
  <c r="BA29" i="25"/>
  <c r="AZ29" i="25"/>
  <c r="AY29" i="25"/>
  <c r="AX29" i="25"/>
  <c r="AW29" i="25"/>
  <c r="AV29" i="25"/>
  <c r="AU29" i="25"/>
  <c r="AT29" i="25"/>
  <c r="AS29" i="25"/>
  <c r="AR29" i="25"/>
  <c r="AQ29" i="25"/>
  <c r="AP29" i="25"/>
  <c r="AO29" i="25"/>
  <c r="AN29" i="25"/>
  <c r="AM29" i="25"/>
  <c r="AL29" i="25"/>
  <c r="AK29" i="25"/>
  <c r="AJ29" i="25"/>
  <c r="AI29" i="25"/>
  <c r="AH29" i="25"/>
  <c r="AG29" i="25"/>
  <c r="AF29" i="25"/>
  <c r="AE29" i="25"/>
  <c r="AD29" i="25"/>
  <c r="AC29" i="25"/>
  <c r="AB29" i="25"/>
  <c r="AA29" i="25"/>
  <c r="Z29" i="25"/>
  <c r="Y29" i="25"/>
  <c r="X29" i="25"/>
  <c r="W29" i="25"/>
  <c r="V29" i="25"/>
  <c r="U29" i="25"/>
  <c r="T29" i="25"/>
  <c r="S29" i="25"/>
  <c r="R29" i="25"/>
  <c r="Q29" i="25"/>
  <c r="P29" i="25"/>
  <c r="O29" i="25"/>
  <c r="N29" i="25"/>
  <c r="M29" i="25"/>
  <c r="L29" i="25"/>
  <c r="K29" i="25"/>
  <c r="J29" i="25"/>
  <c r="I29" i="25"/>
  <c r="H29" i="25"/>
  <c r="G29" i="25"/>
  <c r="F29" i="25"/>
  <c r="E29" i="25"/>
  <c r="D29" i="25"/>
  <c r="C29" i="25"/>
  <c r="B29" i="25"/>
  <c r="BO28" i="25"/>
  <c r="BN28" i="25"/>
  <c r="BM28" i="25"/>
  <c r="BL28" i="25"/>
  <c r="BK28" i="25"/>
  <c r="BJ28" i="25"/>
  <c r="BI28" i="25"/>
  <c r="BH28" i="25"/>
  <c r="BG28" i="25"/>
  <c r="BF28" i="25"/>
  <c r="BE28" i="25"/>
  <c r="BD28" i="25"/>
  <c r="BC28" i="25"/>
  <c r="BB28" i="25"/>
  <c r="BA28" i="25"/>
  <c r="AZ28" i="25"/>
  <c r="AY28" i="25"/>
  <c r="AX28" i="25"/>
  <c r="AW28" i="25"/>
  <c r="AV28" i="25"/>
  <c r="AU28" i="25"/>
  <c r="AT28" i="25"/>
  <c r="AS28" i="25"/>
  <c r="AR28" i="25"/>
  <c r="AQ28" i="25"/>
  <c r="AP28" i="25"/>
  <c r="AO28" i="25"/>
  <c r="AN28" i="25"/>
  <c r="AM28" i="25"/>
  <c r="AL28" i="25"/>
  <c r="AK28" i="25"/>
  <c r="AJ28" i="25"/>
  <c r="AI28" i="25"/>
  <c r="AH28" i="25"/>
  <c r="AG28" i="25"/>
  <c r="AF28" i="25"/>
  <c r="AE28" i="25"/>
  <c r="AD28" i="25"/>
  <c r="AC28" i="25"/>
  <c r="AB28" i="25"/>
  <c r="AA28" i="25"/>
  <c r="Z28" i="25"/>
  <c r="Y28" i="25"/>
  <c r="X28" i="25"/>
  <c r="W28" i="25"/>
  <c r="V28" i="25"/>
  <c r="U28" i="25"/>
  <c r="T28" i="25"/>
  <c r="S28" i="25"/>
  <c r="R28" i="25"/>
  <c r="Q28" i="25"/>
  <c r="P28" i="25"/>
  <c r="O28" i="25"/>
  <c r="N28" i="25"/>
  <c r="M28" i="25"/>
  <c r="L28" i="25"/>
  <c r="K28" i="25"/>
  <c r="J28" i="25"/>
  <c r="I28" i="25"/>
  <c r="H28" i="25"/>
  <c r="G28" i="25"/>
  <c r="F28" i="25"/>
  <c r="E28" i="25"/>
  <c r="D28" i="25"/>
  <c r="C28" i="25"/>
  <c r="B28" i="25"/>
  <c r="BO27" i="25"/>
  <c r="BN27" i="25"/>
  <c r="BM27" i="25"/>
  <c r="BL27" i="25"/>
  <c r="BK27" i="25"/>
  <c r="BJ27" i="25"/>
  <c r="BI27" i="25"/>
  <c r="BH27" i="25"/>
  <c r="BG27" i="25"/>
  <c r="BF27" i="25"/>
  <c r="BE27" i="25"/>
  <c r="BD27" i="25"/>
  <c r="BC27" i="25"/>
  <c r="BB27" i="25"/>
  <c r="BA27" i="25"/>
  <c r="AZ27" i="25"/>
  <c r="AY27" i="25"/>
  <c r="AX27" i="25"/>
  <c r="AW27" i="25"/>
  <c r="AV27" i="25"/>
  <c r="AU27" i="25"/>
  <c r="AT27" i="25"/>
  <c r="AS27" i="25"/>
  <c r="AR27" i="25"/>
  <c r="AQ27" i="25"/>
  <c r="AP27" i="25"/>
  <c r="AO27" i="25"/>
  <c r="AN27" i="25"/>
  <c r="AM27" i="25"/>
  <c r="AL27" i="25"/>
  <c r="AK27" i="25"/>
  <c r="AJ27" i="25"/>
  <c r="AI27" i="25"/>
  <c r="AH27" i="25"/>
  <c r="AG27" i="25"/>
  <c r="AF27" i="25"/>
  <c r="AE27" i="25"/>
  <c r="AD27" i="25"/>
  <c r="AC27" i="25"/>
  <c r="AB27" i="25"/>
  <c r="AA27" i="25"/>
  <c r="Z27" i="25"/>
  <c r="Y27" i="25"/>
  <c r="X27" i="25"/>
  <c r="W27" i="25"/>
  <c r="V27" i="25"/>
  <c r="U27" i="25"/>
  <c r="T27" i="25"/>
  <c r="S27" i="25"/>
  <c r="R27" i="25"/>
  <c r="Q27" i="25"/>
  <c r="P27" i="25"/>
  <c r="O27" i="25"/>
  <c r="N27" i="25"/>
  <c r="M27" i="25"/>
  <c r="L27" i="25"/>
  <c r="K27" i="25"/>
  <c r="J27" i="25"/>
  <c r="I27" i="25"/>
  <c r="H27" i="25"/>
  <c r="G27" i="25"/>
  <c r="F27" i="25"/>
  <c r="E27" i="25"/>
  <c r="D27" i="25"/>
  <c r="C27" i="25"/>
  <c r="B27" i="25"/>
  <c r="BO26" i="25"/>
  <c r="BN26" i="25"/>
  <c r="BM26" i="25"/>
  <c r="BL26" i="25"/>
  <c r="BK26" i="25"/>
  <c r="BJ26" i="25"/>
  <c r="BI26" i="25"/>
  <c r="BH26" i="25"/>
  <c r="BG26" i="25"/>
  <c r="BF26" i="25"/>
  <c r="BE26" i="25"/>
  <c r="BD26" i="25"/>
  <c r="BC26" i="25"/>
  <c r="BB26" i="25"/>
  <c r="BA26" i="25"/>
  <c r="AZ26" i="25"/>
  <c r="AY26" i="25"/>
  <c r="AX26" i="25"/>
  <c r="AW26" i="25"/>
  <c r="AV26" i="25"/>
  <c r="AU26" i="25"/>
  <c r="AT26" i="25"/>
  <c r="AS26" i="25"/>
  <c r="AR26" i="25"/>
  <c r="AQ26" i="25"/>
  <c r="AP26" i="25"/>
  <c r="AO26" i="25"/>
  <c r="AN26" i="25"/>
  <c r="AM26" i="25"/>
  <c r="AL26" i="25"/>
  <c r="AK26" i="25"/>
  <c r="AJ26" i="25"/>
  <c r="AI26" i="25"/>
  <c r="AH26" i="25"/>
  <c r="AG26" i="25"/>
  <c r="AF26" i="25"/>
  <c r="AE26" i="25"/>
  <c r="AD26" i="25"/>
  <c r="AC26" i="25"/>
  <c r="AB26" i="25"/>
  <c r="AA26" i="25"/>
  <c r="Z26" i="25"/>
  <c r="Y26" i="25"/>
  <c r="X26" i="25"/>
  <c r="W26" i="25"/>
  <c r="V26" i="25"/>
  <c r="U26" i="25"/>
  <c r="T26" i="25"/>
  <c r="S26" i="25"/>
  <c r="R26" i="25"/>
  <c r="Q26" i="25"/>
  <c r="P26" i="25"/>
  <c r="O26" i="25"/>
  <c r="N26" i="25"/>
  <c r="M26" i="25"/>
  <c r="L26" i="25"/>
  <c r="K26" i="25"/>
  <c r="J26" i="25"/>
  <c r="I26" i="25"/>
  <c r="H26" i="25"/>
  <c r="G26" i="25"/>
  <c r="F26" i="25"/>
  <c r="E26" i="25"/>
  <c r="D26" i="25"/>
  <c r="C26" i="25"/>
  <c r="B26" i="25"/>
  <c r="BO25" i="25"/>
  <c r="BN25" i="25"/>
  <c r="BM25" i="25"/>
  <c r="BL25" i="25"/>
  <c r="BK25" i="25"/>
  <c r="BJ25" i="25"/>
  <c r="BI25" i="25"/>
  <c r="BH25" i="25"/>
  <c r="BG25" i="25"/>
  <c r="BF25" i="25"/>
  <c r="BE25" i="25"/>
  <c r="BD25" i="25"/>
  <c r="BC25" i="25"/>
  <c r="BB25" i="25"/>
  <c r="BA25" i="25"/>
  <c r="AZ25" i="25"/>
  <c r="AY25" i="25"/>
  <c r="AX25" i="25"/>
  <c r="AW25" i="25"/>
  <c r="AV25" i="25"/>
  <c r="AU25" i="25"/>
  <c r="AT25" i="25"/>
  <c r="AS25" i="25"/>
  <c r="AR25" i="25"/>
  <c r="AQ25" i="25"/>
  <c r="AP25" i="25"/>
  <c r="AO25" i="25"/>
  <c r="AN25" i="25"/>
  <c r="AM25" i="25"/>
  <c r="AL25" i="25"/>
  <c r="AK25" i="25"/>
  <c r="AJ25" i="25"/>
  <c r="AI25" i="25"/>
  <c r="AH25" i="25"/>
  <c r="AG25" i="25"/>
  <c r="AF25" i="25"/>
  <c r="AE25" i="25"/>
  <c r="AD25" i="25"/>
  <c r="AC25" i="25"/>
  <c r="AB25" i="25"/>
  <c r="AA25" i="25"/>
  <c r="Z25" i="25"/>
  <c r="Y25" i="25"/>
  <c r="X25" i="25"/>
  <c r="W25" i="25"/>
  <c r="V25" i="25"/>
  <c r="U25" i="25"/>
  <c r="T25" i="25"/>
  <c r="S25" i="25"/>
  <c r="R25" i="25"/>
  <c r="Q25" i="25"/>
  <c r="P25" i="25"/>
  <c r="O25" i="25"/>
  <c r="N25" i="25"/>
  <c r="M25" i="25"/>
  <c r="L25" i="25"/>
  <c r="K25" i="25"/>
  <c r="J25" i="25"/>
  <c r="I25" i="25"/>
  <c r="H25" i="25"/>
  <c r="G25" i="25"/>
  <c r="F25" i="25"/>
  <c r="E25" i="25"/>
  <c r="D25" i="25"/>
  <c r="C25" i="25"/>
  <c r="B25" i="25"/>
  <c r="BO24" i="25"/>
  <c r="BN24" i="25"/>
  <c r="BM24" i="25"/>
  <c r="BL24" i="25"/>
  <c r="BK24" i="25"/>
  <c r="BJ24" i="25"/>
  <c r="BI24" i="25"/>
  <c r="BH24" i="25"/>
  <c r="BG24" i="25"/>
  <c r="BF24" i="25"/>
  <c r="BE24" i="25"/>
  <c r="BD24" i="25"/>
  <c r="BC24" i="25"/>
  <c r="BB24" i="25"/>
  <c r="BA24" i="25"/>
  <c r="AZ24" i="25"/>
  <c r="AY24" i="25"/>
  <c r="AX24" i="25"/>
  <c r="AW24" i="25"/>
  <c r="AV24" i="25"/>
  <c r="AU24" i="25"/>
  <c r="AT24" i="25"/>
  <c r="AS24" i="25"/>
  <c r="AR24" i="25"/>
  <c r="AQ24" i="25"/>
  <c r="AP24" i="25"/>
  <c r="AO24" i="25"/>
  <c r="AN24" i="25"/>
  <c r="AM24" i="25"/>
  <c r="AL24" i="25"/>
  <c r="AK24" i="25"/>
  <c r="AJ24" i="25"/>
  <c r="AI24" i="25"/>
  <c r="AH24" i="25"/>
  <c r="AG24" i="25"/>
  <c r="AF24" i="25"/>
  <c r="AE24" i="25"/>
  <c r="AD24" i="25"/>
  <c r="AC24" i="25"/>
  <c r="AB24" i="25"/>
  <c r="AA24" i="25"/>
  <c r="Z24" i="25"/>
  <c r="Y24" i="25"/>
  <c r="X24" i="25"/>
  <c r="W24" i="25"/>
  <c r="V24" i="25"/>
  <c r="U24" i="25"/>
  <c r="T24" i="25"/>
  <c r="S24" i="25"/>
  <c r="R24" i="25"/>
  <c r="Q24" i="25"/>
  <c r="P24" i="25"/>
  <c r="O24" i="25"/>
  <c r="N24" i="25"/>
  <c r="M24" i="25"/>
  <c r="L24" i="25"/>
  <c r="K24" i="25"/>
  <c r="J24" i="25"/>
  <c r="I24" i="25"/>
  <c r="H24" i="25"/>
  <c r="G24" i="25"/>
  <c r="F24" i="25"/>
  <c r="E24" i="25"/>
  <c r="D24" i="25"/>
  <c r="C24" i="25"/>
  <c r="B24" i="25"/>
  <c r="BO23" i="25"/>
  <c r="BN23" i="25"/>
  <c r="BM23" i="25"/>
  <c r="BL23" i="25"/>
  <c r="BK23" i="25"/>
  <c r="BJ23" i="25"/>
  <c r="BI23" i="25"/>
  <c r="BH23" i="25"/>
  <c r="BG23" i="25"/>
  <c r="BF23" i="25"/>
  <c r="BE23" i="25"/>
  <c r="BD23" i="25"/>
  <c r="BC23" i="25"/>
  <c r="BB23" i="25"/>
  <c r="BA23" i="25"/>
  <c r="AZ23" i="25"/>
  <c r="AY23" i="25"/>
  <c r="AX23" i="25"/>
  <c r="AW23" i="25"/>
  <c r="AV23" i="25"/>
  <c r="AU23" i="25"/>
  <c r="AT23" i="25"/>
  <c r="AS23" i="25"/>
  <c r="AR23" i="25"/>
  <c r="AQ23" i="25"/>
  <c r="AP23" i="25"/>
  <c r="AO23" i="25"/>
  <c r="AN23" i="25"/>
  <c r="AM23" i="25"/>
  <c r="AL23" i="25"/>
  <c r="AK23" i="25"/>
  <c r="AJ23" i="25"/>
  <c r="AI23" i="25"/>
  <c r="AH23" i="25"/>
  <c r="AG23" i="25"/>
  <c r="AF23" i="25"/>
  <c r="AE23" i="25"/>
  <c r="AD23" i="25"/>
  <c r="AC23" i="25"/>
  <c r="AB23" i="25"/>
  <c r="AA23" i="25"/>
  <c r="Z23" i="25"/>
  <c r="Y23" i="25"/>
  <c r="X23" i="25"/>
  <c r="W23" i="25"/>
  <c r="V23" i="25"/>
  <c r="U23" i="25"/>
  <c r="T23" i="25"/>
  <c r="S23" i="25"/>
  <c r="R23" i="25"/>
  <c r="Q23" i="25"/>
  <c r="P23" i="25"/>
  <c r="O23" i="25"/>
  <c r="N23" i="25"/>
  <c r="M23" i="25"/>
  <c r="L23" i="25"/>
  <c r="K23" i="25"/>
  <c r="J23" i="25"/>
  <c r="I23" i="25"/>
  <c r="H23" i="25"/>
  <c r="G23" i="25"/>
  <c r="F23" i="25"/>
  <c r="E23" i="25"/>
  <c r="D23" i="25"/>
  <c r="C23" i="25"/>
  <c r="B23" i="25"/>
  <c r="BO22" i="25"/>
  <c r="BN22" i="25"/>
  <c r="BM22" i="25"/>
  <c r="BL22" i="25"/>
  <c r="BK22" i="25"/>
  <c r="BJ22" i="25"/>
  <c r="BI22" i="25"/>
  <c r="BH22" i="25"/>
  <c r="BG22" i="25"/>
  <c r="BF22" i="25"/>
  <c r="BE22" i="25"/>
  <c r="BD22" i="25"/>
  <c r="BC22" i="25"/>
  <c r="BB22" i="25"/>
  <c r="BA22" i="25"/>
  <c r="AZ22" i="25"/>
  <c r="AY22" i="25"/>
  <c r="AX22" i="25"/>
  <c r="AW22" i="25"/>
  <c r="AV22" i="25"/>
  <c r="AU22" i="25"/>
  <c r="AT22" i="25"/>
  <c r="AS22" i="25"/>
  <c r="AR22" i="25"/>
  <c r="AQ22" i="25"/>
  <c r="AP22" i="25"/>
  <c r="AO22" i="25"/>
  <c r="AN22" i="25"/>
  <c r="AM22" i="25"/>
  <c r="AL22" i="25"/>
  <c r="AK22" i="25"/>
  <c r="AJ22" i="25"/>
  <c r="AI22" i="25"/>
  <c r="AH22" i="25"/>
  <c r="AG22" i="25"/>
  <c r="AF22" i="25"/>
  <c r="AE22" i="25"/>
  <c r="AD22" i="25"/>
  <c r="AC22" i="25"/>
  <c r="AB22" i="25"/>
  <c r="AA22" i="25"/>
  <c r="Z22" i="25"/>
  <c r="Y22" i="25"/>
  <c r="X22" i="25"/>
  <c r="W22" i="25"/>
  <c r="V22" i="25"/>
  <c r="U22" i="25"/>
  <c r="T22" i="25"/>
  <c r="S22" i="25"/>
  <c r="R22" i="25"/>
  <c r="Q22" i="25"/>
  <c r="P22" i="25"/>
  <c r="O22" i="25"/>
  <c r="N22" i="25"/>
  <c r="M22" i="25"/>
  <c r="L22" i="25"/>
  <c r="K22" i="25"/>
  <c r="J22" i="25"/>
  <c r="I22" i="25"/>
  <c r="H22" i="25"/>
  <c r="G22" i="25"/>
  <c r="F22" i="25"/>
  <c r="E22" i="25"/>
  <c r="D22" i="25"/>
  <c r="C22" i="25"/>
  <c r="B22" i="25"/>
  <c r="BO21" i="25"/>
  <c r="BN21" i="25"/>
  <c r="BM21" i="25"/>
  <c r="BL21" i="25"/>
  <c r="BK21" i="25"/>
  <c r="BJ21" i="25"/>
  <c r="BI21" i="25"/>
  <c r="BH21" i="25"/>
  <c r="BG21" i="25"/>
  <c r="BF21" i="25"/>
  <c r="BE21" i="25"/>
  <c r="BD21" i="25"/>
  <c r="BC21" i="25"/>
  <c r="BB21" i="25"/>
  <c r="BA21" i="25"/>
  <c r="AZ21" i="25"/>
  <c r="AY21" i="25"/>
  <c r="AX21" i="25"/>
  <c r="AW21" i="25"/>
  <c r="AV21" i="25"/>
  <c r="AU21" i="25"/>
  <c r="AT21" i="25"/>
  <c r="AS21" i="25"/>
  <c r="AR21" i="25"/>
  <c r="AQ21" i="25"/>
  <c r="AP21" i="25"/>
  <c r="AO21" i="25"/>
  <c r="AN21" i="25"/>
  <c r="AM21" i="25"/>
  <c r="AL21" i="25"/>
  <c r="AK21" i="25"/>
  <c r="AJ21" i="25"/>
  <c r="AI21" i="25"/>
  <c r="AH21" i="25"/>
  <c r="AG21" i="25"/>
  <c r="AF21" i="25"/>
  <c r="AE21" i="25"/>
  <c r="AD21" i="25"/>
  <c r="AC21" i="25"/>
  <c r="AB21" i="25"/>
  <c r="AA21" i="25"/>
  <c r="Z21" i="25"/>
  <c r="Y21" i="25"/>
  <c r="X21" i="25"/>
  <c r="W21" i="25"/>
  <c r="V21" i="25"/>
  <c r="U21" i="25"/>
  <c r="T21" i="25"/>
  <c r="S21" i="25"/>
  <c r="R21" i="25"/>
  <c r="Q21" i="25"/>
  <c r="P21" i="25"/>
  <c r="O21" i="25"/>
  <c r="N21" i="25"/>
  <c r="M21" i="25"/>
  <c r="L21" i="25"/>
  <c r="K21" i="25"/>
  <c r="J21" i="25"/>
  <c r="I21" i="25"/>
  <c r="H21" i="25"/>
  <c r="G21" i="25"/>
  <c r="F21" i="25"/>
  <c r="E21" i="25"/>
  <c r="D21" i="25"/>
  <c r="C21" i="25"/>
  <c r="B21" i="25"/>
  <c r="BO20" i="25"/>
  <c r="BN20" i="25"/>
  <c r="BM20" i="25"/>
  <c r="BL20" i="25"/>
  <c r="BK20" i="25"/>
  <c r="BJ20" i="25"/>
  <c r="BI20" i="25"/>
  <c r="BH20" i="25"/>
  <c r="BG20" i="25"/>
  <c r="BF20" i="25"/>
  <c r="BE20" i="25"/>
  <c r="BD20" i="25"/>
  <c r="BC20" i="25"/>
  <c r="BB20" i="25"/>
  <c r="BA20" i="25"/>
  <c r="AZ20" i="25"/>
  <c r="AY20" i="25"/>
  <c r="AX20" i="25"/>
  <c r="AW20" i="25"/>
  <c r="AV20" i="25"/>
  <c r="AU20" i="25"/>
  <c r="AT20" i="25"/>
  <c r="AS20" i="25"/>
  <c r="AR20" i="25"/>
  <c r="AQ20" i="25"/>
  <c r="AP20" i="25"/>
  <c r="AO20" i="25"/>
  <c r="AN20" i="25"/>
  <c r="AM20" i="25"/>
  <c r="AL20" i="25"/>
  <c r="AK20" i="25"/>
  <c r="AJ20" i="25"/>
  <c r="AI20" i="25"/>
  <c r="AH20" i="25"/>
  <c r="AG20" i="25"/>
  <c r="AF20" i="25"/>
  <c r="AE20" i="25"/>
  <c r="AD20" i="25"/>
  <c r="AC20" i="25"/>
  <c r="AB20" i="25"/>
  <c r="AA20" i="25"/>
  <c r="Z20" i="25"/>
  <c r="Y20" i="25"/>
  <c r="X20" i="25"/>
  <c r="W20" i="25"/>
  <c r="V20" i="25"/>
  <c r="U20" i="25"/>
  <c r="T20" i="25"/>
  <c r="S20" i="25"/>
  <c r="R20" i="25"/>
  <c r="Q20" i="25"/>
  <c r="P20" i="25"/>
  <c r="O20" i="25"/>
  <c r="N20" i="25"/>
  <c r="M20" i="25"/>
  <c r="L20" i="25"/>
  <c r="K20" i="25"/>
  <c r="J20" i="25"/>
  <c r="I20" i="25"/>
  <c r="H20" i="25"/>
  <c r="G20" i="25"/>
  <c r="F20" i="25"/>
  <c r="E20" i="25"/>
  <c r="D20" i="25"/>
  <c r="C20" i="25"/>
  <c r="B20" i="25"/>
  <c r="BO19" i="25"/>
  <c r="BN19" i="25"/>
  <c r="BM19" i="25"/>
  <c r="BL19" i="25"/>
  <c r="BK19" i="25"/>
  <c r="BJ19" i="25"/>
  <c r="BI19" i="25"/>
  <c r="BH19" i="25"/>
  <c r="BG19" i="25"/>
  <c r="BF19" i="25"/>
  <c r="BE19" i="25"/>
  <c r="BD19" i="25"/>
  <c r="BC19" i="25"/>
  <c r="BB19" i="25"/>
  <c r="BA19" i="25"/>
  <c r="AZ19" i="25"/>
  <c r="AY19" i="25"/>
  <c r="AX19" i="25"/>
  <c r="AW19" i="25"/>
  <c r="AV19" i="25"/>
  <c r="AU19" i="25"/>
  <c r="AT19" i="25"/>
  <c r="AS19" i="25"/>
  <c r="AR19" i="25"/>
  <c r="AQ19" i="25"/>
  <c r="AP19" i="25"/>
  <c r="AO19" i="25"/>
  <c r="AN19" i="25"/>
  <c r="AM19" i="25"/>
  <c r="AL19" i="25"/>
  <c r="AK19" i="25"/>
  <c r="AJ19" i="25"/>
  <c r="AI19" i="25"/>
  <c r="AH19" i="25"/>
  <c r="AG19" i="25"/>
  <c r="AF19" i="25"/>
  <c r="AE19" i="25"/>
  <c r="AD19" i="25"/>
  <c r="AC19" i="25"/>
  <c r="AB19" i="25"/>
  <c r="AA19" i="25"/>
  <c r="Z19" i="25"/>
  <c r="Y19" i="25"/>
  <c r="X19" i="25"/>
  <c r="W19" i="25"/>
  <c r="V19" i="25"/>
  <c r="U19" i="25"/>
  <c r="T19" i="25"/>
  <c r="S19" i="25"/>
  <c r="R19" i="25"/>
  <c r="Q19" i="25"/>
  <c r="P19" i="25"/>
  <c r="O19" i="25"/>
  <c r="N19" i="25"/>
  <c r="M19" i="25"/>
  <c r="L19" i="25"/>
  <c r="K19" i="25"/>
  <c r="J19" i="25"/>
  <c r="I19" i="25"/>
  <c r="H19" i="25"/>
  <c r="G19" i="25"/>
  <c r="F19" i="25"/>
  <c r="E19" i="25"/>
  <c r="D19" i="25"/>
  <c r="C19" i="25"/>
  <c r="B19" i="25"/>
  <c r="BO18" i="25"/>
  <c r="BN18" i="25"/>
  <c r="BM18" i="25"/>
  <c r="BL18" i="25"/>
  <c r="BK18" i="25"/>
  <c r="BJ18" i="25"/>
  <c r="BI18" i="25"/>
  <c r="BH18" i="25"/>
  <c r="BG18" i="25"/>
  <c r="BF18" i="25"/>
  <c r="BE18" i="25"/>
  <c r="BD18" i="25"/>
  <c r="BC18" i="25"/>
  <c r="BB18" i="25"/>
  <c r="BA18" i="25"/>
  <c r="AZ18" i="25"/>
  <c r="AY18" i="25"/>
  <c r="AX18" i="25"/>
  <c r="AW18" i="25"/>
  <c r="AV18" i="25"/>
  <c r="AU18" i="25"/>
  <c r="AT18" i="25"/>
  <c r="AS18" i="25"/>
  <c r="AR18" i="25"/>
  <c r="AQ18" i="25"/>
  <c r="AP18" i="25"/>
  <c r="AO18" i="25"/>
  <c r="AN18" i="25"/>
  <c r="AM18" i="25"/>
  <c r="AL18" i="25"/>
  <c r="AK18" i="25"/>
  <c r="AJ18" i="25"/>
  <c r="AI18" i="25"/>
  <c r="AH18" i="25"/>
  <c r="AG18" i="25"/>
  <c r="AF18" i="25"/>
  <c r="AE18" i="25"/>
  <c r="AD18" i="25"/>
  <c r="AC18" i="25"/>
  <c r="AB18" i="25"/>
  <c r="AA18" i="25"/>
  <c r="Z18" i="25"/>
  <c r="Y18" i="25"/>
  <c r="X18" i="25"/>
  <c r="W18" i="25"/>
  <c r="V18" i="25"/>
  <c r="U18" i="25"/>
  <c r="T18" i="25"/>
  <c r="S18" i="25"/>
  <c r="R18" i="25"/>
  <c r="Q18" i="25"/>
  <c r="P18" i="25"/>
  <c r="O18" i="25"/>
  <c r="N18" i="25"/>
  <c r="M18" i="25"/>
  <c r="L18" i="25"/>
  <c r="K18" i="25"/>
  <c r="J18" i="25"/>
  <c r="I18" i="25"/>
  <c r="H18" i="25"/>
  <c r="G18" i="25"/>
  <c r="F18" i="25"/>
  <c r="E18" i="25"/>
  <c r="D18" i="25"/>
  <c r="C18" i="25"/>
  <c r="B18" i="25"/>
  <c r="BO17" i="25"/>
  <c r="BN17" i="25"/>
  <c r="BM17" i="25"/>
  <c r="BL17" i="25"/>
  <c r="BK17" i="25"/>
  <c r="BJ17" i="25"/>
  <c r="BI17" i="25"/>
  <c r="BH17" i="25"/>
  <c r="BG17" i="25"/>
  <c r="BF17" i="25"/>
  <c r="BE17" i="25"/>
  <c r="BD17" i="25"/>
  <c r="BC17" i="25"/>
  <c r="BB17" i="25"/>
  <c r="BA17" i="25"/>
  <c r="AZ17" i="25"/>
  <c r="AY17" i="25"/>
  <c r="AX17" i="25"/>
  <c r="AW17" i="25"/>
  <c r="AV17" i="25"/>
  <c r="AU17" i="25"/>
  <c r="AT17" i="25"/>
  <c r="AS17" i="25"/>
  <c r="AR17" i="25"/>
  <c r="AQ17" i="25"/>
  <c r="AP17" i="25"/>
  <c r="AO17" i="25"/>
  <c r="AN17" i="25"/>
  <c r="AM17" i="25"/>
  <c r="AL17" i="25"/>
  <c r="AK17" i="25"/>
  <c r="AJ17" i="25"/>
  <c r="AI17" i="25"/>
  <c r="AH17" i="25"/>
  <c r="AG17" i="25"/>
  <c r="AF17" i="25"/>
  <c r="AE17" i="25"/>
  <c r="AD17" i="25"/>
  <c r="AC17" i="25"/>
  <c r="AB17" i="25"/>
  <c r="AA17" i="25"/>
  <c r="Z17" i="25"/>
  <c r="Y17" i="25"/>
  <c r="X17" i="25"/>
  <c r="W17" i="25"/>
  <c r="V17" i="25"/>
  <c r="U17" i="25"/>
  <c r="T17" i="25"/>
  <c r="S17" i="25"/>
  <c r="R17" i="25"/>
  <c r="Q17" i="25"/>
  <c r="P17" i="25"/>
  <c r="O17" i="25"/>
  <c r="N17" i="25"/>
  <c r="M17" i="25"/>
  <c r="L17" i="25"/>
  <c r="K17" i="25"/>
  <c r="J17" i="25"/>
  <c r="I17" i="25"/>
  <c r="H17" i="25"/>
  <c r="G17" i="25"/>
  <c r="F17" i="25"/>
  <c r="E17" i="25"/>
  <c r="D17" i="25"/>
  <c r="C17" i="25"/>
  <c r="B17" i="25"/>
  <c r="BO16" i="25"/>
  <c r="BN16" i="25"/>
  <c r="BM16" i="25"/>
  <c r="BL16" i="25"/>
  <c r="BK16" i="25"/>
  <c r="BJ16" i="25"/>
  <c r="BI16" i="25"/>
  <c r="BH16" i="25"/>
  <c r="BG16" i="25"/>
  <c r="BF16" i="25"/>
  <c r="BE16" i="25"/>
  <c r="BD16" i="25"/>
  <c r="BC16" i="25"/>
  <c r="BB16" i="25"/>
  <c r="BA16" i="25"/>
  <c r="AZ16" i="25"/>
  <c r="AY16" i="25"/>
  <c r="AX16" i="25"/>
  <c r="AW16" i="25"/>
  <c r="AV16" i="25"/>
  <c r="AU16" i="25"/>
  <c r="AT16" i="25"/>
  <c r="AS16" i="25"/>
  <c r="AR16" i="25"/>
  <c r="AQ16" i="25"/>
  <c r="AP16" i="25"/>
  <c r="AO16" i="25"/>
  <c r="AN16" i="25"/>
  <c r="AM16" i="25"/>
  <c r="AL16" i="25"/>
  <c r="AK16" i="25"/>
  <c r="AJ16" i="25"/>
  <c r="AI16" i="25"/>
  <c r="AH16" i="25"/>
  <c r="AG16" i="25"/>
  <c r="AF16" i="25"/>
  <c r="AE16" i="25"/>
  <c r="AD16" i="25"/>
  <c r="AC16" i="25"/>
  <c r="AB16" i="25"/>
  <c r="AA16" i="25"/>
  <c r="Z16" i="25"/>
  <c r="Y16" i="25"/>
  <c r="X16" i="25"/>
  <c r="W16" i="25"/>
  <c r="V16" i="25"/>
  <c r="U16" i="25"/>
  <c r="T16" i="25"/>
  <c r="S16" i="25"/>
  <c r="R16" i="25"/>
  <c r="Q16" i="25"/>
  <c r="P16" i="25"/>
  <c r="O16" i="25"/>
  <c r="N16" i="25"/>
  <c r="M16" i="25"/>
  <c r="L16" i="25"/>
  <c r="K16" i="25"/>
  <c r="J16" i="25"/>
  <c r="I16" i="25"/>
  <c r="H16" i="25"/>
  <c r="G16" i="25"/>
  <c r="F16" i="25"/>
  <c r="E16" i="25"/>
  <c r="D16" i="25"/>
  <c r="C16" i="25"/>
  <c r="B16" i="25"/>
  <c r="BO15" i="25"/>
  <c r="BN15" i="25"/>
  <c r="BM15" i="25"/>
  <c r="BL15" i="25"/>
  <c r="BK15" i="25"/>
  <c r="BJ15" i="25"/>
  <c r="BI15" i="25"/>
  <c r="BH15" i="25"/>
  <c r="BG15" i="25"/>
  <c r="BF15" i="25"/>
  <c r="BE15" i="25"/>
  <c r="BD15" i="25"/>
  <c r="BC15" i="25"/>
  <c r="BB15" i="25"/>
  <c r="BA15" i="25"/>
  <c r="AZ15" i="25"/>
  <c r="AY15" i="25"/>
  <c r="AX15" i="25"/>
  <c r="AW15" i="25"/>
  <c r="AV15" i="25"/>
  <c r="AU15" i="25"/>
  <c r="AT15" i="25"/>
  <c r="AS15" i="25"/>
  <c r="AR15" i="25"/>
  <c r="AQ15" i="25"/>
  <c r="AP15" i="25"/>
  <c r="AO15" i="25"/>
  <c r="AN15" i="25"/>
  <c r="AM15" i="25"/>
  <c r="AL15" i="25"/>
  <c r="AK15" i="25"/>
  <c r="AJ15" i="25"/>
  <c r="AI15" i="25"/>
  <c r="AH15" i="25"/>
  <c r="AG15" i="25"/>
  <c r="AF15" i="25"/>
  <c r="AE15" i="25"/>
  <c r="AD15" i="25"/>
  <c r="AC15" i="25"/>
  <c r="AB15" i="25"/>
  <c r="AA15" i="25"/>
  <c r="Z15" i="25"/>
  <c r="Y15" i="25"/>
  <c r="X15" i="25"/>
  <c r="W15" i="25"/>
  <c r="V15" i="25"/>
  <c r="U15" i="25"/>
  <c r="T15" i="25"/>
  <c r="S15" i="25"/>
  <c r="R15" i="25"/>
  <c r="Q15" i="25"/>
  <c r="P15" i="25"/>
  <c r="O15" i="25"/>
  <c r="N15" i="25"/>
  <c r="M15" i="25"/>
  <c r="L15" i="25"/>
  <c r="K15" i="25"/>
  <c r="J15" i="25"/>
  <c r="I15" i="25"/>
  <c r="H15" i="25"/>
  <c r="G15" i="25"/>
  <c r="F15" i="25"/>
  <c r="E15" i="25"/>
  <c r="D15" i="25"/>
  <c r="C15" i="25"/>
  <c r="B15" i="25"/>
  <c r="BO14" i="25"/>
  <c r="BN14" i="25"/>
  <c r="BM14" i="25"/>
  <c r="BL14" i="25"/>
  <c r="BK14" i="25"/>
  <c r="BJ14" i="25"/>
  <c r="BI14" i="25"/>
  <c r="BH14" i="25"/>
  <c r="BG14" i="25"/>
  <c r="BF14" i="25"/>
  <c r="BE14" i="25"/>
  <c r="BD14" i="25"/>
  <c r="BC14" i="25"/>
  <c r="BB14" i="25"/>
  <c r="BA14" i="25"/>
  <c r="AZ14" i="25"/>
  <c r="AY14" i="25"/>
  <c r="AX14" i="25"/>
  <c r="AW14" i="25"/>
  <c r="AV14" i="25"/>
  <c r="AU14" i="25"/>
  <c r="AT14" i="25"/>
  <c r="AS14" i="25"/>
  <c r="AR14" i="25"/>
  <c r="AQ14" i="25"/>
  <c r="AP14" i="25"/>
  <c r="AO14" i="25"/>
  <c r="AN14" i="25"/>
  <c r="AM14" i="25"/>
  <c r="AL14" i="25"/>
  <c r="AK14" i="25"/>
  <c r="AJ14" i="25"/>
  <c r="AI14" i="25"/>
  <c r="AH14" i="25"/>
  <c r="AG14" i="25"/>
  <c r="AF14" i="25"/>
  <c r="AE14" i="25"/>
  <c r="AD14" i="25"/>
  <c r="AC14" i="25"/>
  <c r="AB14" i="25"/>
  <c r="AA14" i="25"/>
  <c r="Z14" i="25"/>
  <c r="Y14" i="25"/>
  <c r="X14" i="25"/>
  <c r="W14" i="25"/>
  <c r="V14" i="25"/>
  <c r="U14" i="25"/>
  <c r="T14" i="25"/>
  <c r="S14" i="25"/>
  <c r="R14" i="25"/>
  <c r="Q14" i="25"/>
  <c r="P14" i="25"/>
  <c r="O14" i="25"/>
  <c r="N14" i="25"/>
  <c r="M14" i="25"/>
  <c r="L14" i="25"/>
  <c r="K14" i="25"/>
  <c r="J14" i="25"/>
  <c r="I14" i="25"/>
  <c r="H14" i="25"/>
  <c r="G14" i="25"/>
  <c r="F14" i="25"/>
  <c r="E14" i="25"/>
  <c r="D14" i="25"/>
  <c r="C14" i="25"/>
  <c r="B14" i="25"/>
  <c r="BO13" i="25"/>
  <c r="BN13" i="25"/>
  <c r="BM13" i="25"/>
  <c r="BL13" i="25"/>
  <c r="BK13" i="25"/>
  <c r="BJ13" i="25"/>
  <c r="BI13" i="25"/>
  <c r="BH13" i="25"/>
  <c r="BG13" i="25"/>
  <c r="BF13" i="25"/>
  <c r="BE13" i="25"/>
  <c r="BD13" i="25"/>
  <c r="BC13" i="25"/>
  <c r="BB13" i="25"/>
  <c r="BA13" i="25"/>
  <c r="AZ13" i="25"/>
  <c r="AY13" i="25"/>
  <c r="AX13" i="25"/>
  <c r="AW13" i="25"/>
  <c r="AV13" i="25"/>
  <c r="AU13" i="25"/>
  <c r="AT13" i="25"/>
  <c r="AS13" i="25"/>
  <c r="AR13" i="25"/>
  <c r="AQ13" i="25"/>
  <c r="AP13" i="25"/>
  <c r="AO13" i="25"/>
  <c r="AN13" i="25"/>
  <c r="AM13" i="25"/>
  <c r="AL13" i="25"/>
  <c r="AK13" i="25"/>
  <c r="AJ13" i="25"/>
  <c r="AI13" i="25"/>
  <c r="AH13" i="25"/>
  <c r="AG13" i="25"/>
  <c r="AF13" i="25"/>
  <c r="AE13" i="25"/>
  <c r="AD13" i="25"/>
  <c r="AC13" i="25"/>
  <c r="AB13" i="25"/>
  <c r="AA13" i="25"/>
  <c r="Z13" i="25"/>
  <c r="Y13" i="25"/>
  <c r="X13" i="25"/>
  <c r="W13" i="25"/>
  <c r="V13" i="25"/>
  <c r="U13" i="25"/>
  <c r="T13" i="25"/>
  <c r="S13" i="25"/>
  <c r="R13" i="25"/>
  <c r="Q13" i="25"/>
  <c r="P13" i="25"/>
  <c r="O13" i="25"/>
  <c r="N13" i="25"/>
  <c r="M13" i="25"/>
  <c r="L13" i="25"/>
  <c r="K13" i="25"/>
  <c r="J13" i="25"/>
  <c r="I13" i="25"/>
  <c r="H13" i="25"/>
  <c r="G13" i="25"/>
  <c r="F13" i="25"/>
  <c r="E13" i="25"/>
  <c r="D13" i="25"/>
  <c r="C13" i="25"/>
  <c r="B13" i="25"/>
  <c r="BO12" i="25"/>
  <c r="BN12" i="25"/>
  <c r="BM12" i="25"/>
  <c r="BL12" i="25"/>
  <c r="BK12" i="25"/>
  <c r="BJ12" i="25"/>
  <c r="BI12" i="25"/>
  <c r="BH12" i="25"/>
  <c r="BG12" i="25"/>
  <c r="BF12" i="25"/>
  <c r="BE12" i="25"/>
  <c r="BD12" i="25"/>
  <c r="BC12" i="25"/>
  <c r="BB12" i="25"/>
  <c r="BA12" i="25"/>
  <c r="AZ12" i="25"/>
  <c r="AY12" i="25"/>
  <c r="AX12" i="25"/>
  <c r="AW12" i="25"/>
  <c r="AV12" i="25"/>
  <c r="AU12" i="25"/>
  <c r="AT12" i="25"/>
  <c r="AS12" i="25"/>
  <c r="AR12" i="25"/>
  <c r="AQ12" i="25"/>
  <c r="AP12" i="25"/>
  <c r="AO12" i="25"/>
  <c r="AN12" i="25"/>
  <c r="AM12" i="25"/>
  <c r="AL12" i="25"/>
  <c r="AK12" i="25"/>
  <c r="AJ12" i="25"/>
  <c r="AI12" i="25"/>
  <c r="AH12" i="25"/>
  <c r="AG12" i="25"/>
  <c r="AF12" i="25"/>
  <c r="AE12" i="25"/>
  <c r="AD12" i="25"/>
  <c r="AC12" i="25"/>
  <c r="AB12" i="25"/>
  <c r="AA12" i="25"/>
  <c r="Z12" i="25"/>
  <c r="Y12" i="25"/>
  <c r="X12" i="25"/>
  <c r="W12" i="25"/>
  <c r="V12" i="25"/>
  <c r="U12" i="25"/>
  <c r="T12" i="25"/>
  <c r="S12" i="25"/>
  <c r="R12" i="25"/>
  <c r="Q12" i="25"/>
  <c r="P12" i="25"/>
  <c r="O12" i="25"/>
  <c r="N12" i="25"/>
  <c r="M12" i="25"/>
  <c r="L12" i="25"/>
  <c r="K12" i="25"/>
  <c r="J12" i="25"/>
  <c r="I12" i="25"/>
  <c r="H12" i="25"/>
  <c r="G12" i="25"/>
  <c r="F12" i="25"/>
  <c r="E12" i="25"/>
  <c r="D12" i="25"/>
  <c r="C12" i="25"/>
  <c r="B12" i="25"/>
  <c r="BO11" i="25"/>
  <c r="BN11" i="25"/>
  <c r="BM11" i="25"/>
  <c r="BL11" i="25"/>
  <c r="BK11" i="25"/>
  <c r="BJ11" i="25"/>
  <c r="BI11" i="25"/>
  <c r="BH11" i="25"/>
  <c r="BG11" i="25"/>
  <c r="BF11" i="25"/>
  <c r="BE11" i="25"/>
  <c r="BD11" i="25"/>
  <c r="BC11" i="25"/>
  <c r="BB11" i="25"/>
  <c r="BA11" i="25"/>
  <c r="AZ11" i="25"/>
  <c r="AY11" i="25"/>
  <c r="AX11" i="25"/>
  <c r="AW11" i="25"/>
  <c r="AV11" i="25"/>
  <c r="AU11" i="25"/>
  <c r="AT11" i="25"/>
  <c r="AS11" i="25"/>
  <c r="AR11" i="25"/>
  <c r="AQ11" i="25"/>
  <c r="AP11" i="25"/>
  <c r="AO11" i="25"/>
  <c r="AN11" i="25"/>
  <c r="AM11" i="25"/>
  <c r="AL11" i="25"/>
  <c r="AK11" i="25"/>
  <c r="AJ11" i="25"/>
  <c r="AI11" i="25"/>
  <c r="AH11" i="25"/>
  <c r="AG11" i="25"/>
  <c r="AF11" i="25"/>
  <c r="AE11" i="25"/>
  <c r="AD11" i="25"/>
  <c r="AC11" i="25"/>
  <c r="AB11" i="25"/>
  <c r="AA11" i="25"/>
  <c r="Z11" i="25"/>
  <c r="Y11" i="25"/>
  <c r="X11" i="25"/>
  <c r="W11" i="25"/>
  <c r="V11" i="25"/>
  <c r="U11" i="25"/>
  <c r="T11" i="25"/>
  <c r="S11" i="25"/>
  <c r="R11" i="25"/>
  <c r="Q11" i="25"/>
  <c r="P11" i="25"/>
  <c r="O11" i="25"/>
  <c r="N11" i="25"/>
  <c r="M11" i="25"/>
  <c r="L11" i="25"/>
  <c r="K11" i="25"/>
  <c r="J11" i="25"/>
  <c r="I11" i="25"/>
  <c r="H11" i="25"/>
  <c r="G11" i="25"/>
  <c r="F11" i="25"/>
  <c r="E11" i="25"/>
  <c r="D11" i="25"/>
  <c r="C11" i="25"/>
  <c r="B11" i="25"/>
  <c r="BO10" i="25"/>
  <c r="BN10" i="25"/>
  <c r="BM10" i="25"/>
  <c r="BL10" i="25"/>
  <c r="BK10" i="25"/>
  <c r="BJ10" i="25"/>
  <c r="BI10" i="25"/>
  <c r="BH10" i="25"/>
  <c r="BG10" i="25"/>
  <c r="BF10" i="25"/>
  <c r="BE10" i="25"/>
  <c r="BD10" i="25"/>
  <c r="BC10" i="25"/>
  <c r="BB10" i="25"/>
  <c r="BA10" i="25"/>
  <c r="AZ10" i="25"/>
  <c r="AY10" i="25"/>
  <c r="AX10" i="25"/>
  <c r="AW10" i="25"/>
  <c r="AV10" i="25"/>
  <c r="AU10" i="25"/>
  <c r="AT10" i="25"/>
  <c r="AS10" i="25"/>
  <c r="AR10" i="25"/>
  <c r="AQ10" i="25"/>
  <c r="AP10" i="25"/>
  <c r="AO10" i="25"/>
  <c r="AN10" i="25"/>
  <c r="AM10" i="25"/>
  <c r="AL10" i="25"/>
  <c r="AK10" i="25"/>
  <c r="AJ10" i="25"/>
  <c r="AI10" i="25"/>
  <c r="AH10" i="25"/>
  <c r="AG10" i="25"/>
  <c r="AF10" i="25"/>
  <c r="AE10" i="25"/>
  <c r="AD10" i="25"/>
  <c r="AC10" i="25"/>
  <c r="AB10" i="25"/>
  <c r="AA10" i="25"/>
  <c r="Z10" i="25"/>
  <c r="Y10" i="25"/>
  <c r="X10" i="25"/>
  <c r="W10" i="25"/>
  <c r="V10" i="25"/>
  <c r="U10" i="25"/>
  <c r="T10" i="25"/>
  <c r="S10" i="25"/>
  <c r="R10" i="25"/>
  <c r="Q10" i="25"/>
  <c r="P10" i="25"/>
  <c r="O10" i="25"/>
  <c r="N10" i="25"/>
  <c r="M10" i="25"/>
  <c r="L10" i="25"/>
  <c r="K10" i="25"/>
  <c r="J10" i="25"/>
  <c r="I10" i="25"/>
  <c r="H10" i="25"/>
  <c r="G10" i="25"/>
  <c r="F10" i="25"/>
  <c r="E10" i="25"/>
  <c r="D10" i="25"/>
  <c r="C10" i="25"/>
  <c r="B10" i="25"/>
  <c r="BO8" i="25"/>
  <c r="BN8" i="25"/>
  <c r="BM8" i="25"/>
  <c r="BL8" i="25"/>
  <c r="BK8" i="25"/>
  <c r="BJ8" i="25"/>
  <c r="BI8" i="25"/>
  <c r="BH8" i="25"/>
  <c r="BG8" i="25"/>
  <c r="BF8" i="25"/>
  <c r="BE8" i="25"/>
  <c r="BD8" i="25"/>
  <c r="BC8" i="25"/>
  <c r="BB8" i="25"/>
  <c r="BA8" i="25"/>
  <c r="AZ8" i="25"/>
  <c r="AY8" i="25"/>
  <c r="AX8" i="25"/>
  <c r="AW8" i="25"/>
  <c r="AV8" i="25"/>
  <c r="AU8" i="25"/>
  <c r="AT8" i="25"/>
  <c r="AS8" i="25"/>
  <c r="AR8" i="25"/>
  <c r="AQ8" i="25"/>
  <c r="AP8" i="25"/>
  <c r="AO8" i="25"/>
  <c r="AN8" i="25"/>
  <c r="AM8" i="25"/>
  <c r="AL8" i="25"/>
  <c r="AK8" i="25"/>
  <c r="AJ8" i="25"/>
  <c r="AI8" i="25"/>
  <c r="AH8" i="25"/>
  <c r="AG8" i="25"/>
  <c r="AF8" i="25"/>
  <c r="AE8" i="25"/>
  <c r="AD8" i="25"/>
  <c r="AC8" i="25"/>
  <c r="AB8" i="25"/>
  <c r="AA8" i="25"/>
  <c r="Z8" i="25"/>
  <c r="Y8" i="25"/>
  <c r="X8" i="25"/>
  <c r="W8" i="25"/>
  <c r="V8" i="25"/>
  <c r="U8" i="25"/>
  <c r="T8" i="25"/>
  <c r="S8" i="25"/>
  <c r="R8" i="25"/>
  <c r="Q8" i="25"/>
  <c r="P8" i="25"/>
  <c r="O8" i="25"/>
  <c r="N8" i="25"/>
  <c r="M8" i="25"/>
  <c r="L8" i="25"/>
  <c r="K8" i="25"/>
  <c r="J8" i="25"/>
  <c r="I8" i="25"/>
  <c r="H8" i="25"/>
  <c r="G8" i="25"/>
  <c r="F8" i="25"/>
  <c r="E8" i="25"/>
  <c r="D8" i="25"/>
  <c r="B8" i="25"/>
  <c r="C8" i="25"/>
  <c r="CE30" i="26"/>
  <c r="CD30" i="26"/>
  <c r="CC30" i="26"/>
  <c r="CB30" i="26"/>
  <c r="CE29" i="26"/>
  <c r="CD29" i="26"/>
  <c r="CC29" i="26"/>
  <c r="CB29" i="26"/>
  <c r="CE28" i="26"/>
  <c r="CD28" i="26"/>
  <c r="CC28" i="26"/>
  <c r="CB28" i="26"/>
  <c r="CE27" i="26"/>
  <c r="CD27" i="26"/>
  <c r="CC27" i="26"/>
  <c r="CB27" i="26"/>
  <c r="CE26" i="26"/>
  <c r="CD26" i="26"/>
  <c r="CC26" i="26"/>
  <c r="CB26" i="26"/>
  <c r="CE25" i="26"/>
  <c r="CD25" i="26"/>
  <c r="CC25" i="26"/>
  <c r="CB25" i="26"/>
  <c r="CE24" i="26"/>
  <c r="CD24" i="26"/>
  <c r="CC24" i="26"/>
  <c r="CB24" i="26"/>
  <c r="CE23" i="26"/>
  <c r="CD23" i="26"/>
  <c r="CC23" i="26"/>
  <c r="CB23" i="26"/>
  <c r="CE22" i="26"/>
  <c r="CD22" i="26"/>
  <c r="CC22" i="26"/>
  <c r="CB22" i="26"/>
  <c r="CE21" i="26"/>
  <c r="CD21" i="26"/>
  <c r="CC21" i="26"/>
  <c r="CB21" i="26"/>
  <c r="CE20" i="26"/>
  <c r="CD20" i="26"/>
  <c r="CC20" i="26"/>
  <c r="CB20" i="26"/>
  <c r="CE19" i="26"/>
  <c r="CD19" i="26"/>
  <c r="CC19" i="26"/>
  <c r="CB19" i="26"/>
  <c r="CE18" i="26"/>
  <c r="CD18" i="26"/>
  <c r="CC18" i="26"/>
  <c r="CB18" i="26"/>
  <c r="CE17" i="26"/>
  <c r="CD17" i="26"/>
  <c r="CC17" i="26"/>
  <c r="CB17" i="26"/>
  <c r="CE16" i="26"/>
  <c r="CD16" i="26"/>
  <c r="CC16" i="26"/>
  <c r="CB16" i="26"/>
  <c r="CE15" i="26"/>
  <c r="CD15" i="26"/>
  <c r="CC15" i="26"/>
  <c r="CB15" i="26"/>
  <c r="CE14" i="26"/>
  <c r="CD14" i="26"/>
  <c r="CC14" i="26"/>
  <c r="CB14" i="26"/>
  <c r="CE13" i="26"/>
  <c r="CD13" i="26"/>
  <c r="CC13" i="26"/>
  <c r="CB13" i="26"/>
  <c r="CE12" i="26"/>
  <c r="CD12" i="26"/>
  <c r="CC12" i="26"/>
  <c r="CB12" i="26"/>
  <c r="CE11" i="26"/>
  <c r="CD11" i="26"/>
  <c r="CC11" i="26"/>
  <c r="CB11" i="26"/>
  <c r="CE10" i="26"/>
  <c r="CD10" i="26"/>
  <c r="CC10" i="26"/>
  <c r="CB10" i="26"/>
  <c r="CA30" i="26"/>
  <c r="BZ30" i="26"/>
  <c r="CA29" i="26"/>
  <c r="BZ29" i="26"/>
  <c r="CA28" i="26"/>
  <c r="BZ28" i="26"/>
  <c r="CA27" i="26"/>
  <c r="BZ27" i="26"/>
  <c r="CA26" i="26"/>
  <c r="BZ26" i="26"/>
  <c r="CA25" i="26"/>
  <c r="BZ25" i="26"/>
  <c r="CA24" i="26"/>
  <c r="BZ24" i="26"/>
  <c r="CA23" i="26"/>
  <c r="BZ23" i="26"/>
  <c r="CA22" i="26"/>
  <c r="BZ22" i="26"/>
  <c r="CA21" i="26"/>
  <c r="BZ21" i="26"/>
  <c r="CA20" i="26"/>
  <c r="BZ20" i="26"/>
  <c r="CA19" i="26"/>
  <c r="BZ19" i="26"/>
  <c r="CA18" i="26"/>
  <c r="BZ18" i="26"/>
  <c r="CA17" i="26"/>
  <c r="BZ17" i="26"/>
  <c r="CA16" i="26"/>
  <c r="BZ16" i="26"/>
  <c r="CA15" i="26"/>
  <c r="BZ15" i="26"/>
  <c r="CA14" i="26"/>
  <c r="BZ14" i="26"/>
  <c r="CA13" i="26"/>
  <c r="BZ13" i="26"/>
  <c r="CA12" i="26"/>
  <c r="BZ12" i="26"/>
  <c r="CA11" i="26"/>
  <c r="BZ11" i="26"/>
  <c r="CA10" i="26"/>
  <c r="BZ10" i="26"/>
  <c r="CE8" i="26"/>
  <c r="CD8" i="26"/>
  <c r="CC8" i="26"/>
  <c r="CB8" i="26"/>
  <c r="CA8" i="26"/>
  <c r="BZ8" i="26"/>
  <c r="BY30" i="26"/>
  <c r="BX30" i="26"/>
  <c r="BY29" i="26"/>
  <c r="BX29" i="26"/>
  <c r="BY28" i="26"/>
  <c r="BX28" i="26"/>
  <c r="BY27" i="26"/>
  <c r="BX27" i="26"/>
  <c r="BY26" i="26"/>
  <c r="BX26" i="26"/>
  <c r="BY25" i="26"/>
  <c r="BX25" i="26"/>
  <c r="BY24" i="26"/>
  <c r="BX24" i="26"/>
  <c r="BY23" i="26"/>
  <c r="BX23" i="26"/>
  <c r="BY22" i="26"/>
  <c r="BX22" i="26"/>
  <c r="BY21" i="26"/>
  <c r="BX21" i="26"/>
  <c r="BY20" i="26"/>
  <c r="BX20" i="26"/>
  <c r="BY19" i="26"/>
  <c r="BX19" i="26"/>
  <c r="BY18" i="26"/>
  <c r="BX18" i="26"/>
  <c r="BY17" i="26"/>
  <c r="BX17" i="26"/>
  <c r="BY16" i="26"/>
  <c r="BX16" i="26"/>
  <c r="BY15" i="26"/>
  <c r="BX15" i="26"/>
  <c r="BY14" i="26"/>
  <c r="BX14" i="26"/>
  <c r="BY13" i="26"/>
  <c r="BX13" i="26"/>
  <c r="BY12" i="26"/>
  <c r="BX12" i="26"/>
  <c r="BY11" i="26"/>
  <c r="BX11" i="26"/>
  <c r="BY10" i="26"/>
  <c r="BX10" i="26"/>
  <c r="BY8" i="26"/>
  <c r="BX8" i="26"/>
  <c r="BW30" i="26"/>
  <c r="BV30" i="26"/>
  <c r="BW29" i="26"/>
  <c r="BV29" i="26"/>
  <c r="BW28" i="26"/>
  <c r="BV28" i="26"/>
  <c r="BW27" i="26"/>
  <c r="BV27" i="26"/>
  <c r="BW26" i="26"/>
  <c r="BV26" i="26"/>
  <c r="BW25" i="26"/>
  <c r="BV25" i="26"/>
  <c r="BW24" i="26"/>
  <c r="BV24" i="26"/>
  <c r="BW23" i="26"/>
  <c r="BV23" i="26"/>
  <c r="BW22" i="26"/>
  <c r="BV22" i="26"/>
  <c r="BW21" i="26"/>
  <c r="BV21" i="26"/>
  <c r="BW20" i="26"/>
  <c r="BV20" i="26"/>
  <c r="BW19" i="26"/>
  <c r="BV19" i="26"/>
  <c r="BW18" i="26"/>
  <c r="BV18" i="26"/>
  <c r="BW17" i="26"/>
  <c r="BV17" i="26"/>
  <c r="BW16" i="26"/>
  <c r="BV16" i="26"/>
  <c r="BW15" i="26"/>
  <c r="BV15" i="26"/>
  <c r="BW14" i="26"/>
  <c r="BV14" i="26"/>
  <c r="BW13" i="26"/>
  <c r="BV13" i="26"/>
  <c r="BW12" i="26"/>
  <c r="BV12" i="26"/>
  <c r="BW11" i="26"/>
  <c r="BV11" i="26"/>
  <c r="BW10" i="26"/>
  <c r="BV10" i="26"/>
  <c r="BW8" i="26"/>
  <c r="BV8" i="26"/>
  <c r="BU30" i="26"/>
  <c r="BU29" i="26"/>
  <c r="BU28" i="26"/>
  <c r="BU27" i="26"/>
  <c r="BU26" i="26"/>
  <c r="BU25" i="26"/>
  <c r="BU24" i="26"/>
  <c r="BU23" i="26"/>
  <c r="BU22" i="26"/>
  <c r="BU21" i="26"/>
  <c r="BU20" i="26"/>
  <c r="BU19" i="26"/>
  <c r="BU18" i="26"/>
  <c r="BU17" i="26"/>
  <c r="BU16" i="26"/>
  <c r="BU15" i="26"/>
  <c r="BU14" i="26"/>
  <c r="BU13" i="26"/>
  <c r="BU12" i="26"/>
  <c r="BU11" i="26"/>
  <c r="BU10" i="26"/>
  <c r="BT30" i="26"/>
  <c r="BT29" i="26"/>
  <c r="BT28" i="26"/>
  <c r="BT27" i="26"/>
  <c r="BT26" i="26"/>
  <c r="BT25" i="26"/>
  <c r="BT24" i="26"/>
  <c r="BT23" i="26"/>
  <c r="BT22" i="26"/>
  <c r="BT21" i="26"/>
  <c r="BT20" i="26"/>
  <c r="BT19" i="26"/>
  <c r="BT18" i="26"/>
  <c r="BT17" i="26"/>
  <c r="BT16" i="26"/>
  <c r="BT15" i="26"/>
  <c r="BT14" i="26"/>
  <c r="BT13" i="26"/>
  <c r="BT12" i="26"/>
  <c r="BT11" i="26"/>
  <c r="BT10" i="26"/>
  <c r="BU8" i="26"/>
  <c r="BT8" i="26"/>
  <c r="BS30" i="26"/>
  <c r="BS29" i="26"/>
  <c r="BS28" i="26"/>
  <c r="BS27" i="26"/>
  <c r="BS26" i="26"/>
  <c r="BS25" i="26"/>
  <c r="BS24" i="26"/>
  <c r="BS23" i="26"/>
  <c r="BS22" i="26"/>
  <c r="BS21" i="26"/>
  <c r="BS20" i="26"/>
  <c r="BS19" i="26"/>
  <c r="BS18" i="26"/>
  <c r="BS17" i="26"/>
  <c r="BS16" i="26"/>
  <c r="BS15" i="26"/>
  <c r="BS14" i="26"/>
  <c r="BS13" i="26"/>
  <c r="BS12" i="26"/>
  <c r="BS11" i="26"/>
  <c r="BS10" i="26"/>
  <c r="BR30" i="26"/>
  <c r="BR29" i="26"/>
  <c r="BR28" i="26"/>
  <c r="BR27" i="26"/>
  <c r="BR26" i="26"/>
  <c r="BR25" i="26"/>
  <c r="BR24" i="26"/>
  <c r="BR23" i="26"/>
  <c r="BR22" i="26"/>
  <c r="BR21" i="26"/>
  <c r="BR20" i="26"/>
  <c r="BR19" i="26"/>
  <c r="BR18" i="26"/>
  <c r="BR17" i="26"/>
  <c r="BR16" i="26"/>
  <c r="BR15" i="26"/>
  <c r="BR14" i="26"/>
  <c r="BR13" i="26"/>
  <c r="BR12" i="26"/>
  <c r="BR11" i="26"/>
  <c r="BR10" i="26"/>
  <c r="BS8" i="26"/>
  <c r="BR8" i="26"/>
  <c r="BQ8" i="26"/>
  <c r="BO8" i="26"/>
  <c r="BN8" i="26"/>
  <c r="BQ30" i="26"/>
  <c r="BQ29" i="26"/>
  <c r="BQ28" i="26"/>
  <c r="BQ27" i="26"/>
  <c r="BQ26" i="26"/>
  <c r="BQ25" i="26"/>
  <c r="BQ24" i="26"/>
  <c r="BQ23" i="26"/>
  <c r="BQ22" i="26"/>
  <c r="BQ21" i="26"/>
  <c r="BQ20" i="26"/>
  <c r="BQ19" i="26"/>
  <c r="BQ18" i="26"/>
  <c r="BQ17" i="26"/>
  <c r="BQ16" i="26"/>
  <c r="BQ15" i="26"/>
  <c r="BQ14" i="26"/>
  <c r="BQ13" i="26"/>
  <c r="BQ12" i="26"/>
  <c r="BQ11" i="26"/>
  <c r="BQ10" i="26"/>
  <c r="BP30" i="26"/>
  <c r="BP29" i="26"/>
  <c r="BP28" i="26"/>
  <c r="BP27" i="26"/>
  <c r="BP26" i="26"/>
  <c r="BP25" i="26"/>
  <c r="BP24" i="26"/>
  <c r="BP23" i="26"/>
  <c r="BP22" i="26"/>
  <c r="BP21" i="26"/>
  <c r="BP20" i="26"/>
  <c r="BP19" i="26"/>
  <c r="BP18" i="26"/>
  <c r="BP17" i="26"/>
  <c r="BP16" i="26"/>
  <c r="BP15" i="26"/>
  <c r="BP14" i="26"/>
  <c r="BP13" i="26"/>
  <c r="BP12" i="26"/>
  <c r="BP11" i="26"/>
  <c r="BP10" i="26"/>
  <c r="BP8" i="26"/>
  <c r="BO30" i="26"/>
  <c r="BN30" i="26"/>
  <c r="BM30" i="26"/>
  <c r="BL30" i="26"/>
  <c r="BK30" i="26"/>
  <c r="BJ30" i="26"/>
  <c r="BI30" i="26"/>
  <c r="BH30" i="26"/>
  <c r="BG30" i="26"/>
  <c r="BF30" i="26"/>
  <c r="BE30" i="26"/>
  <c r="BD30" i="26"/>
  <c r="BC30" i="26"/>
  <c r="BB30" i="26"/>
  <c r="BA30" i="26"/>
  <c r="AZ30" i="26"/>
  <c r="AY30" i="26"/>
  <c r="AX30" i="26"/>
  <c r="AW30" i="26"/>
  <c r="AV30" i="26"/>
  <c r="AU30" i="26"/>
  <c r="AT30" i="26"/>
  <c r="AS30" i="26"/>
  <c r="AR30" i="26"/>
  <c r="AQ30" i="26"/>
  <c r="AP30" i="26"/>
  <c r="AO30" i="26"/>
  <c r="AN30" i="26"/>
  <c r="AM30" i="26"/>
  <c r="AL30" i="26"/>
  <c r="AK30" i="26"/>
  <c r="AJ30" i="26"/>
  <c r="AI30" i="26"/>
  <c r="AH30" i="26"/>
  <c r="AG30" i="26"/>
  <c r="AF30" i="26"/>
  <c r="AE30" i="26"/>
  <c r="AD30" i="26"/>
  <c r="AC30" i="26"/>
  <c r="AB30" i="26"/>
  <c r="AA30" i="26"/>
  <c r="Z30" i="26"/>
  <c r="Y30" i="26"/>
  <c r="X30" i="26"/>
  <c r="W30" i="26"/>
  <c r="V30" i="26"/>
  <c r="U30" i="26"/>
  <c r="T30" i="26"/>
  <c r="S30" i="26"/>
  <c r="R30" i="26"/>
  <c r="Q30" i="26"/>
  <c r="P30" i="26"/>
  <c r="O30" i="26"/>
  <c r="N30" i="26"/>
  <c r="M30" i="26"/>
  <c r="L30" i="26"/>
  <c r="K30" i="26"/>
  <c r="J30" i="26"/>
  <c r="I30" i="26"/>
  <c r="H30" i="26"/>
  <c r="G30" i="26"/>
  <c r="F30" i="26"/>
  <c r="E30" i="26"/>
  <c r="D30" i="26"/>
  <c r="C30" i="26"/>
  <c r="B30" i="26"/>
  <c r="BO29" i="26"/>
  <c r="BN29" i="26"/>
  <c r="BM29" i="26"/>
  <c r="BL29" i="26"/>
  <c r="BK29" i="26"/>
  <c r="BJ29" i="26"/>
  <c r="BI29" i="26"/>
  <c r="BH29" i="26"/>
  <c r="BG29" i="26"/>
  <c r="BF29" i="26"/>
  <c r="BE29" i="26"/>
  <c r="BD29" i="26"/>
  <c r="BC29" i="26"/>
  <c r="BB29" i="26"/>
  <c r="BA29" i="26"/>
  <c r="AZ29" i="26"/>
  <c r="AY29" i="26"/>
  <c r="AX29" i="26"/>
  <c r="AW29" i="26"/>
  <c r="AV29" i="26"/>
  <c r="AU29" i="26"/>
  <c r="AT29" i="26"/>
  <c r="AS29" i="26"/>
  <c r="AR29" i="26"/>
  <c r="AQ29" i="26"/>
  <c r="AP29" i="26"/>
  <c r="AO29" i="26"/>
  <c r="AN29" i="26"/>
  <c r="AM29" i="26"/>
  <c r="AL29" i="26"/>
  <c r="AK29" i="26"/>
  <c r="AJ29" i="26"/>
  <c r="AI29" i="26"/>
  <c r="AH29" i="26"/>
  <c r="AG29" i="26"/>
  <c r="AF29" i="26"/>
  <c r="AE29" i="26"/>
  <c r="AD29" i="26"/>
  <c r="AC29" i="26"/>
  <c r="AB29" i="26"/>
  <c r="AA29" i="26"/>
  <c r="Z29" i="26"/>
  <c r="Y29" i="26"/>
  <c r="X29" i="26"/>
  <c r="W29" i="26"/>
  <c r="V29" i="26"/>
  <c r="U29" i="26"/>
  <c r="T29" i="26"/>
  <c r="S29" i="26"/>
  <c r="R29" i="26"/>
  <c r="Q29" i="26"/>
  <c r="P29" i="26"/>
  <c r="O29" i="26"/>
  <c r="N29" i="26"/>
  <c r="M29" i="26"/>
  <c r="L29" i="26"/>
  <c r="K29" i="26"/>
  <c r="J29" i="26"/>
  <c r="I29" i="26"/>
  <c r="H29" i="26"/>
  <c r="G29" i="26"/>
  <c r="F29" i="26"/>
  <c r="E29" i="26"/>
  <c r="D29" i="26"/>
  <c r="C29" i="26"/>
  <c r="B29" i="26"/>
  <c r="BO28" i="26"/>
  <c r="BN28" i="26"/>
  <c r="BM28" i="26"/>
  <c r="BL28" i="26"/>
  <c r="BK28" i="26"/>
  <c r="BJ28" i="26"/>
  <c r="BI28" i="26"/>
  <c r="BH28" i="26"/>
  <c r="BG28" i="26"/>
  <c r="BF28" i="26"/>
  <c r="BE28" i="26"/>
  <c r="BD28" i="26"/>
  <c r="BC28" i="26"/>
  <c r="BB28" i="26"/>
  <c r="BA28" i="26"/>
  <c r="AZ28" i="26"/>
  <c r="AY28" i="26"/>
  <c r="AX28" i="26"/>
  <c r="AW28" i="26"/>
  <c r="AV28" i="26"/>
  <c r="AU28" i="26"/>
  <c r="AT28" i="26"/>
  <c r="AS28" i="26"/>
  <c r="AR28" i="26"/>
  <c r="AQ28" i="26"/>
  <c r="AP28" i="26"/>
  <c r="AO28" i="26"/>
  <c r="AN28" i="26"/>
  <c r="AM28" i="26"/>
  <c r="AL28" i="26"/>
  <c r="AK28" i="26"/>
  <c r="AJ28" i="26"/>
  <c r="AI28" i="26"/>
  <c r="AH28" i="26"/>
  <c r="AG28" i="26"/>
  <c r="AF28" i="26"/>
  <c r="AE28" i="26"/>
  <c r="AD28" i="26"/>
  <c r="AC28" i="26"/>
  <c r="AB28" i="26"/>
  <c r="AA28" i="26"/>
  <c r="Z28" i="26"/>
  <c r="Y28" i="26"/>
  <c r="X28" i="26"/>
  <c r="W28" i="26"/>
  <c r="V28" i="26"/>
  <c r="U28" i="26"/>
  <c r="T28" i="26"/>
  <c r="S28" i="26"/>
  <c r="R28" i="26"/>
  <c r="Q28" i="26"/>
  <c r="P28" i="26"/>
  <c r="O28" i="26"/>
  <c r="N28" i="26"/>
  <c r="M28" i="26"/>
  <c r="L28" i="26"/>
  <c r="K28" i="26"/>
  <c r="J28" i="26"/>
  <c r="I28" i="26"/>
  <c r="H28" i="26"/>
  <c r="G28" i="26"/>
  <c r="F28" i="26"/>
  <c r="E28" i="26"/>
  <c r="D28" i="26"/>
  <c r="C28" i="26"/>
  <c r="B28" i="26"/>
  <c r="BO27" i="26"/>
  <c r="BN27" i="26"/>
  <c r="BM27" i="26"/>
  <c r="BL27" i="26"/>
  <c r="BK27" i="26"/>
  <c r="BJ27" i="26"/>
  <c r="BI27" i="26"/>
  <c r="BH27" i="26"/>
  <c r="BG27" i="26"/>
  <c r="BF27" i="26"/>
  <c r="BE27" i="26"/>
  <c r="BD27" i="26"/>
  <c r="BC27" i="26"/>
  <c r="BB27" i="26"/>
  <c r="BA27" i="26"/>
  <c r="AZ27" i="26"/>
  <c r="AY27" i="26"/>
  <c r="AX27" i="26"/>
  <c r="AW27" i="26"/>
  <c r="AV27" i="26"/>
  <c r="AU27" i="26"/>
  <c r="AT27" i="26"/>
  <c r="AS27" i="26"/>
  <c r="AR27" i="26"/>
  <c r="AQ27" i="26"/>
  <c r="AP27" i="26"/>
  <c r="AO27" i="26"/>
  <c r="AN27" i="26"/>
  <c r="AM27" i="26"/>
  <c r="AL27" i="26"/>
  <c r="AK27" i="26"/>
  <c r="AJ27" i="26"/>
  <c r="AI27" i="26"/>
  <c r="AH27" i="26"/>
  <c r="AG27" i="26"/>
  <c r="AF27" i="26"/>
  <c r="AE27" i="26"/>
  <c r="AD27" i="26"/>
  <c r="AC27" i="26"/>
  <c r="AB27" i="26"/>
  <c r="AA27" i="26"/>
  <c r="Z27" i="26"/>
  <c r="Y27" i="26"/>
  <c r="X27" i="26"/>
  <c r="W27" i="26"/>
  <c r="V27" i="26"/>
  <c r="U27" i="26"/>
  <c r="T27" i="26"/>
  <c r="S27" i="26"/>
  <c r="R27" i="26"/>
  <c r="Q27" i="26"/>
  <c r="P27" i="26"/>
  <c r="O27" i="26"/>
  <c r="N27" i="26"/>
  <c r="M27" i="26"/>
  <c r="L27" i="26"/>
  <c r="K27" i="26"/>
  <c r="J27" i="26"/>
  <c r="I27" i="26"/>
  <c r="H27" i="26"/>
  <c r="G27" i="26"/>
  <c r="F27" i="26"/>
  <c r="E27" i="26"/>
  <c r="D27" i="26"/>
  <c r="C27" i="26"/>
  <c r="B27" i="26"/>
  <c r="BO26" i="26"/>
  <c r="BN26" i="26"/>
  <c r="BM26" i="26"/>
  <c r="BL26" i="26"/>
  <c r="BK26" i="26"/>
  <c r="BJ26" i="26"/>
  <c r="BI26" i="26"/>
  <c r="BH26" i="26"/>
  <c r="BG26" i="26"/>
  <c r="BF26" i="26"/>
  <c r="BE26" i="26"/>
  <c r="BD26" i="26"/>
  <c r="BC26" i="26"/>
  <c r="BB26" i="26"/>
  <c r="BA26" i="26"/>
  <c r="AZ26" i="26"/>
  <c r="AY26" i="26"/>
  <c r="AX26" i="26"/>
  <c r="AW26" i="26"/>
  <c r="AV26" i="26"/>
  <c r="AU26" i="26"/>
  <c r="AT26" i="26"/>
  <c r="AS26" i="26"/>
  <c r="AR26" i="26"/>
  <c r="AQ26" i="26"/>
  <c r="AP26" i="26"/>
  <c r="AO26" i="26"/>
  <c r="AN26" i="26"/>
  <c r="AM26" i="26"/>
  <c r="AL26" i="26"/>
  <c r="AK26" i="26"/>
  <c r="AJ26" i="26"/>
  <c r="AI26" i="26"/>
  <c r="AH26" i="26"/>
  <c r="AG26" i="26"/>
  <c r="AF26" i="26"/>
  <c r="AE26" i="26"/>
  <c r="AD26" i="26"/>
  <c r="AC26" i="26"/>
  <c r="AB26" i="26"/>
  <c r="AA26" i="26"/>
  <c r="Z26" i="26"/>
  <c r="Y26" i="26"/>
  <c r="X26" i="26"/>
  <c r="W26" i="26"/>
  <c r="V26" i="26"/>
  <c r="U26" i="26"/>
  <c r="T26" i="26"/>
  <c r="S26" i="26"/>
  <c r="R26" i="26"/>
  <c r="Q26" i="26"/>
  <c r="P26" i="26"/>
  <c r="O26" i="26"/>
  <c r="N26" i="26"/>
  <c r="M26" i="26"/>
  <c r="L26" i="26"/>
  <c r="K26" i="26"/>
  <c r="J26" i="26"/>
  <c r="I26" i="26"/>
  <c r="H26" i="26"/>
  <c r="G26" i="26"/>
  <c r="F26" i="26"/>
  <c r="E26" i="26"/>
  <c r="D26" i="26"/>
  <c r="C26" i="26"/>
  <c r="B26" i="26"/>
  <c r="BO25" i="26"/>
  <c r="BN25" i="26"/>
  <c r="BM25" i="26"/>
  <c r="BL25" i="26"/>
  <c r="BK25" i="26"/>
  <c r="BJ25" i="26"/>
  <c r="BI25" i="26"/>
  <c r="BH25" i="26"/>
  <c r="BG25" i="26"/>
  <c r="BF25" i="26"/>
  <c r="BE25" i="26"/>
  <c r="BD25" i="26"/>
  <c r="BC25" i="26"/>
  <c r="BB25" i="26"/>
  <c r="BA25" i="26"/>
  <c r="AZ25" i="26"/>
  <c r="AY25" i="26"/>
  <c r="AX25" i="26"/>
  <c r="AW25" i="26"/>
  <c r="AV25" i="26"/>
  <c r="AU25" i="26"/>
  <c r="AT25" i="26"/>
  <c r="AS25" i="26"/>
  <c r="AR25" i="26"/>
  <c r="AQ25" i="26"/>
  <c r="AP25" i="26"/>
  <c r="AO25" i="26"/>
  <c r="AN25" i="26"/>
  <c r="AM25" i="26"/>
  <c r="AL25" i="26"/>
  <c r="AK25" i="26"/>
  <c r="AJ25" i="26"/>
  <c r="AI25" i="26"/>
  <c r="AH25" i="26"/>
  <c r="AG25" i="26"/>
  <c r="AF25" i="26"/>
  <c r="AE25" i="26"/>
  <c r="AD25" i="26"/>
  <c r="AC25" i="26"/>
  <c r="AB25" i="26"/>
  <c r="AA25" i="26"/>
  <c r="Z25" i="26"/>
  <c r="Y25" i="26"/>
  <c r="X25" i="26"/>
  <c r="W25" i="26"/>
  <c r="V25" i="26"/>
  <c r="U25" i="26"/>
  <c r="T25" i="26"/>
  <c r="S25" i="26"/>
  <c r="R25" i="26"/>
  <c r="Q25" i="26"/>
  <c r="P25" i="26"/>
  <c r="O25" i="26"/>
  <c r="N25" i="26"/>
  <c r="M25" i="26"/>
  <c r="L25" i="26"/>
  <c r="K25" i="26"/>
  <c r="J25" i="26"/>
  <c r="I25" i="26"/>
  <c r="H25" i="26"/>
  <c r="G25" i="26"/>
  <c r="F25" i="26"/>
  <c r="E25" i="26"/>
  <c r="D25" i="26"/>
  <c r="C25" i="26"/>
  <c r="B25" i="26"/>
  <c r="BO24" i="26"/>
  <c r="BN24" i="26"/>
  <c r="BM24" i="26"/>
  <c r="BL24" i="26"/>
  <c r="BK24" i="26"/>
  <c r="BJ24" i="26"/>
  <c r="BI24" i="26"/>
  <c r="BH24" i="26"/>
  <c r="BG24" i="26"/>
  <c r="BF24" i="26"/>
  <c r="BE24" i="26"/>
  <c r="BD24" i="26"/>
  <c r="BC24" i="26"/>
  <c r="BB24" i="26"/>
  <c r="BA24" i="26"/>
  <c r="AZ24" i="26"/>
  <c r="AY24" i="26"/>
  <c r="AX24" i="26"/>
  <c r="AW24" i="26"/>
  <c r="AV24" i="26"/>
  <c r="AU24" i="26"/>
  <c r="AT24" i="26"/>
  <c r="AS24" i="26"/>
  <c r="AR24" i="26"/>
  <c r="AQ24" i="26"/>
  <c r="AP24" i="26"/>
  <c r="AO24" i="26"/>
  <c r="AN24" i="26"/>
  <c r="AM24" i="26"/>
  <c r="AL24" i="26"/>
  <c r="AK24" i="26"/>
  <c r="AJ24" i="26"/>
  <c r="AI24" i="26"/>
  <c r="AH24" i="26"/>
  <c r="AG24" i="26"/>
  <c r="AF24" i="26"/>
  <c r="AE24" i="26"/>
  <c r="AD24" i="26"/>
  <c r="AC24" i="26"/>
  <c r="AB24" i="26"/>
  <c r="AA24" i="26"/>
  <c r="Z24" i="26"/>
  <c r="Y24" i="26"/>
  <c r="X24" i="26"/>
  <c r="W24" i="26"/>
  <c r="V24" i="26"/>
  <c r="U24" i="26"/>
  <c r="T24" i="26"/>
  <c r="S24" i="26"/>
  <c r="R24" i="26"/>
  <c r="Q24" i="26"/>
  <c r="P24" i="26"/>
  <c r="O24" i="26"/>
  <c r="N24" i="26"/>
  <c r="M24" i="26"/>
  <c r="L24" i="26"/>
  <c r="K24" i="26"/>
  <c r="J24" i="26"/>
  <c r="I24" i="26"/>
  <c r="H24" i="26"/>
  <c r="G24" i="26"/>
  <c r="F24" i="26"/>
  <c r="E24" i="26"/>
  <c r="D24" i="26"/>
  <c r="C24" i="26"/>
  <c r="B24" i="26"/>
  <c r="BO23" i="26"/>
  <c r="BN23" i="26"/>
  <c r="BM23" i="26"/>
  <c r="BL23" i="26"/>
  <c r="BK23" i="26"/>
  <c r="BJ23" i="26"/>
  <c r="BI23" i="26"/>
  <c r="BH23" i="26"/>
  <c r="BG23" i="26"/>
  <c r="BF23" i="26"/>
  <c r="BE23" i="26"/>
  <c r="BD23" i="26"/>
  <c r="BC23" i="26"/>
  <c r="BB23" i="26"/>
  <c r="BA23" i="26"/>
  <c r="AZ23" i="26"/>
  <c r="AY23" i="26"/>
  <c r="AX23" i="26"/>
  <c r="AW23" i="26"/>
  <c r="AV23" i="26"/>
  <c r="AU23" i="26"/>
  <c r="AT23" i="26"/>
  <c r="AS23" i="26"/>
  <c r="AR23" i="26"/>
  <c r="AQ23" i="26"/>
  <c r="AP23" i="26"/>
  <c r="AO23" i="26"/>
  <c r="AN23" i="26"/>
  <c r="AM23" i="26"/>
  <c r="AL23" i="26"/>
  <c r="AK23" i="26"/>
  <c r="AJ23" i="26"/>
  <c r="AI23" i="26"/>
  <c r="AH23" i="26"/>
  <c r="AG23" i="26"/>
  <c r="AF23" i="26"/>
  <c r="AE23" i="26"/>
  <c r="AD23" i="26"/>
  <c r="AC23" i="26"/>
  <c r="AB23" i="26"/>
  <c r="AA23" i="26"/>
  <c r="Z23" i="26"/>
  <c r="Y23" i="26"/>
  <c r="X23" i="26"/>
  <c r="W23" i="26"/>
  <c r="V23" i="26"/>
  <c r="U23" i="26"/>
  <c r="T23" i="26"/>
  <c r="S23" i="26"/>
  <c r="R23" i="26"/>
  <c r="Q23" i="26"/>
  <c r="P23" i="26"/>
  <c r="O23" i="26"/>
  <c r="N23" i="26"/>
  <c r="M23" i="26"/>
  <c r="L23" i="26"/>
  <c r="K23" i="26"/>
  <c r="J23" i="26"/>
  <c r="I23" i="26"/>
  <c r="H23" i="26"/>
  <c r="G23" i="26"/>
  <c r="F23" i="26"/>
  <c r="E23" i="26"/>
  <c r="D23" i="26"/>
  <c r="C23" i="26"/>
  <c r="B23" i="26"/>
  <c r="BO22" i="26"/>
  <c r="BN22" i="26"/>
  <c r="BM22" i="26"/>
  <c r="BL22" i="26"/>
  <c r="BK22" i="26"/>
  <c r="BJ22" i="26"/>
  <c r="BI22" i="26"/>
  <c r="BH22" i="26"/>
  <c r="BG22" i="26"/>
  <c r="BF22" i="26"/>
  <c r="BE22" i="26"/>
  <c r="BD22" i="26"/>
  <c r="BC22" i="26"/>
  <c r="BB22" i="26"/>
  <c r="BA22" i="26"/>
  <c r="AZ22" i="26"/>
  <c r="AY22" i="26"/>
  <c r="AX22" i="26"/>
  <c r="AW22" i="26"/>
  <c r="AV22" i="26"/>
  <c r="AU22" i="26"/>
  <c r="AT22" i="26"/>
  <c r="AS22" i="26"/>
  <c r="AR22" i="26"/>
  <c r="AQ22" i="26"/>
  <c r="AP22" i="26"/>
  <c r="AO22" i="26"/>
  <c r="AN22" i="26"/>
  <c r="AM22" i="26"/>
  <c r="AL22" i="26"/>
  <c r="AK22" i="26"/>
  <c r="AJ22" i="26"/>
  <c r="AI22" i="26"/>
  <c r="AH22" i="26"/>
  <c r="AG22" i="26"/>
  <c r="AF22" i="26"/>
  <c r="AE22" i="26"/>
  <c r="AD22" i="26"/>
  <c r="AC22" i="26"/>
  <c r="AB22" i="26"/>
  <c r="AA22" i="26"/>
  <c r="Z22" i="26"/>
  <c r="Y22" i="26"/>
  <c r="X22" i="26"/>
  <c r="W22" i="26"/>
  <c r="V22" i="26"/>
  <c r="U22" i="26"/>
  <c r="T22" i="26"/>
  <c r="S22" i="26"/>
  <c r="R22" i="26"/>
  <c r="Q22" i="26"/>
  <c r="P22" i="26"/>
  <c r="O22" i="26"/>
  <c r="N22" i="26"/>
  <c r="M22" i="26"/>
  <c r="L22" i="26"/>
  <c r="K22" i="26"/>
  <c r="J22" i="26"/>
  <c r="I22" i="26"/>
  <c r="H22" i="26"/>
  <c r="G22" i="26"/>
  <c r="F22" i="26"/>
  <c r="E22" i="26"/>
  <c r="D22" i="26"/>
  <c r="C22" i="26"/>
  <c r="B22" i="26"/>
  <c r="BO21" i="26"/>
  <c r="BN21" i="26"/>
  <c r="BM21" i="26"/>
  <c r="BL21" i="26"/>
  <c r="BK21" i="26"/>
  <c r="BJ21" i="26"/>
  <c r="BI21" i="26"/>
  <c r="BH21" i="26"/>
  <c r="BG21" i="26"/>
  <c r="BF21" i="26"/>
  <c r="BE21" i="26"/>
  <c r="BD21" i="26"/>
  <c r="BC21" i="26"/>
  <c r="BB21" i="26"/>
  <c r="BA21" i="26"/>
  <c r="AZ21" i="26"/>
  <c r="AY21" i="26"/>
  <c r="AX21" i="26"/>
  <c r="AW21" i="26"/>
  <c r="AV21" i="26"/>
  <c r="AU21" i="26"/>
  <c r="AT21" i="26"/>
  <c r="AS21" i="26"/>
  <c r="AR21" i="26"/>
  <c r="AQ21" i="26"/>
  <c r="AP21" i="26"/>
  <c r="AO21" i="26"/>
  <c r="AN21" i="26"/>
  <c r="AM21" i="26"/>
  <c r="AL21" i="26"/>
  <c r="AK21" i="26"/>
  <c r="AJ21" i="26"/>
  <c r="AI21" i="26"/>
  <c r="AH21" i="26"/>
  <c r="AG21" i="26"/>
  <c r="AF21" i="26"/>
  <c r="AE21" i="26"/>
  <c r="AD21" i="26"/>
  <c r="AC21" i="26"/>
  <c r="AB21" i="26"/>
  <c r="AA21" i="26"/>
  <c r="Z21" i="26"/>
  <c r="Y21" i="26"/>
  <c r="X21" i="26"/>
  <c r="W21" i="26"/>
  <c r="V21" i="26"/>
  <c r="U21" i="26"/>
  <c r="T21" i="26"/>
  <c r="S21" i="26"/>
  <c r="R21" i="26"/>
  <c r="Q21" i="26"/>
  <c r="P21" i="26"/>
  <c r="O21" i="26"/>
  <c r="N21" i="26"/>
  <c r="M21" i="26"/>
  <c r="L21" i="26"/>
  <c r="K21" i="26"/>
  <c r="J21" i="26"/>
  <c r="I21" i="26"/>
  <c r="H21" i="26"/>
  <c r="G21" i="26"/>
  <c r="F21" i="26"/>
  <c r="E21" i="26"/>
  <c r="D21" i="26"/>
  <c r="C21" i="26"/>
  <c r="B21" i="26"/>
  <c r="BO20" i="26"/>
  <c r="BN20" i="26"/>
  <c r="BM20" i="26"/>
  <c r="BL20" i="26"/>
  <c r="BK20" i="26"/>
  <c r="BJ20" i="26"/>
  <c r="BI20" i="26"/>
  <c r="BH20" i="26"/>
  <c r="BG20" i="26"/>
  <c r="BF20" i="26"/>
  <c r="BE20" i="26"/>
  <c r="BD20" i="26"/>
  <c r="BC20" i="26"/>
  <c r="BB20" i="26"/>
  <c r="BA20" i="26"/>
  <c r="AZ20" i="26"/>
  <c r="AY20" i="26"/>
  <c r="AX20" i="26"/>
  <c r="AW20" i="26"/>
  <c r="AV20" i="26"/>
  <c r="AU20" i="26"/>
  <c r="AT20" i="26"/>
  <c r="AS20" i="26"/>
  <c r="AR20" i="26"/>
  <c r="AQ20" i="26"/>
  <c r="AP20" i="26"/>
  <c r="AO20" i="26"/>
  <c r="AN20" i="26"/>
  <c r="AM20" i="26"/>
  <c r="AL20" i="26"/>
  <c r="AK20" i="26"/>
  <c r="AJ20" i="26"/>
  <c r="AI20" i="26"/>
  <c r="AH20" i="26"/>
  <c r="AG20" i="26"/>
  <c r="AF20" i="26"/>
  <c r="AE20" i="26"/>
  <c r="AD20" i="26"/>
  <c r="AC20" i="26"/>
  <c r="AB20" i="26"/>
  <c r="AA20" i="26"/>
  <c r="Z20" i="26"/>
  <c r="Y20" i="26"/>
  <c r="X20" i="26"/>
  <c r="W20" i="26"/>
  <c r="V20" i="26"/>
  <c r="U20" i="26"/>
  <c r="T20" i="26"/>
  <c r="S20" i="26"/>
  <c r="R20" i="26"/>
  <c r="Q20" i="26"/>
  <c r="P20" i="26"/>
  <c r="O20" i="26"/>
  <c r="N20" i="26"/>
  <c r="M20" i="26"/>
  <c r="L20" i="26"/>
  <c r="K20" i="26"/>
  <c r="J20" i="26"/>
  <c r="I20" i="26"/>
  <c r="H20" i="26"/>
  <c r="G20" i="26"/>
  <c r="F20" i="26"/>
  <c r="E20" i="26"/>
  <c r="D20" i="26"/>
  <c r="C20" i="26"/>
  <c r="B20" i="26"/>
  <c r="BO19" i="26"/>
  <c r="BN19" i="26"/>
  <c r="BM19" i="26"/>
  <c r="BL19" i="26"/>
  <c r="BK19" i="26"/>
  <c r="BJ19" i="26"/>
  <c r="BI19" i="26"/>
  <c r="BH19" i="26"/>
  <c r="BG19" i="26"/>
  <c r="BF19" i="26"/>
  <c r="BE19" i="26"/>
  <c r="BD19" i="26"/>
  <c r="BC19" i="26"/>
  <c r="BB19" i="26"/>
  <c r="BA19" i="26"/>
  <c r="AZ19" i="26"/>
  <c r="AY19" i="26"/>
  <c r="AX19" i="26"/>
  <c r="AW19" i="26"/>
  <c r="AV19" i="26"/>
  <c r="AU19" i="26"/>
  <c r="AT19" i="26"/>
  <c r="AS19" i="26"/>
  <c r="AR19" i="26"/>
  <c r="AQ19" i="26"/>
  <c r="AP19" i="26"/>
  <c r="AO19" i="26"/>
  <c r="AN19" i="26"/>
  <c r="AM19" i="26"/>
  <c r="AL19" i="26"/>
  <c r="AK19" i="26"/>
  <c r="AJ19" i="26"/>
  <c r="AI19" i="26"/>
  <c r="AH19" i="26"/>
  <c r="AG19" i="26"/>
  <c r="AF19" i="26"/>
  <c r="AE19" i="26"/>
  <c r="AD19" i="26"/>
  <c r="AC19" i="26"/>
  <c r="AB19" i="26"/>
  <c r="AA19" i="26"/>
  <c r="Z19" i="26"/>
  <c r="Y19" i="26"/>
  <c r="X19" i="26"/>
  <c r="W19" i="26"/>
  <c r="V19" i="26"/>
  <c r="U19" i="26"/>
  <c r="T19" i="26"/>
  <c r="S19" i="26"/>
  <c r="R19" i="26"/>
  <c r="Q19" i="26"/>
  <c r="P19" i="26"/>
  <c r="O19" i="26"/>
  <c r="N19" i="26"/>
  <c r="M19" i="26"/>
  <c r="L19" i="26"/>
  <c r="K19" i="26"/>
  <c r="J19" i="26"/>
  <c r="I19" i="26"/>
  <c r="H19" i="26"/>
  <c r="G19" i="26"/>
  <c r="F19" i="26"/>
  <c r="E19" i="26"/>
  <c r="D19" i="26"/>
  <c r="C19" i="26"/>
  <c r="B19" i="26"/>
  <c r="BO18" i="26"/>
  <c r="BN18" i="26"/>
  <c r="BM18" i="26"/>
  <c r="BL18" i="26"/>
  <c r="BK18" i="26"/>
  <c r="BJ18" i="26"/>
  <c r="BI18" i="26"/>
  <c r="BH18" i="26"/>
  <c r="BG18" i="26"/>
  <c r="BF18" i="26"/>
  <c r="BE18" i="26"/>
  <c r="BD18" i="26"/>
  <c r="BC18" i="26"/>
  <c r="BB18" i="26"/>
  <c r="BA18" i="26"/>
  <c r="AZ18" i="26"/>
  <c r="AY18" i="26"/>
  <c r="AX18" i="26"/>
  <c r="AW18" i="26"/>
  <c r="AV18" i="26"/>
  <c r="AU18" i="26"/>
  <c r="AT18" i="26"/>
  <c r="AS18" i="26"/>
  <c r="AR18" i="26"/>
  <c r="AQ18" i="26"/>
  <c r="AP18" i="26"/>
  <c r="AO18" i="26"/>
  <c r="AN18" i="26"/>
  <c r="AM18" i="26"/>
  <c r="AL18" i="26"/>
  <c r="AK18" i="26"/>
  <c r="AJ18" i="26"/>
  <c r="AI18" i="26"/>
  <c r="AH18" i="26"/>
  <c r="AG18" i="26"/>
  <c r="AF18" i="26"/>
  <c r="AE18" i="26"/>
  <c r="AD18" i="26"/>
  <c r="AC18" i="26"/>
  <c r="AB18" i="26"/>
  <c r="AA18" i="26"/>
  <c r="Z18" i="26"/>
  <c r="Y18" i="26"/>
  <c r="X18" i="26"/>
  <c r="W18" i="26"/>
  <c r="V18" i="26"/>
  <c r="U18" i="26"/>
  <c r="T18" i="26"/>
  <c r="S18" i="26"/>
  <c r="R18" i="26"/>
  <c r="Q18" i="26"/>
  <c r="P18" i="26"/>
  <c r="O18" i="26"/>
  <c r="N18" i="26"/>
  <c r="M18" i="26"/>
  <c r="L18" i="26"/>
  <c r="K18" i="26"/>
  <c r="J18" i="26"/>
  <c r="I18" i="26"/>
  <c r="H18" i="26"/>
  <c r="G18" i="26"/>
  <c r="F18" i="26"/>
  <c r="E18" i="26"/>
  <c r="D18" i="26"/>
  <c r="C18" i="26"/>
  <c r="B18" i="26"/>
  <c r="BO17" i="26"/>
  <c r="BN17" i="26"/>
  <c r="BM17" i="26"/>
  <c r="BL17" i="26"/>
  <c r="BK17" i="26"/>
  <c r="BJ17" i="26"/>
  <c r="BI17" i="26"/>
  <c r="BH17" i="26"/>
  <c r="BG17" i="26"/>
  <c r="BF17" i="26"/>
  <c r="BE17" i="26"/>
  <c r="BD17" i="26"/>
  <c r="BC17" i="26"/>
  <c r="BB17" i="26"/>
  <c r="BA17" i="26"/>
  <c r="AZ17" i="26"/>
  <c r="AY17" i="26"/>
  <c r="AX17" i="26"/>
  <c r="AW17" i="26"/>
  <c r="AV17" i="26"/>
  <c r="AU17" i="26"/>
  <c r="AT17" i="26"/>
  <c r="AS17" i="26"/>
  <c r="AR17" i="26"/>
  <c r="AQ17" i="26"/>
  <c r="AP17" i="26"/>
  <c r="AO17" i="26"/>
  <c r="AN17" i="26"/>
  <c r="AM17" i="26"/>
  <c r="AL17" i="26"/>
  <c r="AK17" i="26"/>
  <c r="AJ17" i="26"/>
  <c r="AI17" i="26"/>
  <c r="AH17" i="26"/>
  <c r="AG17" i="26"/>
  <c r="AF17" i="26"/>
  <c r="AE17" i="26"/>
  <c r="AD17" i="26"/>
  <c r="AC17" i="26"/>
  <c r="AB17" i="26"/>
  <c r="AA17" i="26"/>
  <c r="Z17" i="26"/>
  <c r="Y17" i="26"/>
  <c r="X17" i="26"/>
  <c r="W17" i="26"/>
  <c r="V17" i="26"/>
  <c r="U17" i="26"/>
  <c r="T17" i="26"/>
  <c r="S17" i="26"/>
  <c r="R17" i="26"/>
  <c r="Q17" i="26"/>
  <c r="P17" i="26"/>
  <c r="O17" i="26"/>
  <c r="N17" i="26"/>
  <c r="M17" i="26"/>
  <c r="L17" i="26"/>
  <c r="K17" i="26"/>
  <c r="J17" i="26"/>
  <c r="I17" i="26"/>
  <c r="H17" i="26"/>
  <c r="G17" i="26"/>
  <c r="F17" i="26"/>
  <c r="E17" i="26"/>
  <c r="D17" i="26"/>
  <c r="C17" i="26"/>
  <c r="B17" i="26"/>
  <c r="BO16" i="26"/>
  <c r="BN16" i="26"/>
  <c r="BM16" i="26"/>
  <c r="BL16" i="26"/>
  <c r="BK16" i="26"/>
  <c r="BJ16" i="26"/>
  <c r="BI16" i="26"/>
  <c r="BH16" i="26"/>
  <c r="BG16" i="26"/>
  <c r="BF16" i="26"/>
  <c r="BE16" i="26"/>
  <c r="BD16" i="26"/>
  <c r="BC16" i="26"/>
  <c r="BB16" i="26"/>
  <c r="BA16" i="26"/>
  <c r="AZ16" i="26"/>
  <c r="AY16" i="26"/>
  <c r="AX16" i="26"/>
  <c r="AW16" i="26"/>
  <c r="AV16" i="26"/>
  <c r="AU16" i="26"/>
  <c r="AT16" i="26"/>
  <c r="AS16" i="26"/>
  <c r="AR16" i="26"/>
  <c r="AQ16" i="26"/>
  <c r="AP16" i="26"/>
  <c r="AO16" i="26"/>
  <c r="AN16" i="26"/>
  <c r="AM16" i="26"/>
  <c r="AL16" i="26"/>
  <c r="AK16" i="26"/>
  <c r="AJ16" i="26"/>
  <c r="AI16" i="26"/>
  <c r="AH16" i="26"/>
  <c r="AG16" i="26"/>
  <c r="AF16" i="26"/>
  <c r="AE16" i="26"/>
  <c r="AD16" i="26"/>
  <c r="AC16" i="26"/>
  <c r="AB16" i="26"/>
  <c r="AA16" i="26"/>
  <c r="Z16" i="26"/>
  <c r="Y16" i="26"/>
  <c r="X16" i="26"/>
  <c r="W16" i="26"/>
  <c r="V16" i="26"/>
  <c r="U16" i="26"/>
  <c r="T16" i="26"/>
  <c r="S16" i="26"/>
  <c r="R16" i="26"/>
  <c r="Q16" i="26"/>
  <c r="P16" i="26"/>
  <c r="O16" i="26"/>
  <c r="N16" i="26"/>
  <c r="M16" i="26"/>
  <c r="L16" i="26"/>
  <c r="K16" i="26"/>
  <c r="J16" i="26"/>
  <c r="I16" i="26"/>
  <c r="H16" i="26"/>
  <c r="G16" i="26"/>
  <c r="F16" i="26"/>
  <c r="E16" i="26"/>
  <c r="D16" i="26"/>
  <c r="C16" i="26"/>
  <c r="B16" i="26"/>
  <c r="BO15" i="26"/>
  <c r="BN15" i="26"/>
  <c r="BM15" i="26"/>
  <c r="BL15" i="26"/>
  <c r="BK15" i="26"/>
  <c r="BJ15" i="26"/>
  <c r="BI15" i="26"/>
  <c r="BH15" i="26"/>
  <c r="BG15" i="26"/>
  <c r="BF15" i="26"/>
  <c r="BE15" i="26"/>
  <c r="BD15" i="26"/>
  <c r="BC15" i="26"/>
  <c r="BB15" i="26"/>
  <c r="BA15" i="26"/>
  <c r="AZ15" i="26"/>
  <c r="AY15" i="26"/>
  <c r="AX15" i="26"/>
  <c r="AW15" i="26"/>
  <c r="AV15" i="26"/>
  <c r="AU15" i="26"/>
  <c r="AT15" i="26"/>
  <c r="AS15" i="26"/>
  <c r="AR15" i="26"/>
  <c r="AQ15" i="26"/>
  <c r="AP15" i="26"/>
  <c r="AO15" i="26"/>
  <c r="AN15" i="26"/>
  <c r="AM15" i="26"/>
  <c r="AL15" i="26"/>
  <c r="AK15" i="26"/>
  <c r="AJ15" i="26"/>
  <c r="AI15" i="26"/>
  <c r="AH15" i="26"/>
  <c r="AG15" i="26"/>
  <c r="AF15" i="26"/>
  <c r="AE15" i="26"/>
  <c r="AD15" i="26"/>
  <c r="AC15" i="26"/>
  <c r="AB15" i="26"/>
  <c r="AA15" i="26"/>
  <c r="Z15" i="26"/>
  <c r="Y15" i="26"/>
  <c r="X15" i="26"/>
  <c r="W15" i="26"/>
  <c r="V15" i="26"/>
  <c r="U15" i="26"/>
  <c r="T15" i="26"/>
  <c r="S15" i="26"/>
  <c r="R15" i="26"/>
  <c r="Q15" i="26"/>
  <c r="P15" i="26"/>
  <c r="O15" i="26"/>
  <c r="N15" i="26"/>
  <c r="M15" i="26"/>
  <c r="L15" i="26"/>
  <c r="K15" i="26"/>
  <c r="J15" i="26"/>
  <c r="I15" i="26"/>
  <c r="H15" i="26"/>
  <c r="G15" i="26"/>
  <c r="F15" i="26"/>
  <c r="E15" i="26"/>
  <c r="D15" i="26"/>
  <c r="C15" i="26"/>
  <c r="B15" i="26"/>
  <c r="BO14" i="26"/>
  <c r="BN14" i="26"/>
  <c r="BM14" i="26"/>
  <c r="BL14" i="26"/>
  <c r="BK14" i="26"/>
  <c r="BJ14" i="26"/>
  <c r="BI14" i="26"/>
  <c r="BH14" i="26"/>
  <c r="BG14" i="26"/>
  <c r="BF14" i="26"/>
  <c r="BE14" i="26"/>
  <c r="BD14" i="26"/>
  <c r="BC14" i="26"/>
  <c r="BB14" i="26"/>
  <c r="BA14" i="26"/>
  <c r="AZ14" i="26"/>
  <c r="AY14" i="26"/>
  <c r="AX14" i="26"/>
  <c r="AW14" i="26"/>
  <c r="AV14" i="26"/>
  <c r="AU14" i="26"/>
  <c r="AT14" i="26"/>
  <c r="AS14" i="26"/>
  <c r="AR14" i="26"/>
  <c r="AQ14" i="26"/>
  <c r="AP14" i="26"/>
  <c r="AO14" i="26"/>
  <c r="AN14" i="26"/>
  <c r="AM14" i="26"/>
  <c r="AL14" i="26"/>
  <c r="AK14" i="26"/>
  <c r="AJ14" i="26"/>
  <c r="AI14" i="26"/>
  <c r="AH14" i="26"/>
  <c r="AG14" i="26"/>
  <c r="AF14" i="26"/>
  <c r="AE14" i="26"/>
  <c r="AD14" i="26"/>
  <c r="AC14" i="26"/>
  <c r="AB14" i="26"/>
  <c r="AA14" i="26"/>
  <c r="Z14" i="26"/>
  <c r="Y14" i="26"/>
  <c r="X14" i="26"/>
  <c r="W14" i="26"/>
  <c r="V14" i="26"/>
  <c r="U14" i="26"/>
  <c r="T14" i="26"/>
  <c r="S14" i="26"/>
  <c r="R14" i="26"/>
  <c r="Q14" i="26"/>
  <c r="P14" i="26"/>
  <c r="O14" i="26"/>
  <c r="N14" i="26"/>
  <c r="M14" i="26"/>
  <c r="L14" i="26"/>
  <c r="K14" i="26"/>
  <c r="J14" i="26"/>
  <c r="I14" i="26"/>
  <c r="H14" i="26"/>
  <c r="G14" i="26"/>
  <c r="F14" i="26"/>
  <c r="E14" i="26"/>
  <c r="D14" i="26"/>
  <c r="C14" i="26"/>
  <c r="B14" i="26"/>
  <c r="BO13" i="26"/>
  <c r="BN13" i="26"/>
  <c r="BM13" i="26"/>
  <c r="BL13" i="26"/>
  <c r="BK13" i="26"/>
  <c r="BJ13" i="26"/>
  <c r="BI13" i="26"/>
  <c r="BH13" i="26"/>
  <c r="BG13" i="26"/>
  <c r="BF13" i="26"/>
  <c r="BE13" i="26"/>
  <c r="BD13" i="26"/>
  <c r="BC13" i="26"/>
  <c r="BB13" i="26"/>
  <c r="BA13" i="26"/>
  <c r="AZ13" i="26"/>
  <c r="AY13" i="26"/>
  <c r="AX13" i="26"/>
  <c r="AW13" i="26"/>
  <c r="AV13" i="26"/>
  <c r="AU13" i="26"/>
  <c r="AT13" i="26"/>
  <c r="AS13" i="26"/>
  <c r="AR13" i="26"/>
  <c r="AQ13" i="26"/>
  <c r="AP13" i="26"/>
  <c r="AO13" i="26"/>
  <c r="AN13" i="26"/>
  <c r="AM13" i="26"/>
  <c r="AL13" i="26"/>
  <c r="AK13" i="26"/>
  <c r="AJ13" i="26"/>
  <c r="AI13" i="26"/>
  <c r="AH13" i="26"/>
  <c r="AG13" i="26"/>
  <c r="AF13" i="26"/>
  <c r="AE13" i="26"/>
  <c r="AD13" i="26"/>
  <c r="AC13" i="26"/>
  <c r="AB13" i="26"/>
  <c r="AA13" i="26"/>
  <c r="Z13" i="26"/>
  <c r="Y13" i="26"/>
  <c r="X13" i="26"/>
  <c r="W13" i="26"/>
  <c r="V13" i="26"/>
  <c r="U13" i="26"/>
  <c r="T13" i="26"/>
  <c r="S13" i="26"/>
  <c r="R13" i="26"/>
  <c r="Q13" i="26"/>
  <c r="P13" i="26"/>
  <c r="O13" i="26"/>
  <c r="N13" i="26"/>
  <c r="M13" i="26"/>
  <c r="L13" i="26"/>
  <c r="K13" i="26"/>
  <c r="J13" i="26"/>
  <c r="I13" i="26"/>
  <c r="H13" i="26"/>
  <c r="G13" i="26"/>
  <c r="F13" i="26"/>
  <c r="E13" i="26"/>
  <c r="D13" i="26"/>
  <c r="C13" i="26"/>
  <c r="B13" i="26"/>
  <c r="BO12" i="26"/>
  <c r="BN12" i="26"/>
  <c r="BM12" i="26"/>
  <c r="BL12" i="26"/>
  <c r="BK12" i="26"/>
  <c r="BJ12" i="26"/>
  <c r="BI12" i="26"/>
  <c r="BH12" i="26"/>
  <c r="BG12" i="26"/>
  <c r="BF12" i="26"/>
  <c r="BE12" i="26"/>
  <c r="BD12" i="26"/>
  <c r="BC12" i="26"/>
  <c r="BB12" i="26"/>
  <c r="BA12" i="26"/>
  <c r="AZ12" i="26"/>
  <c r="AY12" i="26"/>
  <c r="AX12" i="26"/>
  <c r="AW12" i="26"/>
  <c r="AV12" i="26"/>
  <c r="AU12" i="26"/>
  <c r="AT12" i="26"/>
  <c r="AS12" i="26"/>
  <c r="AR12" i="26"/>
  <c r="AQ12" i="26"/>
  <c r="AP12" i="26"/>
  <c r="AO12" i="26"/>
  <c r="AN12" i="26"/>
  <c r="AM12" i="26"/>
  <c r="AL12" i="26"/>
  <c r="AK12" i="26"/>
  <c r="AJ12" i="26"/>
  <c r="AI12" i="26"/>
  <c r="AH12" i="26"/>
  <c r="AG12" i="26"/>
  <c r="AF12" i="26"/>
  <c r="AE12" i="26"/>
  <c r="AD12" i="26"/>
  <c r="AC12" i="26"/>
  <c r="AB12" i="26"/>
  <c r="AA12" i="26"/>
  <c r="Z12" i="26"/>
  <c r="Y12" i="26"/>
  <c r="X12" i="26"/>
  <c r="W12" i="26"/>
  <c r="V12" i="26"/>
  <c r="U12" i="26"/>
  <c r="T12" i="26"/>
  <c r="S12" i="26"/>
  <c r="R12" i="26"/>
  <c r="Q12" i="26"/>
  <c r="P12" i="26"/>
  <c r="O12" i="26"/>
  <c r="N12" i="26"/>
  <c r="M12" i="26"/>
  <c r="L12" i="26"/>
  <c r="K12" i="26"/>
  <c r="J12" i="26"/>
  <c r="I12" i="26"/>
  <c r="H12" i="26"/>
  <c r="G12" i="26"/>
  <c r="F12" i="26"/>
  <c r="E12" i="26"/>
  <c r="D12" i="26"/>
  <c r="C12" i="26"/>
  <c r="B12" i="26"/>
  <c r="BO11" i="26"/>
  <c r="BN11" i="26"/>
  <c r="BM11" i="26"/>
  <c r="BL11" i="26"/>
  <c r="BK11" i="26"/>
  <c r="BJ11" i="26"/>
  <c r="BI11" i="26"/>
  <c r="BH11" i="26"/>
  <c r="BG11" i="26"/>
  <c r="BF11" i="26"/>
  <c r="BE11" i="26"/>
  <c r="BD11" i="26"/>
  <c r="BC11" i="26"/>
  <c r="BB11" i="26"/>
  <c r="BA11" i="26"/>
  <c r="AZ11" i="26"/>
  <c r="AY11" i="26"/>
  <c r="AX11" i="26"/>
  <c r="AW11" i="26"/>
  <c r="AV11" i="26"/>
  <c r="AU11" i="26"/>
  <c r="AT11" i="26"/>
  <c r="AS11" i="26"/>
  <c r="AR11" i="26"/>
  <c r="AQ11" i="26"/>
  <c r="AP11" i="26"/>
  <c r="AO11" i="26"/>
  <c r="AN11" i="26"/>
  <c r="AM11" i="26"/>
  <c r="AL11" i="26"/>
  <c r="AK11" i="26"/>
  <c r="AJ11" i="26"/>
  <c r="AI11" i="26"/>
  <c r="AH11" i="26"/>
  <c r="AG11" i="26"/>
  <c r="AF11" i="26"/>
  <c r="AE11" i="26"/>
  <c r="AD11" i="26"/>
  <c r="AC11" i="26"/>
  <c r="AB11" i="26"/>
  <c r="AA11" i="26"/>
  <c r="Z11" i="26"/>
  <c r="Y11" i="26"/>
  <c r="X11" i="26"/>
  <c r="W11" i="26"/>
  <c r="V11" i="26"/>
  <c r="U11" i="26"/>
  <c r="T11" i="26"/>
  <c r="S11" i="26"/>
  <c r="R11" i="26"/>
  <c r="Q11" i="26"/>
  <c r="P11" i="26"/>
  <c r="O11" i="26"/>
  <c r="N11" i="26"/>
  <c r="M11" i="26"/>
  <c r="L11" i="26"/>
  <c r="K11" i="26"/>
  <c r="J11" i="26"/>
  <c r="I11" i="26"/>
  <c r="H11" i="26"/>
  <c r="G11" i="26"/>
  <c r="F11" i="26"/>
  <c r="E11" i="26"/>
  <c r="D11" i="26"/>
  <c r="C11" i="26"/>
  <c r="B11" i="26"/>
  <c r="BO10" i="26"/>
  <c r="BN10" i="26"/>
  <c r="BM10" i="26"/>
  <c r="BL10" i="26"/>
  <c r="BK10" i="26"/>
  <c r="BJ10" i="26"/>
  <c r="BI10" i="26"/>
  <c r="BH10" i="26"/>
  <c r="BG10" i="26"/>
  <c r="BF10" i="26"/>
  <c r="BE10" i="26"/>
  <c r="BD10" i="26"/>
  <c r="BC10" i="26"/>
  <c r="BB10" i="26"/>
  <c r="BA10" i="26"/>
  <c r="AZ10" i="26"/>
  <c r="AY10" i="26"/>
  <c r="AX10" i="26"/>
  <c r="AW10" i="26"/>
  <c r="AV10" i="26"/>
  <c r="AU10" i="26"/>
  <c r="AT10" i="26"/>
  <c r="AS10" i="26"/>
  <c r="AR10" i="26"/>
  <c r="AQ10" i="26"/>
  <c r="AP10" i="26"/>
  <c r="AO10" i="26"/>
  <c r="AN10" i="26"/>
  <c r="AM10" i="26"/>
  <c r="AL10" i="26"/>
  <c r="AK10" i="26"/>
  <c r="AJ10" i="26"/>
  <c r="AI10" i="26"/>
  <c r="AH10" i="26"/>
  <c r="AG10" i="26"/>
  <c r="AF10" i="26"/>
  <c r="AE10" i="26"/>
  <c r="AD10" i="26"/>
  <c r="AC10" i="26"/>
  <c r="AB10" i="26"/>
  <c r="AA10" i="26"/>
  <c r="Z10" i="26"/>
  <c r="Y10" i="26"/>
  <c r="X10" i="26"/>
  <c r="W10" i="26"/>
  <c r="V10" i="26"/>
  <c r="U10" i="26"/>
  <c r="T10" i="26"/>
  <c r="S10" i="26"/>
  <c r="R10" i="26"/>
  <c r="Q10" i="26"/>
  <c r="P10" i="26"/>
  <c r="O10" i="26"/>
  <c r="N10" i="26"/>
  <c r="M10" i="26"/>
  <c r="L10" i="26"/>
  <c r="K10" i="26"/>
  <c r="J10" i="26"/>
  <c r="I10" i="26"/>
  <c r="H10" i="26"/>
  <c r="G10" i="26"/>
  <c r="F10" i="26"/>
  <c r="E10" i="26"/>
  <c r="D10" i="26"/>
  <c r="C10" i="26"/>
  <c r="B10" i="26"/>
  <c r="BM8" i="26"/>
  <c r="BL8" i="26"/>
  <c r="BK8" i="26"/>
  <c r="BJ8" i="26"/>
  <c r="BI8" i="26"/>
  <c r="BH8" i="26"/>
  <c r="BG8" i="26"/>
  <c r="BF8" i="26"/>
  <c r="BE8" i="26"/>
  <c r="BD8" i="26"/>
  <c r="BC8" i="26"/>
  <c r="BB8" i="26"/>
  <c r="BA8" i="26"/>
  <c r="AZ8" i="26"/>
  <c r="AY8" i="26"/>
  <c r="AX8" i="26"/>
  <c r="AW8" i="26"/>
  <c r="AV8" i="26"/>
  <c r="AU8" i="26"/>
  <c r="AT8" i="26"/>
  <c r="AS8" i="26"/>
  <c r="AR8" i="26"/>
  <c r="AQ8" i="26"/>
  <c r="AP8" i="26"/>
  <c r="AO8" i="26"/>
  <c r="AN8" i="26"/>
  <c r="AM8" i="26"/>
  <c r="AL8" i="26"/>
  <c r="AK8" i="26"/>
  <c r="AJ8" i="26"/>
  <c r="AI8" i="26"/>
  <c r="AH8" i="26"/>
  <c r="AG8" i="26"/>
  <c r="AF8" i="26"/>
  <c r="AE8" i="26"/>
  <c r="AD8" i="26"/>
  <c r="AC8" i="26"/>
  <c r="AB8" i="26"/>
  <c r="AA8" i="26"/>
  <c r="Z8" i="26"/>
  <c r="Y8" i="26"/>
  <c r="X8" i="26"/>
  <c r="W8" i="26"/>
  <c r="V8" i="26"/>
  <c r="U8" i="26"/>
  <c r="T8" i="26"/>
  <c r="S8" i="26"/>
  <c r="R8" i="26"/>
  <c r="Q8" i="26"/>
  <c r="P8" i="26"/>
  <c r="O8" i="26"/>
  <c r="N8" i="26"/>
  <c r="M8" i="26"/>
  <c r="L8" i="26"/>
  <c r="K8" i="26"/>
  <c r="J8" i="26"/>
  <c r="H8" i="26"/>
  <c r="F8" i="26"/>
  <c r="D8" i="26"/>
  <c r="I8" i="26"/>
  <c r="G8" i="26"/>
  <c r="E8" i="26"/>
  <c r="C8" i="26"/>
  <c r="B8" i="26"/>
  <c r="B5" i="11" l="1"/>
</calcChain>
</file>

<file path=xl/sharedStrings.xml><?xml version="1.0" encoding="utf-8"?>
<sst xmlns="http://schemas.openxmlformats.org/spreadsheetml/2006/main" count="669" uniqueCount="285">
  <si>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</si>
  <si>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</si>
  <si>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</si>
  <si>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</si>
  <si>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</si>
  <si>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</si>
  <si>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</si>
  <si>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</si>
  <si>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</si>
  <si>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</si>
  <si>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</si>
  <si>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</si>
  <si>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</si>
  <si>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</si>
  <si>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</si>
  <si>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</si>
  <si>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</si>
  <si>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</si>
  <si>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</si>
  <si>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</si>
  <si>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</si>
  <si>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</si>
  <si>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</si>
  <si>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</si>
  <si>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</si>
  <si>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</si>
  <si>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</si>
  <si>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</si>
  <si>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</si>
  <si>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</si>
  <si>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</si>
  <si>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</si>
  <si>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</si>
  <si>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</si>
  <si>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</si>
  <si>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</si>
  <si>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</si>
  <si>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</si>
  <si>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</si>
  <si>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</si>
  <si>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</si>
  <si>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</si>
  <si>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</si>
  <si>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</si>
  <si>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</si>
  <si>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</si>
  <si>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</si>
  <si>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</si>
  <si>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</si>
  <si>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</si>
  <si>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</si>
  <si>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</si>
  <si>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</si>
  <si>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</si>
  <si>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</si>
  <si>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</si>
  <si>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</si>
  <si>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</si>
  <si>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</si>
  <si>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</si>
  <si>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</si>
  <si>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</si>
  <si>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</si>
  <si>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</si>
  <si>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</si>
  <si>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</si>
  <si>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</si>
  <si>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</si>
  <si>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</si>
  <si>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</si>
  <si>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</si>
  <si>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</si>
  <si>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</si>
  <si>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</si>
  <si>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</si>
  <si>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</si>
  <si>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</si>
  <si>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</si>
  <si>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</si>
  <si>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</si>
  <si>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</si>
  <si>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</si>
  <si>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</si>
  <si>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</si>
  <si>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</si>
  <si>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</si>
  <si>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</si>
  <si>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</si>
  <si>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</si>
  <si>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</si>
  <si>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</si>
  <si>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</si>
  <si>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</si>
  <si>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</si>
  <si>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</si>
  <si>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</si>
  <si>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</si>
  <si>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</si>
  <si>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</si>
  <si>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</si>
  <si>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</si>
  <si>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</si>
  <si>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</si>
  <si>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</si>
  <si>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</si>
  <si>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</si>
  <si>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</si>
  <si>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</si>
  <si>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</si>
  <si>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</si>
  <si>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</si>
  <si>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</si>
  <si>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</si>
  <si>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</si>
  <si>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</si>
  <si>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</si>
  <si>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</si>
  <si>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</si>
  <si>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</si>
  <si>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</si>
  <si>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</si>
  <si>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</si>
  <si>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</si>
  <si>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</si>
  <si>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</si>
  <si>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</si>
  <si>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</si>
  <si>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</si>
  <si>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</si>
  <si>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</si>
  <si>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</si>
  <si>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</si>
  <si>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</si>
  <si>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</si>
  <si>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</si>
  <si>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</si>
  <si>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</si>
  <si>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</si>
  <si>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</si>
  <si>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</si>
  <si>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</si>
  <si>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</si>
  <si>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</si>
  <si>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</si>
  <si>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</si>
  <si>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</si>
  <si>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</si>
  <si>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</si>
  <si>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</si>
  <si>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</si>
  <si>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</si>
  <si>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</si>
  <si>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</si>
  <si>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</si>
  <si>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</si>
  <si>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</si>
  <si>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</si>
  <si>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</si>
  <si>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</si>
  <si>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</si>
  <si>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</si>
  <si>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</si>
  <si>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</si>
  <si>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</si>
  <si>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</si>
  <si>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</si>
  <si>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</si>
  <si>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</si>
  <si>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</si>
  <si>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</si>
  <si>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</si>
  <si>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</si>
  <si>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</si>
  <si>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</si>
  <si>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</si>
  <si>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</si>
  <si>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</si>
  <si>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</si>
  <si>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</si>
  <si>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</si>
  <si>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</si>
  <si>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</si>
  <si>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</si>
  <si>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</si>
  <si>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</si>
  <si>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</si>
  <si>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</si>
  <si>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</si>
  <si>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</si>
  <si>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</si>
  <si>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</si>
  <si>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</si>
  <si>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</si>
  <si>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</si>
  <si>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</si>
  <si>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</si>
  <si>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</si>
  <si>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</si>
  <si>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</si>
  <si>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</si>
  <si>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</si>
  <si>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</si>
  <si>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</si>
  <si>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</si>
  <si>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</si>
  <si>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</si>
  <si>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</si>
  <si>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</si>
  <si>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</si>
  <si>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</si>
  <si>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</si>
  <si>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</si>
  <si>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</si>
  <si>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</si>
  <si>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</si>
  <si>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</si>
  <si>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</si>
  <si>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</si>
  <si>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</si>
  <si>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</si>
  <si>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</si>
  <si>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</si>
  <si>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</si>
  <si>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</si>
  <si>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</si>
  <si>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</si>
  <si>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</si>
  <si>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</si>
  <si>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</si>
  <si>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</si>
  <si>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</si>
  <si>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</si>
  <si>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</si>
  <si>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</si>
  <si>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</si>
  <si>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</si>
  <si>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</si>
  <si>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</si>
  <si>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</si>
  <si>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</si>
  <si>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</si>
  <si>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</si>
  <si>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</si>
  <si>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</si>
  <si>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</si>
  <si>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</si>
  <si>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</si>
  <si>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</si>
  <si>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</si>
  <si>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</si>
  <si>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</si>
  <si>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</si>
  <si>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</si>
  <si>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</si>
  <si>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</si>
  <si>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</si>
  <si>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vecka 36</t>
  </si>
  <si>
    <t>vecka 37</t>
  </si>
  <si>
    <t>vecka 39</t>
  </si>
  <si>
    <t>vecka 38</t>
  </si>
  <si>
    <t>vecka 40</t>
  </si>
  <si>
    <t>Population</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</si>
  <si>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t>
    </r>
  </si>
  <si>
    <t>Blekinge</t>
  </si>
  <si>
    <t>vecka 41</t>
  </si>
  <si>
    <t>vecka 42</t>
  </si>
  <si>
    <t>Populationen utgörs av alla individer som slutenvårdats för covid-19 med inskrivningsdatum fram till och med den 15 november 2020 enligt rapportering till patientregistret eller frivillig särskild</t>
  </si>
  <si>
    <t>gång. Statistiken är preliminär och baserad på de uppgifter som inkommit till Socialstyrelsen vid den 23 november 2020. Notera bortfallet som beskrivs nedan.</t>
  </si>
  <si>
    <t>2020-11-15</t>
  </si>
  <si>
    <t>2020-11-11</t>
  </si>
  <si>
    <t>2020-09-30</t>
  </si>
  <si>
    <t>2020-11-13</t>
  </si>
  <si>
    <t>2020-11-14</t>
  </si>
  <si>
    <t>2020-11-09</t>
  </si>
  <si>
    <t>2020-11-16</t>
  </si>
  <si>
    <t>2020-11-12</t>
  </si>
  <si>
    <t>2020-11-23</t>
  </si>
  <si>
    <t>vecka 43</t>
  </si>
  <si>
    <t>vecka 44</t>
  </si>
  <si>
    <t>vecka 45</t>
  </si>
  <si>
    <t>vecka 46</t>
  </si>
  <si>
    <t>vecka 47</t>
  </si>
  <si>
    <t>vecka 48</t>
  </si>
  <si>
    <t>vecka 49</t>
  </si>
  <si>
    <t>vecka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</si>
</sst>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2">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style="thin">
        <color theme="8"/>
      </left>
      <right style="thin">
        <color theme="8"/>
      </right>
      <top style="thin">
        <color theme="8"/>
      </top>
      <bottom/>
      <diagonal/>
    </border>
    <border>
      <left/>
      <right style="thin">
        <color theme="0" tint="-0.499984740745262"/>
      </right>
      <top/>
      <bottom style="thick">
        <color theme="8"/>
      </bottom>
      <diagonal/>
    </border>
    <border>
      <left/>
      <right style="thin">
        <color theme="0" tint="-0.499984740745262"/>
      </right>
      <top/>
      <bottom/>
      <diagonal/>
    </border>
    <border>
      <left style="thin">
        <color theme="8"/>
      </left>
      <right style="thin">
        <color theme="8"/>
      </right>
      <top style="thin">
        <color theme="8"/>
      </top>
      <bottom style="thin">
        <color theme="0" tint="-0.499984740745262"/>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right/>
      <top/>
      <bottom style="thin">
        <color theme="0" tint="-0.499984740745262"/>
      </bottom>
      <diagonal/>
    </border>
    <border>
      <left/>
      <right style="thin">
        <color theme="8"/>
      </right>
      <top/>
      <bottom style="thin">
        <color theme="0" tint="-0.499984740745262"/>
      </bottom>
      <diagonal/>
    </border>
    <border>
      <left style="thin">
        <color theme="0" tint="-0.499984740745262"/>
      </left>
      <right style="thin">
        <color theme="8"/>
      </right>
      <top style="thin">
        <color theme="0" tint="-0.499984740745262"/>
      </top>
      <bottom style="thin">
        <color theme="8"/>
      </bottom>
      <diagonal/>
    </border>
    <border>
      <left style="thin">
        <color theme="0" tint="-0.499984740745262"/>
      </left>
      <right/>
      <top/>
      <bottom/>
      <diagonal/>
    </border>
    <border>
      <left style="thin">
        <color theme="8"/>
      </left>
      <right style="thin">
        <color theme="0" tint="-0.499984740745262"/>
      </right>
      <top style="thin">
        <color theme="0" tint="-0.499984740745262"/>
      </top>
      <bottom/>
      <diagonal/>
    </border>
    <border>
      <left style="thin">
        <color theme="0" tint="-0.499984740745262"/>
      </left>
      <right/>
      <top style="thin">
        <color theme="8"/>
      </top>
      <bottom/>
      <diagonal/>
    </border>
    <border>
      <left style="thin">
        <color indexed="64"/>
      </left>
      <right/>
      <top style="medium">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94">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166" fontId="19" fillId="0" borderId="34" xfId="0" applyNumberFormat="1" applyFont="1" applyBorder="1" applyAlignment="1">
      <alignment horizontal="right" vertical="center"/>
    </xf>
    <xf numFmtId="3" fontId="2" fillId="0" borderId="25" xfId="14" applyFill="1" applyBorder="1" applyAlignment="1">
      <alignment horizontal="right" vertical="center"/>
    </xf>
    <xf numFmtId="4" fontId="2" fillId="0" borderId="25" xfId="14" applyNumberFormat="1" applyFill="1" applyBorder="1" applyAlignment="1">
      <alignment horizontal="right" vertical="center"/>
    </xf>
    <xf numFmtId="3" fontId="2" fillId="0" borderId="28" xfId="14" applyFill="1" applyBorder="1" applyAlignment="1">
      <alignment horizontal="right" vertical="center"/>
    </xf>
    <xf numFmtId="168" fontId="2" fillId="2" borderId="0" xfId="13" applyNumberFormat="1" applyFill="1" applyBorder="1" applyAlignment="1">
      <alignment horizontal="right" vertical="center"/>
    </xf>
    <xf numFmtId="0" fontId="5" fillId="2" borderId="36" xfId="10" applyBorder="1" applyAlignment="1">
      <alignment horizontal="center" vertical="center"/>
    </xf>
    <xf numFmtId="0" fontId="5" fillId="2" borderId="31" xfId="10" applyBorder="1" applyAlignment="1">
      <alignment horizontal="center" vertical="center"/>
    </xf>
    <xf numFmtId="3" fontId="2" fillId="2" borderId="38" xfId="13" applyNumberFormat="1" applyFill="1" applyBorder="1" applyAlignment="1">
      <alignment horizontal="right" vertical="center"/>
    </xf>
    <xf numFmtId="4" fontId="2" fillId="0" borderId="38" xfId="14" applyNumberFormat="1" applyFill="1" applyBorder="1" applyAlignment="1">
      <alignment horizontal="right" vertical="center"/>
    </xf>
    <xf numFmtId="0" fontId="0" fillId="0" borderId="38" xfId="0" applyBorder="1"/>
    <xf numFmtId="0" fontId="5" fillId="2" borderId="39" xfId="10" applyBorder="1" applyAlignment="1">
      <alignment horizontal="center" vertical="center"/>
    </xf>
    <xf numFmtId="4" fontId="2" fillId="0" borderId="40" xfId="14" applyNumberFormat="1" applyFill="1" applyBorder="1" applyAlignment="1">
      <alignment horizontal="right" vertical="center"/>
    </xf>
    <xf numFmtId="4" fontId="2" fillId="0" borderId="42" xfId="14" applyNumberFormat="1" applyFill="1" applyBorder="1" applyAlignment="1">
      <alignment horizontal="right" vertical="center"/>
    </xf>
    <xf numFmtId="4" fontId="2" fillId="0" borderId="44" xfId="14" applyNumberFormat="1" applyFill="1" applyBorder="1" applyAlignment="1">
      <alignment horizontal="right" vertical="center"/>
    </xf>
    <xf numFmtId="4" fontId="2" fillId="0" borderId="32"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40" xfId="14" applyFill="1" applyBorder="1" applyAlignment="1">
      <alignment horizontal="right" vertical="center"/>
    </xf>
    <xf numFmtId="168" fontId="2" fillId="2" borderId="38" xfId="13" applyNumberFormat="1" applyFill="1" applyBorder="1" applyAlignment="1">
      <alignment horizontal="right" vertical="center"/>
    </xf>
    <xf numFmtId="3" fontId="2" fillId="0" borderId="38" xfId="14" applyFill="1" applyBorder="1" applyAlignment="1">
      <alignment horizontal="right" vertical="center"/>
    </xf>
    <xf numFmtId="3" fontId="2" fillId="0" borderId="37" xfId="14" applyFill="1" applyBorder="1" applyAlignment="1">
      <alignment horizontal="right" vertical="center"/>
    </xf>
    <xf numFmtId="0" fontId="0" fillId="0" borderId="38" xfId="13" applyFont="1" applyFill="1" applyBorder="1"/>
    <xf numFmtId="0" fontId="2" fillId="0" borderId="38" xfId="13" applyFill="1" applyBorder="1"/>
    <xf numFmtId="14" fontId="2" fillId="0" borderId="38" xfId="9" applyNumberFormat="1" applyFont="1" applyBorder="1" applyAlignment="1">
      <alignment horizontal="left" vertical="center"/>
    </xf>
    <xf numFmtId="0" fontId="0" fillId="0" borderId="26" xfId="0" applyBorder="1"/>
    <xf numFmtId="0" fontId="0" fillId="0" borderId="37" xfId="0" applyBorder="1" applyAlignment="1">
      <alignment horizontal="right"/>
    </xf>
    <xf numFmtId="0" fontId="0" fillId="0" borderId="23" xfId="0" applyBorder="1" applyAlignment="1">
      <alignment horizontal="right"/>
    </xf>
    <xf numFmtId="168" fontId="2" fillId="0" borderId="25" xfId="14" applyNumberFormat="1" applyFill="1" applyBorder="1" applyAlignment="1">
      <alignment horizontal="right" vertical="center"/>
    </xf>
    <xf numFmtId="168" fontId="2" fillId="0" borderId="0" xfId="14" applyNumberFormat="1" applyFill="1" applyBorder="1" applyAlignment="1">
      <alignment horizontal="right" vertical="center"/>
    </xf>
    <xf numFmtId="3" fontId="2" fillId="0" borderId="25"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23" xfId="14" applyNumberFormat="1" applyFill="1" applyBorder="1" applyAlignment="1">
      <alignment horizontal="right" vertical="center"/>
    </xf>
    <xf numFmtId="168" fontId="0" fillId="0" borderId="23" xfId="0" applyNumberFormat="1" applyBorder="1" applyAlignment="1">
      <alignment horizontal="right"/>
    </xf>
    <xf numFmtId="3" fontId="0" fillId="0" borderId="23" xfId="0" applyNumberFormat="1" applyBorder="1" applyAlignment="1">
      <alignment horizontal="right"/>
    </xf>
    <xf numFmtId="3" fontId="2" fillId="0" borderId="31" xfId="14" applyNumberFormat="1" applyFill="1" applyBorder="1" applyAlignment="1">
      <alignment horizontal="right" vertical="center"/>
    </xf>
    <xf numFmtId="3" fontId="2" fillId="0" borderId="41" xfId="14" applyNumberFormat="1" applyFill="1" applyBorder="1" applyAlignment="1">
      <alignment horizontal="right" vertical="center"/>
    </xf>
    <xf numFmtId="3" fontId="2" fillId="0" borderId="43" xfId="14" applyNumberFormat="1" applyFill="1" applyBorder="1" applyAlignment="1">
      <alignment horizontal="right" vertical="center"/>
    </xf>
    <xf numFmtId="0" fontId="5" fillId="2" borderId="0" xfId="10" applyBorder="1" applyAlignment="1">
      <alignment horizontal="center" vertical="center"/>
    </xf>
    <xf numFmtId="0" fontId="0" fillId="0" borderId="38" xfId="13" applyFont="1" applyFill="1" applyBorder="1" applyAlignment="1">
      <alignment horizontal="left" vertical="center"/>
    </xf>
    <xf numFmtId="0" fontId="5" fillId="2" borderId="47" xfId="10" applyBorder="1" applyAlignment="1">
      <alignment horizontal="center" vertical="center"/>
    </xf>
    <xf numFmtId="3" fontId="2" fillId="0" borderId="43" xfId="14" applyFill="1" applyBorder="1" applyAlignment="1">
      <alignment horizontal="right" vertical="center"/>
    </xf>
    <xf numFmtId="168" fontId="2" fillId="2" borderId="48" xfId="13" applyNumberFormat="1" applyFill="1" applyBorder="1" applyAlignment="1">
      <alignment horizontal="right" vertical="center"/>
    </xf>
    <xf numFmtId="3" fontId="2" fillId="0" borderId="31" xfId="13" applyNumberFormat="1" applyFill="1" applyBorder="1" applyAlignment="1">
      <alignment horizontal="right" vertical="center"/>
    </xf>
    <xf numFmtId="168" fontId="2" fillId="0" borderId="38" xfId="13" applyNumberFormat="1" applyFill="1" applyBorder="1" applyAlignment="1">
      <alignment horizontal="right" vertical="center"/>
    </xf>
    <xf numFmtId="168" fontId="0" fillId="0" borderId="38" xfId="13" applyNumberFormat="1" applyFont="1" applyFill="1" applyBorder="1" applyAlignment="1">
      <alignment horizontal="right" vertical="center"/>
    </xf>
    <xf numFmtId="168" fontId="0" fillId="0" borderId="38" xfId="0" applyNumberFormat="1" applyBorder="1" applyAlignment="1">
      <alignment horizontal="right" vertical="center"/>
    </xf>
    <xf numFmtId="168" fontId="0" fillId="0" borderId="37" xfId="0" applyNumberFormat="1" applyBorder="1" applyAlignment="1">
      <alignment horizontal="right" vertical="center"/>
    </xf>
    <xf numFmtId="3" fontId="2" fillId="0" borderId="50" xfId="14" applyFill="1" applyBorder="1" applyAlignment="1">
      <alignment horizontal="right" vertical="center"/>
    </xf>
    <xf numFmtId="4" fontId="2" fillId="0" borderId="49" xfId="14" applyNumberFormat="1" applyFill="1" applyBorder="1" applyAlignment="1">
      <alignment horizontal="right" vertical="center"/>
    </xf>
    <xf numFmtId="168" fontId="2" fillId="0" borderId="0" xfId="13" applyNumberFormat="1" applyFill="1" applyBorder="1" applyAlignment="1">
      <alignment horizontal="right" vertical="center"/>
    </xf>
    <xf numFmtId="0" fontId="0" fillId="0" borderId="2" xfId="0" applyBorder="1"/>
    <xf numFmtId="0" fontId="5" fillId="0" borderId="0" xfId="10" applyFill="1" applyBorder="1" applyAlignment="1">
      <alignment vertical="center" wrapText="1"/>
    </xf>
    <xf numFmtId="2" fontId="0" fillId="0" borderId="0" xfId="0" applyNumberFormat="1"/>
    <xf numFmtId="2" fontId="5" fillId="2" borderId="9" xfId="10" applyNumberFormat="1" applyBorder="1" applyAlignment="1">
      <alignment horizontal="center" vertical="center"/>
    </xf>
    <xf numFmtId="2" fontId="2" fillId="0" borderId="31" xfId="14" applyNumberFormat="1" applyFill="1" applyBorder="1" applyAlignment="1">
      <alignment horizontal="right" vertical="center"/>
    </xf>
    <xf numFmtId="2" fontId="2" fillId="2" borderId="38" xfId="13" applyNumberFormat="1" applyFill="1" applyBorder="1" applyAlignment="1">
      <alignment horizontal="right" vertical="center"/>
    </xf>
    <xf numFmtId="2" fontId="0" fillId="0" borderId="38" xfId="0" applyNumberFormat="1" applyBorder="1" applyAlignment="1">
      <alignment horizontal="right" vertical="center"/>
    </xf>
    <xf numFmtId="2" fontId="0" fillId="0" borderId="38" xfId="13" applyNumberFormat="1" applyFont="1" applyFill="1" applyBorder="1" applyAlignment="1">
      <alignment horizontal="right" vertical="center"/>
    </xf>
    <xf numFmtId="2" fontId="0" fillId="0" borderId="37" xfId="0" applyNumberFormat="1" applyBorder="1" applyAlignment="1">
      <alignment horizontal="right" vertical="center"/>
    </xf>
    <xf numFmtId="2" fontId="0" fillId="0" borderId="0" xfId="0" applyNumberFormat="1" applyAlignment="1">
      <alignment vertical="top"/>
    </xf>
    <xf numFmtId="2" fontId="2" fillId="0" borderId="44" xfId="14" applyNumberFormat="1" applyFill="1" applyBorder="1" applyAlignment="1">
      <alignment horizontal="right" vertical="center"/>
    </xf>
    <xf numFmtId="2" fontId="2" fillId="0" borderId="40"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2" fontId="0" fillId="0" borderId="0" xfId="0" applyNumberFormat="1" applyBorder="1"/>
    <xf numFmtId="2" fontId="2" fillId="2" borderId="11" xfId="13" applyNumberFormat="1" applyFill="1" applyBorder="1" applyAlignment="1">
      <alignment horizontal="right" vertical="center"/>
    </xf>
    <xf numFmtId="2" fontId="0" fillId="0" borderId="11" xfId="0" applyNumberFormat="1" applyBorder="1" applyAlignment="1">
      <alignment horizontal="right" vertical="center"/>
    </xf>
    <xf numFmtId="2" fontId="0" fillId="0" borderId="11" xfId="13" applyNumberFormat="1" applyFont="1" applyFill="1" applyBorder="1" applyAlignment="1">
      <alignment horizontal="right" vertical="center"/>
    </xf>
    <xf numFmtId="2" fontId="0" fillId="0" borderId="27" xfId="0" applyNumberFormat="1" applyBorder="1" applyAlignment="1">
      <alignment horizontal="right" vertical="center"/>
    </xf>
    <xf numFmtId="4" fontId="0" fillId="0" borderId="11" xfId="0" applyNumberFormat="1" applyBorder="1" applyAlignment="1">
      <alignment horizontal="right" vertical="center"/>
    </xf>
    <xf numFmtId="4" fontId="0" fillId="0" borderId="11" xfId="13" applyNumberFormat="1" applyFont="1" applyFill="1" applyBorder="1" applyAlignment="1">
      <alignment horizontal="right" vertical="center"/>
    </xf>
    <xf numFmtId="4" fontId="0" fillId="0" borderId="27" xfId="0" applyNumberFormat="1" applyBorder="1" applyAlignment="1">
      <alignment horizontal="right" vertical="center"/>
    </xf>
    <xf numFmtId="3" fontId="2" fillId="0" borderId="38" xfId="14" applyNumberForma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21" fillId="2" borderId="9" xfId="10" applyFont="1" applyBorder="1" applyAlignment="1">
      <alignment horizontal="center" vertical="center" wrapText="1"/>
    </xf>
    <xf numFmtId="0" fontId="21" fillId="2" borderId="33"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45" xfId="10" applyBorder="1" applyAlignment="1">
      <alignment horizontal="center" vertical="center" wrapText="1"/>
    </xf>
    <xf numFmtId="0" fontId="5" fillId="2" borderId="46" xfId="10" applyBorder="1" applyAlignment="1">
      <alignment horizontal="center" vertical="center" wrapText="1"/>
    </xf>
    <xf numFmtId="0" fontId="5" fillId="2" borderId="38" xfId="10" applyBorder="1" applyAlignment="1">
      <alignment horizontal="left" vertical="center"/>
    </xf>
    <xf numFmtId="0" fontId="5" fillId="2" borderId="51" xfId="10" applyBorder="1" applyAlignment="1">
      <alignment horizontal="center" vertical="center" wrapText="1"/>
    </xf>
    <xf numFmtId="0" fontId="5" fillId="2" borderId="3" xfId="10" applyBorder="1" applyAlignment="1">
      <alignment horizontal="center" vertical="center" wrapText="1"/>
    </xf>
    <xf numFmtId="0" fontId="5" fillId="2" borderId="7" xfId="10" applyBorder="1" applyAlignment="1">
      <alignment horizontal="center" vertical="center" wrapText="1"/>
    </xf>
    <xf numFmtId="0" fontId="21" fillId="2" borderId="8" xfId="10" applyFont="1" applyBorder="1" applyAlignment="1">
      <alignment horizontal="center" vertical="center" wrapText="1"/>
    </xf>
    <xf numFmtId="0" fontId="21" fillId="2" borderId="16" xfId="10" applyFont="1" applyBorder="1" applyAlignment="1">
      <alignment horizontal="center" vertical="center" wrapText="1"/>
    </xf>
    <xf numFmtId="0" fontId="5" fillId="2" borderId="4" xfId="10" applyBorder="1" applyAlignment="1">
      <alignment horizontal="center" vertical="center" wrapText="1"/>
    </xf>
    <xf numFmtId="0" fontId="19" fillId="0" borderId="0" xfId="12" applyFont="1" applyAlignment="1">
      <alignment horizontal="left" wrapText="1"/>
    </xf>
    <xf numFmtId="0" fontId="5" fillId="2" borderId="0" xfId="10" applyBorder="1" applyAlignment="1">
      <alignment horizontal="left" vertical="center"/>
    </xf>
    <xf numFmtId="0" fontId="5" fillId="2" borderId="11" xfId="10" applyBorder="1" applyAlignment="1">
      <alignment horizontal="left" vertical="center"/>
    </xf>
    <xf numFmtId="0" fontId="4" fillId="0" borderId="0" xfId="6" applyFill="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1445</c:v>
                </c:pt>
                <c:pt idx="1">
                  <c:v>1437</c:v>
                </c:pt>
                <c:pt idx="2">
                  <c:v>2480</c:v>
                </c:pt>
                <c:pt idx="3">
                  <c:v>2674</c:v>
                </c:pt>
                <c:pt idx="4">
                  <c:v>2857</c:v>
                </c:pt>
                <c:pt idx="5">
                  <c:v>2278</c:v>
                </c:pt>
                <c:pt idx="6">
                  <c:v>655</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1967</c:v>
                </c:pt>
                <c:pt idx="1">
                  <c:v>975</c:v>
                </c:pt>
                <c:pt idx="2">
                  <c:v>1516</c:v>
                </c:pt>
                <c:pt idx="3">
                  <c:v>1480</c:v>
                </c:pt>
                <c:pt idx="4">
                  <c:v>2013</c:v>
                </c:pt>
                <c:pt idx="5">
                  <c:v>2262</c:v>
                </c:pt>
                <c:pt idx="6">
                  <c:v>970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29.702183000000002</c:v>
                </c:pt>
                <c:pt idx="1">
                  <c:v>55.117825600000003</c:v>
                </c:pt>
                <c:pt idx="2">
                  <c:v>24.266300399999999</c:v>
                </c:pt>
                <c:pt idx="3">
                  <c:v>10.076622800000001</c:v>
                </c:pt>
                <c:pt idx="4">
                  <c:v>37.516264300000003</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25.107296099999999</c:v>
                </c:pt>
                <c:pt idx="1">
                  <c:v>53.469241799999999</c:v>
                </c:pt>
                <c:pt idx="2">
                  <c:v>19.545779700000001</c:v>
                </c:pt>
                <c:pt idx="3">
                  <c:v>14.386623699999999</c:v>
                </c:pt>
                <c:pt idx="4">
                  <c:v>38.850143099999997</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4" name="Rektangel med rundade hörn 3">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IN/statistik-covid19-inskrivna_mall_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efinitioner"/>
      <sheetName val="Övergripande statistik"/>
      <sheetName val="Övergripande statistik 2"/>
      <sheetName val="Övergripande statistik 3"/>
      <sheetName val="Slutenvårdade per region"/>
      <sheetName val="Slutenvårdade per region 2"/>
      <sheetName val="Slutenvårdade per region 3"/>
      <sheetName val="Inskrivna i slutenvård"/>
      <sheetName val="Utskrivna från slutenvård"/>
      <sheetName val="Samsjuklighet"/>
      <sheetName val="Boendeform"/>
      <sheetName val="Inskrivningsdag"/>
      <sheetName val="Laboratoriebekräftat"/>
      <sheetName val="Diagnos"/>
      <sheetName val="Sminet_Diagnos"/>
    </sheetNames>
    <sheetDataSet>
      <sheetData sheetId="0"/>
      <sheetData sheetId="1"/>
      <sheetData sheetId="2"/>
      <sheetData sheetId="3"/>
      <sheetData sheetId="4"/>
      <sheetData sheetId="5"/>
      <sheetData sheetId="6"/>
      <sheetData sheetId="7"/>
      <sheetData sheetId="8">
        <row r="1">
          <cell r="B1" t="str">
            <v>region</v>
          </cell>
          <cell r="C1" t="str">
            <v>Totalt</v>
          </cell>
          <cell r="D1" t="str">
            <v>pc0</v>
          </cell>
          <cell r="E1" t="str">
            <v>vecka
10</v>
          </cell>
          <cell r="F1" t="str">
            <v>pc1</v>
          </cell>
          <cell r="G1" t="str">
            <v>vecka
11</v>
          </cell>
          <cell r="H1" t="str">
            <v>pc2</v>
          </cell>
          <cell r="I1" t="str">
            <v>vecka
12</v>
          </cell>
          <cell r="J1" t="str">
            <v>pc3</v>
          </cell>
          <cell r="K1" t="str">
            <v>vecka
13</v>
          </cell>
          <cell r="L1" t="str">
            <v>pc4</v>
          </cell>
          <cell r="M1" t="str">
            <v>vecka
14</v>
          </cell>
          <cell r="N1" t="str">
            <v>pc5</v>
          </cell>
          <cell r="O1" t="str">
            <v>vecka
15</v>
          </cell>
          <cell r="P1" t="str">
            <v>pc6</v>
          </cell>
          <cell r="Q1" t="str">
            <v>vecka
16</v>
          </cell>
          <cell r="R1" t="str">
            <v>pc7</v>
          </cell>
          <cell r="S1" t="str">
            <v>vecka
17</v>
          </cell>
          <cell r="T1" t="str">
            <v>pc8</v>
          </cell>
          <cell r="U1" t="str">
            <v>vecka
18</v>
          </cell>
          <cell r="V1" t="str">
            <v>pc9</v>
          </cell>
          <cell r="W1" t="str">
            <v>vecka
19</v>
          </cell>
          <cell r="X1" t="str">
            <v>pc10</v>
          </cell>
          <cell r="Y1" t="str">
            <v>vecka
20</v>
          </cell>
          <cell r="Z1" t="str">
            <v>pc11</v>
          </cell>
          <cell r="AA1" t="str">
            <v>vecka
21</v>
          </cell>
          <cell r="AB1" t="str">
            <v>pc12</v>
          </cell>
          <cell r="AC1" t="str">
            <v>vecka
22</v>
          </cell>
          <cell r="AD1" t="str">
            <v>pc13</v>
          </cell>
          <cell r="AE1" t="str">
            <v>vecka
23</v>
          </cell>
          <cell r="AF1" t="str">
            <v>pc14</v>
          </cell>
          <cell r="AG1" t="str">
            <v>vecka
24</v>
          </cell>
          <cell r="AH1" t="str">
            <v>pc15</v>
          </cell>
          <cell r="AI1" t="str">
            <v>vecka
25</v>
          </cell>
          <cell r="AJ1" t="str">
            <v>pc16</v>
          </cell>
          <cell r="AK1" t="str">
            <v>vecka
26</v>
          </cell>
          <cell r="AL1" t="str">
            <v>pc17</v>
          </cell>
          <cell r="AM1" t="str">
            <v>vecka
27</v>
          </cell>
          <cell r="AN1" t="str">
            <v>pc18</v>
          </cell>
          <cell r="AO1" t="str">
            <v>vecka
28</v>
          </cell>
          <cell r="AP1" t="str">
            <v>pc19</v>
          </cell>
          <cell r="AQ1" t="str">
            <v>vecka
29</v>
          </cell>
          <cell r="AR1" t="str">
            <v>pc20</v>
          </cell>
          <cell r="AS1" t="str">
            <v>vecka
30</v>
          </cell>
          <cell r="AT1" t="str">
            <v>pc21</v>
          </cell>
          <cell r="AU1" t="str">
            <v>vecka
31</v>
          </cell>
          <cell r="AV1" t="str">
            <v>pc22</v>
          </cell>
          <cell r="AW1" t="str">
            <v>vecka
32</v>
          </cell>
          <cell r="AX1" t="str">
            <v>pc23</v>
          </cell>
          <cell r="AY1" t="str">
            <v>vecka
33</v>
          </cell>
          <cell r="AZ1" t="str">
            <v>pc24</v>
          </cell>
          <cell r="BA1" t="str">
            <v>vecka
34</v>
          </cell>
          <cell r="BB1" t="str">
            <v>pc25</v>
          </cell>
          <cell r="BC1" t="str">
            <v>vecka
35</v>
          </cell>
          <cell r="BD1" t="str">
            <v>pc26</v>
          </cell>
          <cell r="BE1" t="str">
            <v>vecka
36</v>
          </cell>
          <cell r="BF1" t="str">
            <v>pc27</v>
          </cell>
          <cell r="BG1" t="str">
            <v>vecka
37</v>
          </cell>
          <cell r="BH1" t="str">
            <v>pc28</v>
          </cell>
          <cell r="BI1" t="str">
            <v>vecka
38</v>
          </cell>
          <cell r="BJ1" t="str">
            <v>pc29</v>
          </cell>
          <cell r="BK1" t="str">
            <v>vecka
39</v>
          </cell>
          <cell r="BL1" t="str">
            <v>pc30</v>
          </cell>
          <cell r="BM1" t="str">
            <v>vecka
40</v>
          </cell>
          <cell r="BN1" t="str">
            <v>pc31</v>
          </cell>
          <cell r="BO1" t="str">
            <v>vecka
41</v>
          </cell>
          <cell r="BP1" t="str">
            <v>pc32</v>
          </cell>
          <cell r="BQ1" t="str">
            <v>vecka
42</v>
          </cell>
          <cell r="BR1" t="str">
            <v>pc33</v>
          </cell>
          <cell r="BS1" t="str">
            <v>vecka
43</v>
          </cell>
          <cell r="BT1" t="str">
            <v>pc34</v>
          </cell>
          <cell r="BU1" t="str">
            <v>vecka
44</v>
          </cell>
          <cell r="BV1" t="str">
            <v>pc35</v>
          </cell>
          <cell r="BW1" t="str">
            <v>vecka
45</v>
          </cell>
          <cell r="BX1" t="str">
            <v>pc36</v>
          </cell>
          <cell r="BY1" t="str">
            <v>vecka
46</v>
          </cell>
          <cell r="BZ1" t="str">
            <v>pc37</v>
          </cell>
          <cell r="CA1" t="str">
            <v>vecka
47</v>
          </cell>
          <cell r="CB1" t="str">
            <v>pc38</v>
          </cell>
          <cell r="CC1" t="str">
            <v>vecka
48</v>
          </cell>
          <cell r="CD1" t="str">
            <v>pc39</v>
          </cell>
          <cell r="CE1" t="str">
            <v>vecka
49</v>
          </cell>
          <cell r="CF1" t="str">
            <v>pc40</v>
          </cell>
        </row>
        <row r="2">
          <cell r="B2" t="str">
            <v>Totalt inrapporterat</v>
          </cell>
          <cell r="C2">
            <v>31181</v>
          </cell>
          <cell r="D2">
            <v>100</v>
          </cell>
          <cell r="E2">
            <v>63</v>
          </cell>
          <cell r="F2">
            <v>0.20204611782816001</v>
          </cell>
          <cell r="G2">
            <v>169</v>
          </cell>
          <cell r="H2">
            <v>0.54199672877714</v>
          </cell>
          <cell r="I2">
            <v>639</v>
          </cell>
          <cell r="J2">
            <v>2.0493249093999601</v>
          </cell>
          <cell r="K2">
            <v>1465</v>
          </cell>
          <cell r="L2">
            <v>4.6983740098136701</v>
          </cell>
          <cell r="M2">
            <v>2012</v>
          </cell>
          <cell r="N2">
            <v>6.4526474455598004</v>
          </cell>
          <cell r="O2">
            <v>2128</v>
          </cell>
          <cell r="P2">
            <v>6.8246688688624504</v>
          </cell>
          <cell r="Q2">
            <v>1992</v>
          </cell>
          <cell r="R2">
            <v>6.3885058208524503</v>
          </cell>
          <cell r="S2">
            <v>1796</v>
          </cell>
          <cell r="T2">
            <v>5.7599178987203796</v>
          </cell>
          <cell r="U2">
            <v>1569</v>
          </cell>
          <cell r="V2">
            <v>5.0319104582919101</v>
          </cell>
          <cell r="W2">
            <v>1346</v>
          </cell>
          <cell r="X2">
            <v>4.3167313428049097</v>
          </cell>
          <cell r="Y2">
            <v>1193</v>
          </cell>
          <cell r="Z2">
            <v>3.8260479137936598</v>
          </cell>
          <cell r="AA2">
            <v>1177</v>
          </cell>
          <cell r="AB2">
            <v>3.77473461402777</v>
          </cell>
          <cell r="AC2">
            <v>1203</v>
          </cell>
          <cell r="AD2">
            <v>3.85811872614733</v>
          </cell>
          <cell r="AE2">
            <v>1073</v>
          </cell>
          <cell r="AF2">
            <v>3.4411981655495301</v>
          </cell>
          <cell r="AG2">
            <v>923</v>
          </cell>
          <cell r="AH2">
            <v>2.9601359802443801</v>
          </cell>
          <cell r="AI2">
            <v>813</v>
          </cell>
          <cell r="AJ2">
            <v>2.6073570443539298</v>
          </cell>
          <cell r="AK2">
            <v>598</v>
          </cell>
          <cell r="AL2">
            <v>1.9178345787498801</v>
          </cell>
          <cell r="AM2">
            <v>401</v>
          </cell>
          <cell r="AN2">
            <v>1.2860395753824401</v>
          </cell>
          <cell r="AO2">
            <v>272</v>
          </cell>
          <cell r="AP2">
            <v>0.87232609602000999</v>
          </cell>
          <cell r="AQ2">
            <v>184</v>
          </cell>
          <cell r="AR2">
            <v>0.59010294730766</v>
          </cell>
          <cell r="AS2">
            <v>207</v>
          </cell>
          <cell r="AT2">
            <v>0.66386581572111003</v>
          </cell>
          <cell r="AU2">
            <v>177</v>
          </cell>
          <cell r="AV2">
            <v>0.56765337866008003</v>
          </cell>
          <cell r="AW2">
            <v>162</v>
          </cell>
          <cell r="AX2">
            <v>0.51954716012957003</v>
          </cell>
          <cell r="AY2">
            <v>175</v>
          </cell>
          <cell r="AZ2">
            <v>0.56123921618935002</v>
          </cell>
          <cell r="BA2">
            <v>151</v>
          </cell>
          <cell r="BB2">
            <v>0.48426926654051999</v>
          </cell>
          <cell r="BC2">
            <v>135</v>
          </cell>
          <cell r="BD2">
            <v>0.43295596677463999</v>
          </cell>
          <cell r="BE2">
            <v>114</v>
          </cell>
          <cell r="BF2">
            <v>0.36560726083192002</v>
          </cell>
          <cell r="BG2">
            <v>134</v>
          </cell>
          <cell r="BH2">
            <v>0.42974888553926999</v>
          </cell>
          <cell r="BI2">
            <v>129</v>
          </cell>
          <cell r="BJ2">
            <v>0.41371347936243003</v>
          </cell>
          <cell r="BK2">
            <v>147</v>
          </cell>
          <cell r="BL2">
            <v>0.47144094159904998</v>
          </cell>
          <cell r="BM2">
            <v>187</v>
          </cell>
          <cell r="BN2">
            <v>0.59972419101375996</v>
          </cell>
          <cell r="BO2">
            <v>271</v>
          </cell>
          <cell r="BP2">
            <v>0.86911901478464004</v>
          </cell>
          <cell r="BQ2">
            <v>263</v>
          </cell>
          <cell r="BR2">
            <v>0.84346236490170001</v>
          </cell>
          <cell r="BS2">
            <v>393</v>
          </cell>
          <cell r="BT2">
            <v>1.2603829254995</v>
          </cell>
          <cell r="BU2">
            <v>731</v>
          </cell>
          <cell r="BV2">
            <v>2.3443763830537798</v>
          </cell>
          <cell r="BW2">
            <v>1038</v>
          </cell>
          <cell r="BX2">
            <v>3.3289503223116701</v>
          </cell>
          <cell r="BY2">
            <v>1396</v>
          </cell>
          <cell r="BZ2">
            <v>4.4770854045733</v>
          </cell>
          <cell r="CA2">
            <v>1468</v>
          </cell>
          <cell r="CB2">
            <v>4.70799525351977</v>
          </cell>
          <cell r="CC2">
            <v>1470</v>
          </cell>
          <cell r="CD2">
            <v>4.7144094159905103</v>
          </cell>
          <cell r="CE2">
            <v>1011</v>
          </cell>
          <cell r="CF2">
            <v>3.2423591289567399</v>
          </cell>
        </row>
        <row r="3">
          <cell r="B3" t="str">
            <v>Rapporterande region</v>
          </cell>
          <cell r="C3">
            <v>0</v>
          </cell>
          <cell r="D3" t="str">
            <v xml:space="preserve"> </v>
          </cell>
          <cell r="E3">
            <v>0</v>
          </cell>
          <cell r="F3" t="str">
            <v xml:space="preserve"> </v>
          </cell>
          <cell r="G3">
            <v>0</v>
          </cell>
          <cell r="H3" t="str">
            <v xml:space="preserve"> </v>
          </cell>
          <cell r="I3">
            <v>0</v>
          </cell>
          <cell r="J3" t="str">
            <v xml:space="preserve"> </v>
          </cell>
          <cell r="K3">
            <v>0</v>
          </cell>
          <cell r="L3" t="str">
            <v xml:space="preserve"> </v>
          </cell>
          <cell r="M3">
            <v>0</v>
          </cell>
          <cell r="N3" t="str">
            <v xml:space="preserve"> </v>
          </cell>
          <cell r="O3">
            <v>0</v>
          </cell>
          <cell r="P3" t="str">
            <v xml:space="preserve"> </v>
          </cell>
          <cell r="Q3">
            <v>0</v>
          </cell>
          <cell r="R3" t="str">
            <v xml:space="preserve"> </v>
          </cell>
          <cell r="S3">
            <v>0</v>
          </cell>
          <cell r="T3" t="str">
            <v xml:space="preserve"> </v>
          </cell>
          <cell r="U3">
            <v>0</v>
          </cell>
          <cell r="V3" t="str">
            <v xml:space="preserve"> </v>
          </cell>
          <cell r="W3">
            <v>0</v>
          </cell>
          <cell r="X3" t="str">
            <v xml:space="preserve"> </v>
          </cell>
          <cell r="Y3">
            <v>0</v>
          </cell>
          <cell r="Z3" t="str">
            <v xml:space="preserve"> </v>
          </cell>
          <cell r="AA3">
            <v>0</v>
          </cell>
          <cell r="AB3" t="str">
            <v xml:space="preserve"> </v>
          </cell>
          <cell r="AC3">
            <v>0</v>
          </cell>
          <cell r="AD3" t="str">
            <v xml:space="preserve"> </v>
          </cell>
          <cell r="AE3">
            <v>0</v>
          </cell>
          <cell r="AF3" t="str">
            <v xml:space="preserve"> </v>
          </cell>
          <cell r="AG3">
            <v>0</v>
          </cell>
          <cell r="AH3" t="str">
            <v xml:space="preserve"> </v>
          </cell>
          <cell r="AI3">
            <v>0</v>
          </cell>
          <cell r="AJ3" t="str">
            <v xml:space="preserve"> </v>
          </cell>
          <cell r="AK3">
            <v>0</v>
          </cell>
          <cell r="AL3" t="str">
            <v xml:space="preserve"> </v>
          </cell>
          <cell r="AM3">
            <v>0</v>
          </cell>
          <cell r="AN3" t="str">
            <v xml:space="preserve"> </v>
          </cell>
          <cell r="AO3">
            <v>0</v>
          </cell>
          <cell r="AP3" t="str">
            <v xml:space="preserve"> </v>
          </cell>
          <cell r="AQ3">
            <v>0</v>
          </cell>
          <cell r="AR3" t="str">
            <v xml:space="preserve"> </v>
          </cell>
          <cell r="AS3">
            <v>0</v>
          </cell>
          <cell r="AT3" t="str">
            <v xml:space="preserve"> </v>
          </cell>
          <cell r="AU3">
            <v>0</v>
          </cell>
          <cell r="AV3" t="str">
            <v xml:space="preserve"> </v>
          </cell>
          <cell r="AW3">
            <v>0</v>
          </cell>
          <cell r="AX3" t="str">
            <v xml:space="preserve"> </v>
          </cell>
          <cell r="AY3">
            <v>0</v>
          </cell>
          <cell r="AZ3" t="str">
            <v xml:space="preserve"> </v>
          </cell>
          <cell r="BA3">
            <v>0</v>
          </cell>
          <cell r="BB3" t="str">
            <v xml:space="preserve"> </v>
          </cell>
          <cell r="BC3">
            <v>0</v>
          </cell>
          <cell r="BD3" t="str">
            <v xml:space="preserve"> </v>
          </cell>
          <cell r="BE3">
            <v>0</v>
          </cell>
          <cell r="BF3" t="str">
            <v xml:space="preserve"> </v>
          </cell>
          <cell r="BG3">
            <v>0</v>
          </cell>
          <cell r="BH3" t="str">
            <v xml:space="preserve"> </v>
          </cell>
          <cell r="BI3">
            <v>0</v>
          </cell>
          <cell r="BJ3" t="str">
            <v xml:space="preserve"> </v>
          </cell>
          <cell r="BK3">
            <v>0</v>
          </cell>
          <cell r="BL3" t="str">
            <v xml:space="preserve"> </v>
          </cell>
          <cell r="BM3">
            <v>0</v>
          </cell>
          <cell r="BN3" t="str">
            <v xml:space="preserve"> </v>
          </cell>
          <cell r="BO3">
            <v>0</v>
          </cell>
          <cell r="BP3" t="str">
            <v xml:space="preserve"> </v>
          </cell>
          <cell r="BQ3">
            <v>0</v>
          </cell>
          <cell r="BR3" t="str">
            <v xml:space="preserve"> </v>
          </cell>
          <cell r="BS3">
            <v>0</v>
          </cell>
          <cell r="BT3" t="str">
            <v xml:space="preserve"> </v>
          </cell>
          <cell r="BU3">
            <v>0</v>
          </cell>
          <cell r="BV3" t="str">
            <v xml:space="preserve"> </v>
          </cell>
          <cell r="BW3">
            <v>0</v>
          </cell>
          <cell r="BX3" t="str">
            <v xml:space="preserve"> </v>
          </cell>
          <cell r="BY3">
            <v>0</v>
          </cell>
          <cell r="BZ3" t="str">
            <v xml:space="preserve"> </v>
          </cell>
          <cell r="CA3">
            <v>0</v>
          </cell>
          <cell r="CB3" t="str">
            <v xml:space="preserve"> </v>
          </cell>
          <cell r="CC3">
            <v>0</v>
          </cell>
          <cell r="CD3" t="str">
            <v xml:space="preserve"> </v>
          </cell>
          <cell r="CE3">
            <v>0</v>
          </cell>
          <cell r="CF3" t="str">
            <v xml:space="preserve"> </v>
          </cell>
        </row>
        <row r="4">
          <cell r="B4" t="str">
            <v>Totalt inrapporterat</v>
          </cell>
          <cell r="C4">
            <v>31181</v>
          </cell>
          <cell r="D4">
            <v>100</v>
          </cell>
          <cell r="E4">
            <v>63</v>
          </cell>
          <cell r="F4">
            <v>0.20204611782816001</v>
          </cell>
          <cell r="G4">
            <v>169</v>
          </cell>
          <cell r="H4">
            <v>0.54199672877714</v>
          </cell>
          <cell r="I4">
            <v>639</v>
          </cell>
          <cell r="J4">
            <v>2.0493249093999601</v>
          </cell>
          <cell r="K4">
            <v>1465</v>
          </cell>
          <cell r="L4">
            <v>4.6983740098136701</v>
          </cell>
          <cell r="M4">
            <v>2012</v>
          </cell>
          <cell r="N4">
            <v>6.4526474455598004</v>
          </cell>
          <cell r="O4">
            <v>2128</v>
          </cell>
          <cell r="P4">
            <v>6.8246688688624504</v>
          </cell>
          <cell r="Q4">
            <v>1992</v>
          </cell>
          <cell r="R4">
            <v>6.3885058208524503</v>
          </cell>
          <cell r="S4">
            <v>1796</v>
          </cell>
          <cell r="T4">
            <v>5.7599178987203796</v>
          </cell>
          <cell r="U4">
            <v>1569</v>
          </cell>
          <cell r="V4">
            <v>5.0319104582919101</v>
          </cell>
          <cell r="W4">
            <v>1346</v>
          </cell>
          <cell r="X4">
            <v>4.3167313428049097</v>
          </cell>
          <cell r="Y4">
            <v>1193</v>
          </cell>
          <cell r="Z4">
            <v>3.8260479137936598</v>
          </cell>
          <cell r="AA4">
            <v>1177</v>
          </cell>
          <cell r="AB4">
            <v>3.77473461402777</v>
          </cell>
          <cell r="AC4">
            <v>1203</v>
          </cell>
          <cell r="AD4">
            <v>3.85811872614733</v>
          </cell>
          <cell r="AE4">
            <v>1073</v>
          </cell>
          <cell r="AF4">
            <v>3.4411981655495301</v>
          </cell>
          <cell r="AG4">
            <v>923</v>
          </cell>
          <cell r="AH4">
            <v>2.9601359802443801</v>
          </cell>
          <cell r="AI4">
            <v>813</v>
          </cell>
          <cell r="AJ4">
            <v>2.6073570443539298</v>
          </cell>
          <cell r="AK4">
            <v>598</v>
          </cell>
          <cell r="AL4">
            <v>1.9178345787498801</v>
          </cell>
          <cell r="AM4">
            <v>401</v>
          </cell>
          <cell r="AN4">
            <v>1.2860395753824401</v>
          </cell>
          <cell r="AO4">
            <v>272</v>
          </cell>
          <cell r="AP4">
            <v>0.87232609602000999</v>
          </cell>
          <cell r="AQ4">
            <v>184</v>
          </cell>
          <cell r="AR4">
            <v>0.59010294730766</v>
          </cell>
          <cell r="AS4">
            <v>207</v>
          </cell>
          <cell r="AT4">
            <v>0.66386581572111003</v>
          </cell>
          <cell r="AU4">
            <v>177</v>
          </cell>
          <cell r="AV4">
            <v>0.56765337866008003</v>
          </cell>
          <cell r="AW4">
            <v>162</v>
          </cell>
          <cell r="AX4">
            <v>0.51954716012957003</v>
          </cell>
          <cell r="AY4">
            <v>175</v>
          </cell>
          <cell r="AZ4">
            <v>0.56123921618935002</v>
          </cell>
          <cell r="BA4">
            <v>151</v>
          </cell>
          <cell r="BB4">
            <v>0.48426926654051999</v>
          </cell>
          <cell r="BC4">
            <v>135</v>
          </cell>
          <cell r="BD4">
            <v>0.43295596677463999</v>
          </cell>
          <cell r="BE4">
            <v>114</v>
          </cell>
          <cell r="BF4">
            <v>0.36560726083192002</v>
          </cell>
          <cell r="BG4">
            <v>134</v>
          </cell>
          <cell r="BH4">
            <v>0.42974888553926999</v>
          </cell>
          <cell r="BI4">
            <v>129</v>
          </cell>
          <cell r="BJ4">
            <v>0.41371347936243003</v>
          </cell>
          <cell r="BK4">
            <v>147</v>
          </cell>
          <cell r="BL4">
            <v>0.47144094159904998</v>
          </cell>
          <cell r="BM4">
            <v>187</v>
          </cell>
          <cell r="BN4">
            <v>0.59972419101375996</v>
          </cell>
          <cell r="BO4">
            <v>271</v>
          </cell>
          <cell r="BP4">
            <v>0.86911901478464004</v>
          </cell>
          <cell r="BQ4">
            <v>263</v>
          </cell>
          <cell r="BR4">
            <v>0.84346236490170001</v>
          </cell>
          <cell r="BS4">
            <v>393</v>
          </cell>
          <cell r="BT4">
            <v>1.2603829254995</v>
          </cell>
          <cell r="BU4">
            <v>731</v>
          </cell>
          <cell r="BV4">
            <v>2.3443763830537798</v>
          </cell>
          <cell r="BW4">
            <v>1038</v>
          </cell>
          <cell r="BX4">
            <v>3.3289503223116701</v>
          </cell>
          <cell r="BY4">
            <v>1396</v>
          </cell>
          <cell r="BZ4">
            <v>4.4770854045733</v>
          </cell>
          <cell r="CA4">
            <v>1468</v>
          </cell>
          <cell r="CB4">
            <v>4.70799525351977</v>
          </cell>
          <cell r="CC4">
            <v>1470</v>
          </cell>
          <cell r="CD4">
            <v>4.7144094159905103</v>
          </cell>
          <cell r="CE4">
            <v>1011</v>
          </cell>
          <cell r="CF4">
            <v>3.2423591289567399</v>
          </cell>
        </row>
        <row r="5">
          <cell r="B5" t="str">
            <v>Stockholm</v>
          </cell>
          <cell r="C5">
            <v>11889</v>
          </cell>
          <cell r="D5">
            <v>38.128988807286497</v>
          </cell>
          <cell r="E5">
            <v>37</v>
          </cell>
          <cell r="F5">
            <v>0.31121204474725001</v>
          </cell>
          <cell r="G5">
            <v>83</v>
          </cell>
          <cell r="H5">
            <v>0.69812431659517005</v>
          </cell>
          <cell r="I5">
            <v>335</v>
          </cell>
          <cell r="J5">
            <v>2.8177306754142499</v>
          </cell>
          <cell r="K5">
            <v>734</v>
          </cell>
          <cell r="L5">
            <v>6.1737740768777902</v>
          </cell>
          <cell r="M5">
            <v>967</v>
          </cell>
          <cell r="N5">
            <v>8.1335688451509807</v>
          </cell>
          <cell r="O5">
            <v>985</v>
          </cell>
          <cell r="P5">
            <v>8.2849692993523405</v>
          </cell>
          <cell r="Q5">
            <v>873</v>
          </cell>
          <cell r="R5">
            <v>7.3429220287660897</v>
          </cell>
          <cell r="S5">
            <v>742</v>
          </cell>
          <cell r="T5">
            <v>6.2410631676339499</v>
          </cell>
          <cell r="U5">
            <v>568</v>
          </cell>
          <cell r="V5">
            <v>4.7775254436874404</v>
          </cell>
          <cell r="W5">
            <v>548</v>
          </cell>
          <cell r="X5">
            <v>4.60930271679704</v>
          </cell>
          <cell r="Y5">
            <v>448</v>
          </cell>
          <cell r="Z5">
            <v>3.7681890823450299</v>
          </cell>
          <cell r="AA5">
            <v>394</v>
          </cell>
          <cell r="AB5">
            <v>3.3139877197409402</v>
          </cell>
          <cell r="AC5">
            <v>440</v>
          </cell>
          <cell r="AD5">
            <v>3.7008999915888601</v>
          </cell>
          <cell r="AE5">
            <v>363</v>
          </cell>
          <cell r="AF5">
            <v>3.05324249306081</v>
          </cell>
          <cell r="AG5">
            <v>292</v>
          </cell>
          <cell r="AH5">
            <v>2.4560518125998798</v>
          </cell>
          <cell r="AI5">
            <v>220</v>
          </cell>
          <cell r="AJ5">
            <v>1.85044999579443</v>
          </cell>
          <cell r="AK5">
            <v>171</v>
          </cell>
          <cell r="AL5">
            <v>1.43830431491295</v>
          </cell>
          <cell r="AM5">
            <v>111</v>
          </cell>
          <cell r="AN5">
            <v>0.93363613424173997</v>
          </cell>
          <cell r="AO5">
            <v>82</v>
          </cell>
          <cell r="AP5">
            <v>0.68971318025064998</v>
          </cell>
          <cell r="AQ5">
            <v>57</v>
          </cell>
          <cell r="AR5">
            <v>0.47943477163765003</v>
          </cell>
          <cell r="AS5">
            <v>52</v>
          </cell>
          <cell r="AT5">
            <v>0.43737908991504998</v>
          </cell>
          <cell r="AU5">
            <v>41</v>
          </cell>
          <cell r="AV5">
            <v>0.34485659012532999</v>
          </cell>
          <cell r="AW5">
            <v>47</v>
          </cell>
          <cell r="AX5">
            <v>0.39532340819244999</v>
          </cell>
          <cell r="AY5">
            <v>38</v>
          </cell>
          <cell r="AZ5">
            <v>0.31962318109177001</v>
          </cell>
          <cell r="BA5">
            <v>28</v>
          </cell>
          <cell r="BB5">
            <v>0.23551181764656001</v>
          </cell>
          <cell r="BC5">
            <v>23</v>
          </cell>
          <cell r="BD5">
            <v>0.19345613592395999</v>
          </cell>
          <cell r="BE5">
            <v>29</v>
          </cell>
          <cell r="BF5">
            <v>0.24392295399107999</v>
          </cell>
          <cell r="BG5">
            <v>30</v>
          </cell>
          <cell r="BH5">
            <v>0.2523340903356</v>
          </cell>
          <cell r="BI5">
            <v>31</v>
          </cell>
          <cell r="BJ5">
            <v>0.26074522668012001</v>
          </cell>
          <cell r="BK5">
            <v>31</v>
          </cell>
          <cell r="BL5">
            <v>0.26074522668012001</v>
          </cell>
          <cell r="BM5">
            <v>55</v>
          </cell>
          <cell r="BN5">
            <v>0.46261249894861001</v>
          </cell>
          <cell r="BO5">
            <v>88</v>
          </cell>
          <cell r="BP5">
            <v>0.74017999831777004</v>
          </cell>
          <cell r="BQ5">
            <v>77</v>
          </cell>
          <cell r="BR5">
            <v>0.64765749852804999</v>
          </cell>
          <cell r="BS5">
            <v>131</v>
          </cell>
          <cell r="BT5">
            <v>1.10185886113214</v>
          </cell>
          <cell r="BU5">
            <v>253</v>
          </cell>
          <cell r="BV5">
            <v>2.1280174951636002</v>
          </cell>
          <cell r="BW5">
            <v>385</v>
          </cell>
          <cell r="BX5">
            <v>3.2382874926402598</v>
          </cell>
          <cell r="BY5">
            <v>519</v>
          </cell>
          <cell r="BZ5">
            <v>4.3653797628059596</v>
          </cell>
          <cell r="CA5">
            <v>557</v>
          </cell>
          <cell r="CB5">
            <v>4.6850029438977199</v>
          </cell>
          <cell r="CC5">
            <v>560</v>
          </cell>
          <cell r="CD5">
            <v>4.7102363529312798</v>
          </cell>
          <cell r="CE5">
            <v>354</v>
          </cell>
          <cell r="CF5">
            <v>2.9775422659601301</v>
          </cell>
        </row>
        <row r="6">
          <cell r="B6" t="str">
            <v>Västra Götaland</v>
          </cell>
          <cell r="C6">
            <v>4536</v>
          </cell>
          <cell r="D6">
            <v>14.5473204836279</v>
          </cell>
          <cell r="E6">
            <v>9</v>
          </cell>
          <cell r="F6">
            <v>0.19841269841270001</v>
          </cell>
          <cell r="G6">
            <v>18</v>
          </cell>
          <cell r="H6">
            <v>0.39682539682540002</v>
          </cell>
          <cell r="I6">
            <v>56</v>
          </cell>
          <cell r="J6">
            <v>1.2345679012345701</v>
          </cell>
          <cell r="K6">
            <v>94</v>
          </cell>
          <cell r="L6">
            <v>2.0723104056437398</v>
          </cell>
          <cell r="M6">
            <v>149</v>
          </cell>
          <cell r="N6">
            <v>3.2848324514991201</v>
          </cell>
          <cell r="O6">
            <v>235</v>
          </cell>
          <cell r="P6">
            <v>5.18077601410935</v>
          </cell>
          <cell r="Q6">
            <v>238</v>
          </cell>
          <cell r="R6">
            <v>5.2469135802469102</v>
          </cell>
          <cell r="S6">
            <v>307</v>
          </cell>
          <cell r="T6">
            <v>6.7680776014109396</v>
          </cell>
          <cell r="U6">
            <v>253</v>
          </cell>
          <cell r="V6">
            <v>5.57760141093474</v>
          </cell>
          <cell r="W6">
            <v>207</v>
          </cell>
          <cell r="X6">
            <v>4.5634920634920597</v>
          </cell>
          <cell r="Y6">
            <v>176</v>
          </cell>
          <cell r="Z6">
            <v>3.8800705467372101</v>
          </cell>
          <cell r="AA6">
            <v>205</v>
          </cell>
          <cell r="AB6">
            <v>4.5194003527336903</v>
          </cell>
          <cell r="AC6">
            <v>210</v>
          </cell>
          <cell r="AD6">
            <v>4.6296296296296298</v>
          </cell>
          <cell r="AE6">
            <v>183</v>
          </cell>
          <cell r="AF6">
            <v>4.0343915343915402</v>
          </cell>
          <cell r="AG6">
            <v>150</v>
          </cell>
          <cell r="AH6">
            <v>3.3068783068783101</v>
          </cell>
          <cell r="AI6">
            <v>152</v>
          </cell>
          <cell r="AJ6">
            <v>3.3509700176366901</v>
          </cell>
          <cell r="AK6">
            <v>110</v>
          </cell>
          <cell r="AL6">
            <v>2.4250440917107601</v>
          </cell>
          <cell r="AM6">
            <v>62</v>
          </cell>
          <cell r="AN6">
            <v>1.3668430335096999</v>
          </cell>
          <cell r="AO6">
            <v>37</v>
          </cell>
          <cell r="AP6">
            <v>0.81569664902997996</v>
          </cell>
          <cell r="AQ6">
            <v>27</v>
          </cell>
          <cell r="AR6">
            <v>0.59523809523810001</v>
          </cell>
          <cell r="AS6">
            <v>38</v>
          </cell>
          <cell r="AT6">
            <v>0.83774250440916997</v>
          </cell>
          <cell r="AU6">
            <v>36</v>
          </cell>
          <cell r="AV6">
            <v>0.79365079365079005</v>
          </cell>
          <cell r="AW6">
            <v>35</v>
          </cell>
          <cell r="AX6">
            <v>0.77160493827161003</v>
          </cell>
          <cell r="AY6">
            <v>28</v>
          </cell>
          <cell r="AZ6">
            <v>0.61728395061728003</v>
          </cell>
          <cell r="BA6">
            <v>24</v>
          </cell>
          <cell r="BB6">
            <v>0.52910052910052996</v>
          </cell>
          <cell r="BC6">
            <v>19</v>
          </cell>
          <cell r="BD6">
            <v>0.41887125220458998</v>
          </cell>
          <cell r="BE6">
            <v>18</v>
          </cell>
          <cell r="BF6">
            <v>0.39682539682540002</v>
          </cell>
          <cell r="BG6">
            <v>25</v>
          </cell>
          <cell r="BH6">
            <v>0.55114638447971998</v>
          </cell>
          <cell r="BI6">
            <v>16</v>
          </cell>
          <cell r="BJ6">
            <v>0.35273368606701999</v>
          </cell>
          <cell r="BK6">
            <v>24</v>
          </cell>
          <cell r="BL6">
            <v>0.52910052910052996</v>
          </cell>
          <cell r="BM6">
            <v>23</v>
          </cell>
          <cell r="BN6">
            <v>0.50705467372134005</v>
          </cell>
          <cell r="BO6">
            <v>27</v>
          </cell>
          <cell r="BP6">
            <v>0.59523809523810001</v>
          </cell>
          <cell r="BQ6">
            <v>40</v>
          </cell>
          <cell r="BR6">
            <v>0.88183421516755001</v>
          </cell>
          <cell r="BS6">
            <v>50</v>
          </cell>
          <cell r="BT6">
            <v>1.10229276895944</v>
          </cell>
          <cell r="BU6">
            <v>101</v>
          </cell>
          <cell r="BV6">
            <v>2.2266313932980601</v>
          </cell>
          <cell r="BW6">
            <v>159</v>
          </cell>
          <cell r="BX6">
            <v>3.50529100529101</v>
          </cell>
          <cell r="BY6">
            <v>181</v>
          </cell>
          <cell r="BZ6">
            <v>3.9902998236331602</v>
          </cell>
          <cell r="CA6">
            <v>228</v>
          </cell>
          <cell r="CB6">
            <v>5.0264550264550296</v>
          </cell>
          <cell r="CC6">
            <v>197</v>
          </cell>
          <cell r="CD6">
            <v>4.34303350970018</v>
          </cell>
          <cell r="CE6">
            <v>212</v>
          </cell>
          <cell r="CF6">
            <v>4.6737213403880098</v>
          </cell>
        </row>
        <row r="7">
          <cell r="B7" t="str">
            <v>Skåne</v>
          </cell>
          <cell r="C7">
            <v>2423</v>
          </cell>
          <cell r="D7">
            <v>7.77075783329592</v>
          </cell>
          <cell r="E7" t="str">
            <v>X</v>
          </cell>
          <cell r="F7" t="str">
            <v xml:space="preserve"> </v>
          </cell>
          <cell r="G7" t="str">
            <v>X</v>
          </cell>
          <cell r="H7" t="str">
            <v xml:space="preserve"> </v>
          </cell>
          <cell r="I7">
            <v>25</v>
          </cell>
          <cell r="J7">
            <v>1.03177878662815</v>
          </cell>
          <cell r="K7">
            <v>44</v>
          </cell>
          <cell r="L7">
            <v>1.81593066446554</v>
          </cell>
          <cell r="M7">
            <v>82</v>
          </cell>
          <cell r="N7">
            <v>3.3842344201403201</v>
          </cell>
          <cell r="O7">
            <v>97</v>
          </cell>
          <cell r="P7">
            <v>4.0033016921172102</v>
          </cell>
          <cell r="Q7">
            <v>105</v>
          </cell>
          <cell r="R7">
            <v>4.3334709038382204</v>
          </cell>
          <cell r="S7">
            <v>107</v>
          </cell>
          <cell r="T7">
            <v>4.4160132067684703</v>
          </cell>
          <cell r="U7">
            <v>100</v>
          </cell>
          <cell r="V7">
            <v>4.1271151465125904</v>
          </cell>
          <cell r="W7">
            <v>94</v>
          </cell>
          <cell r="X7">
            <v>3.87948823772183</v>
          </cell>
          <cell r="Y7">
            <v>89</v>
          </cell>
          <cell r="Z7">
            <v>3.6731324803962</v>
          </cell>
          <cell r="AA7">
            <v>95</v>
          </cell>
          <cell r="AB7">
            <v>3.9207593891869599</v>
          </cell>
          <cell r="AC7">
            <v>86</v>
          </cell>
          <cell r="AD7">
            <v>3.54931902600083</v>
          </cell>
          <cell r="AE7">
            <v>74</v>
          </cell>
          <cell r="AF7">
            <v>3.0540652084193201</v>
          </cell>
          <cell r="AG7">
            <v>79</v>
          </cell>
          <cell r="AH7">
            <v>3.2604209657449501</v>
          </cell>
          <cell r="AI7">
            <v>71</v>
          </cell>
          <cell r="AJ7">
            <v>2.9302517540239399</v>
          </cell>
          <cell r="AK7">
            <v>55</v>
          </cell>
          <cell r="AL7">
            <v>2.2699133305819199</v>
          </cell>
          <cell r="AM7">
            <v>39</v>
          </cell>
          <cell r="AN7">
            <v>1.6095749071399099</v>
          </cell>
          <cell r="AO7">
            <v>37</v>
          </cell>
          <cell r="AP7">
            <v>1.52703260420966</v>
          </cell>
          <cell r="AQ7">
            <v>19</v>
          </cell>
          <cell r="AR7">
            <v>0.78415187783739004</v>
          </cell>
          <cell r="AS7">
            <v>33</v>
          </cell>
          <cell r="AT7">
            <v>1.36194799834915</v>
          </cell>
          <cell r="AU7">
            <v>19</v>
          </cell>
          <cell r="AV7">
            <v>0.78415187783739004</v>
          </cell>
          <cell r="AW7">
            <v>16</v>
          </cell>
          <cell r="AX7">
            <v>0.66033842344200999</v>
          </cell>
          <cell r="AY7">
            <v>41</v>
          </cell>
          <cell r="AZ7">
            <v>1.69211721007016</v>
          </cell>
          <cell r="BA7">
            <v>25</v>
          </cell>
          <cell r="BB7">
            <v>1.03177878662815</v>
          </cell>
          <cell r="BC7">
            <v>25</v>
          </cell>
          <cell r="BD7">
            <v>1.03177878662815</v>
          </cell>
          <cell r="BE7">
            <v>18</v>
          </cell>
          <cell r="BF7">
            <v>0.74288072637226998</v>
          </cell>
          <cell r="BG7">
            <v>24</v>
          </cell>
          <cell r="BH7">
            <v>0.99050763516301998</v>
          </cell>
          <cell r="BI7">
            <v>25</v>
          </cell>
          <cell r="BJ7">
            <v>1.03177878662815</v>
          </cell>
          <cell r="BK7">
            <v>21</v>
          </cell>
          <cell r="BL7">
            <v>0.86669418076764004</v>
          </cell>
          <cell r="BM7">
            <v>17</v>
          </cell>
          <cell r="BN7">
            <v>0.70160957490714004</v>
          </cell>
          <cell r="BO7">
            <v>32</v>
          </cell>
          <cell r="BP7">
            <v>1.32067684688403</v>
          </cell>
          <cell r="BQ7">
            <v>28</v>
          </cell>
          <cell r="BR7">
            <v>1.15559224102352</v>
          </cell>
          <cell r="BS7">
            <v>47</v>
          </cell>
          <cell r="BT7">
            <v>1.9397441188609199</v>
          </cell>
          <cell r="BU7">
            <v>73</v>
          </cell>
          <cell r="BV7">
            <v>3.0127940569541898</v>
          </cell>
          <cell r="BW7">
            <v>112</v>
          </cell>
          <cell r="BX7">
            <v>4.6223689640941004</v>
          </cell>
          <cell r="BY7">
            <v>150</v>
          </cell>
          <cell r="BZ7">
            <v>6.1906727197688802</v>
          </cell>
          <cell r="CA7">
            <v>128</v>
          </cell>
          <cell r="CB7">
            <v>5.2827073875361101</v>
          </cell>
          <cell r="CC7">
            <v>165</v>
          </cell>
          <cell r="CD7">
            <v>6.8097399917457704</v>
          </cell>
          <cell r="CE7">
            <v>106</v>
          </cell>
          <cell r="CF7">
            <v>4.37474205530334</v>
          </cell>
        </row>
        <row r="8">
          <cell r="B8" t="str">
            <v>Östergötland</v>
          </cell>
          <cell r="C8">
            <v>1689</v>
          </cell>
          <cell r="D8">
            <v>5.4167602065360301</v>
          </cell>
          <cell r="E8">
            <v>0</v>
          </cell>
          <cell r="F8">
            <v>0</v>
          </cell>
          <cell r="G8">
            <v>10</v>
          </cell>
          <cell r="H8">
            <v>0.59206631142688004</v>
          </cell>
          <cell r="I8">
            <v>43</v>
          </cell>
          <cell r="J8">
            <v>2.5458851391355801</v>
          </cell>
          <cell r="K8">
            <v>123</v>
          </cell>
          <cell r="L8">
            <v>7.28241563055062</v>
          </cell>
          <cell r="M8">
            <v>183</v>
          </cell>
          <cell r="N8">
            <v>10.834813499111901</v>
          </cell>
          <cell r="O8">
            <v>155</v>
          </cell>
          <cell r="P8">
            <v>9.1770278271166408</v>
          </cell>
          <cell r="Q8">
            <v>122</v>
          </cell>
          <cell r="R8">
            <v>7.22320899940794</v>
          </cell>
          <cell r="S8">
            <v>106</v>
          </cell>
          <cell r="T8">
            <v>6.2759029011249297</v>
          </cell>
          <cell r="U8">
            <v>74</v>
          </cell>
          <cell r="V8">
            <v>4.3812907045589098</v>
          </cell>
          <cell r="W8">
            <v>64</v>
          </cell>
          <cell r="X8">
            <v>3.78922439313203</v>
          </cell>
          <cell r="Y8">
            <v>44</v>
          </cell>
          <cell r="Z8">
            <v>2.6050917702782699</v>
          </cell>
          <cell r="AA8">
            <v>46</v>
          </cell>
          <cell r="AB8">
            <v>2.7235050325636498</v>
          </cell>
          <cell r="AC8">
            <v>30</v>
          </cell>
          <cell r="AD8">
            <v>1.7761989342806399</v>
          </cell>
          <cell r="AE8">
            <v>40</v>
          </cell>
          <cell r="AF8">
            <v>2.3682652457075202</v>
          </cell>
          <cell r="AG8">
            <v>40</v>
          </cell>
          <cell r="AH8">
            <v>2.3682652457075202</v>
          </cell>
          <cell r="AI8">
            <v>19</v>
          </cell>
          <cell r="AJ8">
            <v>1.1249259917110701</v>
          </cell>
          <cell r="AK8">
            <v>18</v>
          </cell>
          <cell r="AL8">
            <v>1.0657193605683799</v>
          </cell>
          <cell r="AM8">
            <v>16</v>
          </cell>
          <cell r="AN8">
            <v>0.94730609828301005</v>
          </cell>
          <cell r="AO8">
            <v>8</v>
          </cell>
          <cell r="AP8">
            <v>0.47365304914150003</v>
          </cell>
          <cell r="AQ8">
            <v>6</v>
          </cell>
          <cell r="AR8">
            <v>0.35523978685613</v>
          </cell>
          <cell r="AS8">
            <v>9</v>
          </cell>
          <cell r="AT8">
            <v>0.53285968028418995</v>
          </cell>
          <cell r="AU8">
            <v>6</v>
          </cell>
          <cell r="AV8">
            <v>0.35523978685613</v>
          </cell>
          <cell r="AW8">
            <v>4</v>
          </cell>
          <cell r="AX8">
            <v>0.23682652457075001</v>
          </cell>
          <cell r="AY8" t="str">
            <v>X</v>
          </cell>
          <cell r="AZ8" t="str">
            <v xml:space="preserve"> </v>
          </cell>
          <cell r="BA8">
            <v>7</v>
          </cell>
          <cell r="BB8">
            <v>0.41444641799881998</v>
          </cell>
          <cell r="BC8">
            <v>8</v>
          </cell>
          <cell r="BD8">
            <v>0.47365304914150003</v>
          </cell>
          <cell r="BE8" t="str">
            <v>X</v>
          </cell>
          <cell r="BF8" t="str">
            <v xml:space="preserve"> </v>
          </cell>
          <cell r="BG8">
            <v>7</v>
          </cell>
          <cell r="BH8">
            <v>0.41444641799881998</v>
          </cell>
          <cell r="BI8">
            <v>5</v>
          </cell>
          <cell r="BJ8">
            <v>0.29603315571344002</v>
          </cell>
          <cell r="BK8">
            <v>6</v>
          </cell>
          <cell r="BL8">
            <v>0.35523978685613</v>
          </cell>
          <cell r="BM8">
            <v>7</v>
          </cell>
          <cell r="BN8">
            <v>0.41444641799881998</v>
          </cell>
          <cell r="BO8">
            <v>7</v>
          </cell>
          <cell r="BP8">
            <v>0.41444641799881998</v>
          </cell>
          <cell r="BQ8">
            <v>6</v>
          </cell>
          <cell r="BR8">
            <v>0.35523978685613</v>
          </cell>
          <cell r="BS8">
            <v>17</v>
          </cell>
          <cell r="BT8">
            <v>1.0065127294256999</v>
          </cell>
          <cell r="BU8">
            <v>53</v>
          </cell>
          <cell r="BV8">
            <v>3.1379514505624599</v>
          </cell>
          <cell r="BW8">
            <v>63</v>
          </cell>
          <cell r="BX8">
            <v>3.7300177619893402</v>
          </cell>
          <cell r="BY8">
            <v>86</v>
          </cell>
          <cell r="BZ8">
            <v>5.09177027827117</v>
          </cell>
          <cell r="CA8">
            <v>84</v>
          </cell>
          <cell r="CB8">
            <v>4.9733570159857896</v>
          </cell>
          <cell r="CC8">
            <v>83</v>
          </cell>
          <cell r="CD8">
            <v>4.9141503848430999</v>
          </cell>
          <cell r="CE8">
            <v>49</v>
          </cell>
          <cell r="CF8">
            <v>2.9011249259917098</v>
          </cell>
        </row>
        <row r="9">
          <cell r="B9" t="str">
            <v>Jönköping</v>
          </cell>
          <cell r="C9">
            <v>1161</v>
          </cell>
          <cell r="D9">
            <v>3.7234213142618899</v>
          </cell>
          <cell r="E9" t="str">
            <v>X</v>
          </cell>
          <cell r="F9" t="str">
            <v xml:space="preserve"> </v>
          </cell>
          <cell r="G9">
            <v>9</v>
          </cell>
          <cell r="H9">
            <v>0.77519379844961001</v>
          </cell>
          <cell r="I9">
            <v>13</v>
          </cell>
          <cell r="J9">
            <v>1.1197243755383299</v>
          </cell>
          <cell r="K9">
            <v>54</v>
          </cell>
          <cell r="L9">
            <v>4.65116279069768</v>
          </cell>
          <cell r="M9">
            <v>76</v>
          </cell>
          <cell r="N9">
            <v>6.5460809646856202</v>
          </cell>
          <cell r="O9">
            <v>53</v>
          </cell>
          <cell r="P9">
            <v>4.5650301464255003</v>
          </cell>
          <cell r="Q9">
            <v>63</v>
          </cell>
          <cell r="R9">
            <v>5.4263565891472902</v>
          </cell>
          <cell r="S9">
            <v>53</v>
          </cell>
          <cell r="T9">
            <v>4.5650301464255003</v>
          </cell>
          <cell r="U9">
            <v>54</v>
          </cell>
          <cell r="V9">
            <v>4.65116279069768</v>
          </cell>
          <cell r="W9">
            <v>54</v>
          </cell>
          <cell r="X9">
            <v>4.65116279069768</v>
          </cell>
          <cell r="Y9">
            <v>47</v>
          </cell>
          <cell r="Z9">
            <v>4.0482342807924203</v>
          </cell>
          <cell r="AA9">
            <v>42</v>
          </cell>
          <cell r="AB9">
            <v>3.6175710594315298</v>
          </cell>
          <cell r="AC9">
            <v>53</v>
          </cell>
          <cell r="AD9">
            <v>4.5650301464255003</v>
          </cell>
          <cell r="AE9">
            <v>38</v>
          </cell>
          <cell r="AF9">
            <v>3.2730404823428101</v>
          </cell>
          <cell r="AG9">
            <v>45</v>
          </cell>
          <cell r="AH9">
            <v>3.87596899224806</v>
          </cell>
          <cell r="AI9">
            <v>43</v>
          </cell>
          <cell r="AJ9">
            <v>3.7037037037037002</v>
          </cell>
          <cell r="AK9">
            <v>33</v>
          </cell>
          <cell r="AL9">
            <v>2.8423772609819098</v>
          </cell>
          <cell r="AM9">
            <v>30</v>
          </cell>
          <cell r="AN9">
            <v>2.58397932816538</v>
          </cell>
          <cell r="AO9">
            <v>14</v>
          </cell>
          <cell r="AP9">
            <v>1.2058570198105101</v>
          </cell>
          <cell r="AQ9">
            <v>7</v>
          </cell>
          <cell r="AR9">
            <v>0.60292850990525004</v>
          </cell>
          <cell r="AS9">
            <v>12</v>
          </cell>
          <cell r="AT9">
            <v>1.03359173126615</v>
          </cell>
          <cell r="AU9">
            <v>8</v>
          </cell>
          <cell r="AV9">
            <v>0.68906115417742997</v>
          </cell>
          <cell r="AW9">
            <v>13</v>
          </cell>
          <cell r="AX9">
            <v>1.1197243755383299</v>
          </cell>
          <cell r="AY9">
            <v>7</v>
          </cell>
          <cell r="AZ9">
            <v>0.60292850990525004</v>
          </cell>
          <cell r="BA9" t="str">
            <v>X</v>
          </cell>
          <cell r="BB9" t="str">
            <v xml:space="preserve"> </v>
          </cell>
          <cell r="BC9" t="str">
            <v>X</v>
          </cell>
          <cell r="BD9" t="str">
            <v xml:space="preserve"> </v>
          </cell>
          <cell r="BE9">
            <v>4</v>
          </cell>
          <cell r="BF9">
            <v>0.34453057708871998</v>
          </cell>
          <cell r="BG9">
            <v>6</v>
          </cell>
          <cell r="BH9">
            <v>0.51679586563308</v>
          </cell>
          <cell r="BI9" t="str">
            <v>X</v>
          </cell>
          <cell r="BJ9" t="str">
            <v xml:space="preserve"> </v>
          </cell>
          <cell r="BK9" t="str">
            <v>X</v>
          </cell>
          <cell r="BL9" t="str">
            <v xml:space="preserve"> </v>
          </cell>
          <cell r="BM9" t="str">
            <v>X</v>
          </cell>
          <cell r="BN9" t="str">
            <v xml:space="preserve"> </v>
          </cell>
          <cell r="BO9">
            <v>15</v>
          </cell>
          <cell r="BP9">
            <v>1.29198966408269</v>
          </cell>
          <cell r="BQ9">
            <v>10</v>
          </cell>
          <cell r="BR9">
            <v>0.86132644272179004</v>
          </cell>
          <cell r="BS9">
            <v>16</v>
          </cell>
          <cell r="BT9">
            <v>1.3781223083548699</v>
          </cell>
          <cell r="BU9">
            <v>24</v>
          </cell>
          <cell r="BV9">
            <v>2.0671834625323</v>
          </cell>
          <cell r="BW9">
            <v>43</v>
          </cell>
          <cell r="BX9">
            <v>3.7037037037037002</v>
          </cell>
          <cell r="BY9">
            <v>52</v>
          </cell>
          <cell r="BZ9">
            <v>4.4788975021533197</v>
          </cell>
          <cell r="CA9">
            <v>46</v>
          </cell>
          <cell r="CB9">
            <v>3.9621016365202402</v>
          </cell>
          <cell r="CC9">
            <v>55</v>
          </cell>
          <cell r="CD9">
            <v>4.7372954349698499</v>
          </cell>
          <cell r="CE9">
            <v>39</v>
          </cell>
          <cell r="CF9">
            <v>3.3591731266149898</v>
          </cell>
        </row>
        <row r="10">
          <cell r="B10" t="str">
            <v>Uppsala</v>
          </cell>
          <cell r="C10">
            <v>1110</v>
          </cell>
          <cell r="D10">
            <v>3.5598601712581401</v>
          </cell>
          <cell r="E10" t="str">
            <v>X</v>
          </cell>
          <cell r="F10" t="str">
            <v xml:space="preserve"> </v>
          </cell>
          <cell r="G10">
            <v>10</v>
          </cell>
          <cell r="H10">
            <v>0.90090090090090003</v>
          </cell>
          <cell r="I10">
            <v>20</v>
          </cell>
          <cell r="J10">
            <v>1.8018018018018001</v>
          </cell>
          <cell r="K10">
            <v>33</v>
          </cell>
          <cell r="L10">
            <v>2.9729729729729701</v>
          </cell>
          <cell r="M10">
            <v>46</v>
          </cell>
          <cell r="N10">
            <v>4.1441441441441498</v>
          </cell>
          <cell r="O10">
            <v>52</v>
          </cell>
          <cell r="P10">
            <v>4.6846846846846901</v>
          </cell>
          <cell r="Q10">
            <v>78</v>
          </cell>
          <cell r="R10">
            <v>7.0270270270270299</v>
          </cell>
          <cell r="S10">
            <v>50</v>
          </cell>
          <cell r="T10">
            <v>4.50450450450451</v>
          </cell>
          <cell r="U10">
            <v>76</v>
          </cell>
          <cell r="V10">
            <v>6.8468468468468497</v>
          </cell>
          <cell r="W10">
            <v>49</v>
          </cell>
          <cell r="X10">
            <v>4.41441441441442</v>
          </cell>
          <cell r="Y10">
            <v>53</v>
          </cell>
          <cell r="Z10">
            <v>4.7747747747747802</v>
          </cell>
          <cell r="AA10">
            <v>47</v>
          </cell>
          <cell r="AB10">
            <v>4.2342342342342301</v>
          </cell>
          <cell r="AC10">
            <v>51</v>
          </cell>
          <cell r="AD10">
            <v>4.5945945945946001</v>
          </cell>
          <cell r="AE10">
            <v>45</v>
          </cell>
          <cell r="AF10">
            <v>4.0540540540540597</v>
          </cell>
          <cell r="AG10">
            <v>51</v>
          </cell>
          <cell r="AH10">
            <v>4.5945945945946001</v>
          </cell>
          <cell r="AI10">
            <v>28</v>
          </cell>
          <cell r="AJ10">
            <v>2.5225225225225198</v>
          </cell>
          <cell r="AK10">
            <v>29</v>
          </cell>
          <cell r="AL10">
            <v>2.6126126126126099</v>
          </cell>
          <cell r="AM10">
            <v>11</v>
          </cell>
          <cell r="AN10">
            <v>0.99099099099098997</v>
          </cell>
          <cell r="AO10" t="str">
            <v>X</v>
          </cell>
          <cell r="AP10" t="str">
            <v xml:space="preserve"> </v>
          </cell>
          <cell r="AQ10" t="str">
            <v>X</v>
          </cell>
          <cell r="AR10" t="str">
            <v xml:space="preserve"> </v>
          </cell>
          <cell r="AS10" t="str">
            <v>X</v>
          </cell>
          <cell r="AT10" t="str">
            <v xml:space="preserve"> </v>
          </cell>
          <cell r="AU10" t="str">
            <v>X</v>
          </cell>
          <cell r="AV10" t="str">
            <v xml:space="preserve"> </v>
          </cell>
          <cell r="AW10">
            <v>4</v>
          </cell>
          <cell r="AX10">
            <v>0.36036036036036001</v>
          </cell>
          <cell r="AY10">
            <v>4</v>
          </cell>
          <cell r="AZ10">
            <v>0.36036036036036001</v>
          </cell>
          <cell r="BA10" t="str">
            <v>X</v>
          </cell>
          <cell r="BB10" t="str">
            <v xml:space="preserve"> </v>
          </cell>
          <cell r="BC10" t="str">
            <v>X</v>
          </cell>
          <cell r="BD10" t="str">
            <v xml:space="preserve"> </v>
          </cell>
          <cell r="BE10">
            <v>4</v>
          </cell>
          <cell r="BF10">
            <v>0.36036036036036001</v>
          </cell>
          <cell r="BG10" t="str">
            <v>X</v>
          </cell>
          <cell r="BH10" t="str">
            <v xml:space="preserve"> </v>
          </cell>
          <cell r="BI10" t="str">
            <v>X</v>
          </cell>
          <cell r="BJ10" t="str">
            <v xml:space="preserve"> </v>
          </cell>
          <cell r="BK10" t="str">
            <v>X</v>
          </cell>
          <cell r="BL10" t="str">
            <v xml:space="preserve"> </v>
          </cell>
          <cell r="BM10">
            <v>21</v>
          </cell>
          <cell r="BN10">
            <v>1.8918918918918901</v>
          </cell>
          <cell r="BO10">
            <v>26</v>
          </cell>
          <cell r="BP10">
            <v>2.3423423423423402</v>
          </cell>
          <cell r="BQ10">
            <v>28</v>
          </cell>
          <cell r="BR10">
            <v>2.5225225225225198</v>
          </cell>
          <cell r="BS10">
            <v>23</v>
          </cell>
          <cell r="BT10">
            <v>2.07207207207207</v>
          </cell>
          <cell r="BU10">
            <v>39</v>
          </cell>
          <cell r="BV10">
            <v>3.51351351351351</v>
          </cell>
          <cell r="BW10">
            <v>43</v>
          </cell>
          <cell r="BX10">
            <v>3.8738738738738698</v>
          </cell>
          <cell r="BY10">
            <v>45</v>
          </cell>
          <cell r="BZ10">
            <v>4.0540540540540597</v>
          </cell>
          <cell r="CA10">
            <v>56</v>
          </cell>
          <cell r="CB10">
            <v>5.0450450450450504</v>
          </cell>
          <cell r="CC10">
            <v>46</v>
          </cell>
          <cell r="CD10">
            <v>4.1441441441441498</v>
          </cell>
          <cell r="CE10">
            <v>11</v>
          </cell>
          <cell r="CF10">
            <v>0.99099099099098997</v>
          </cell>
        </row>
        <row r="11">
          <cell r="B11" t="str">
            <v>Gävleborg</v>
          </cell>
          <cell r="C11">
            <v>1081</v>
          </cell>
          <cell r="D11">
            <v>3.4668548154324799</v>
          </cell>
          <cell r="E11">
            <v>4</v>
          </cell>
          <cell r="F11">
            <v>0.37002775208140998</v>
          </cell>
          <cell r="G11">
            <v>4</v>
          </cell>
          <cell r="H11">
            <v>0.37002775208140998</v>
          </cell>
          <cell r="I11">
            <v>10</v>
          </cell>
          <cell r="J11">
            <v>0.92506938020352003</v>
          </cell>
          <cell r="K11">
            <v>42</v>
          </cell>
          <cell r="L11">
            <v>3.8852913968547602</v>
          </cell>
          <cell r="M11">
            <v>69</v>
          </cell>
          <cell r="N11">
            <v>6.3829787234042596</v>
          </cell>
          <cell r="O11">
            <v>66</v>
          </cell>
          <cell r="P11">
            <v>6.1054579093432002</v>
          </cell>
          <cell r="Q11">
            <v>62</v>
          </cell>
          <cell r="R11">
            <v>5.7354301572618001</v>
          </cell>
          <cell r="S11">
            <v>50</v>
          </cell>
          <cell r="T11">
            <v>4.6253469010175801</v>
          </cell>
          <cell r="U11">
            <v>54</v>
          </cell>
          <cell r="V11">
            <v>4.9953746530989802</v>
          </cell>
          <cell r="W11">
            <v>42</v>
          </cell>
          <cell r="X11">
            <v>3.8852913968547602</v>
          </cell>
          <cell r="Y11">
            <v>34</v>
          </cell>
          <cell r="Z11">
            <v>3.1452358926919501</v>
          </cell>
          <cell r="AA11">
            <v>28</v>
          </cell>
          <cell r="AB11">
            <v>2.5901942645698401</v>
          </cell>
          <cell r="AC11">
            <v>41</v>
          </cell>
          <cell r="AD11">
            <v>3.7927844588344102</v>
          </cell>
          <cell r="AE11">
            <v>46</v>
          </cell>
          <cell r="AF11">
            <v>4.2553191489361701</v>
          </cell>
          <cell r="AG11">
            <v>32</v>
          </cell>
          <cell r="AH11">
            <v>2.9602220166512501</v>
          </cell>
          <cell r="AI11">
            <v>43</v>
          </cell>
          <cell r="AJ11">
            <v>3.97779833487512</v>
          </cell>
          <cell r="AK11">
            <v>25</v>
          </cell>
          <cell r="AL11">
            <v>2.31267345050879</v>
          </cell>
          <cell r="AM11">
            <v>27</v>
          </cell>
          <cell r="AN11">
            <v>2.4976873265494901</v>
          </cell>
          <cell r="AO11">
            <v>20</v>
          </cell>
          <cell r="AP11">
            <v>1.8501387604070301</v>
          </cell>
          <cell r="AQ11">
            <v>16</v>
          </cell>
          <cell r="AR11">
            <v>1.4801110083256199</v>
          </cell>
          <cell r="AS11">
            <v>14</v>
          </cell>
          <cell r="AT11">
            <v>1.2950971322849201</v>
          </cell>
          <cell r="AU11">
            <v>11</v>
          </cell>
          <cell r="AV11">
            <v>1.01757631822387</v>
          </cell>
          <cell r="AW11" t="str">
            <v>X</v>
          </cell>
          <cell r="AX11" t="str">
            <v xml:space="preserve"> </v>
          </cell>
          <cell r="AY11">
            <v>7</v>
          </cell>
          <cell r="AZ11">
            <v>0.64754856614246004</v>
          </cell>
          <cell r="BA11">
            <v>11</v>
          </cell>
          <cell r="BB11">
            <v>1.01757631822387</v>
          </cell>
          <cell r="BC11">
            <v>9</v>
          </cell>
          <cell r="BD11">
            <v>0.83256244218316</v>
          </cell>
          <cell r="BE11">
            <v>10</v>
          </cell>
          <cell r="BF11">
            <v>0.92506938020352003</v>
          </cell>
          <cell r="BG11">
            <v>10</v>
          </cell>
          <cell r="BH11">
            <v>0.92506938020352003</v>
          </cell>
          <cell r="BI11" t="str">
            <v>X</v>
          </cell>
          <cell r="BJ11" t="str">
            <v xml:space="preserve"> </v>
          </cell>
          <cell r="BK11">
            <v>7</v>
          </cell>
          <cell r="BL11">
            <v>0.64754856614246004</v>
          </cell>
          <cell r="BM11">
            <v>9</v>
          </cell>
          <cell r="BN11">
            <v>0.83256244218316</v>
          </cell>
          <cell r="BO11">
            <v>8</v>
          </cell>
          <cell r="BP11">
            <v>0.74005550416280996</v>
          </cell>
          <cell r="BQ11">
            <v>8</v>
          </cell>
          <cell r="BR11">
            <v>0.74005550416280996</v>
          </cell>
          <cell r="BS11">
            <v>7</v>
          </cell>
          <cell r="BT11">
            <v>0.64754856614246004</v>
          </cell>
          <cell r="BU11">
            <v>20</v>
          </cell>
          <cell r="BV11">
            <v>1.8501387604070301</v>
          </cell>
          <cell r="BW11">
            <v>21</v>
          </cell>
          <cell r="BX11">
            <v>1.9426456984273801</v>
          </cell>
          <cell r="BY11">
            <v>41</v>
          </cell>
          <cell r="BZ11">
            <v>3.7927844588344102</v>
          </cell>
          <cell r="CA11">
            <v>53</v>
          </cell>
          <cell r="CB11">
            <v>4.9028677150786297</v>
          </cell>
          <cell r="CC11">
            <v>58</v>
          </cell>
          <cell r="CD11">
            <v>5.3654024051803901</v>
          </cell>
          <cell r="CE11">
            <v>49</v>
          </cell>
          <cell r="CF11">
            <v>4.5328399629972296</v>
          </cell>
        </row>
        <row r="12">
          <cell r="B12" t="str">
            <v>Södermanland</v>
          </cell>
          <cell r="C12">
            <v>1029</v>
          </cell>
          <cell r="D12">
            <v>3.3000865911933599</v>
          </cell>
          <cell r="E12" t="str">
            <v>X</v>
          </cell>
          <cell r="F12" t="str">
            <v xml:space="preserve"> </v>
          </cell>
          <cell r="G12">
            <v>7</v>
          </cell>
          <cell r="H12">
            <v>0.68027210884353995</v>
          </cell>
          <cell r="I12">
            <v>37</v>
          </cell>
          <cell r="J12">
            <v>3.5957240038872702</v>
          </cell>
          <cell r="K12">
            <v>114</v>
          </cell>
          <cell r="L12">
            <v>11.078717201166199</v>
          </cell>
          <cell r="M12">
            <v>143</v>
          </cell>
          <cell r="N12">
            <v>13.8969873663751</v>
          </cell>
          <cell r="O12">
            <v>117</v>
          </cell>
          <cell r="P12">
            <v>11.3702623906706</v>
          </cell>
          <cell r="Q12">
            <v>98</v>
          </cell>
          <cell r="R12">
            <v>9.5238095238095308</v>
          </cell>
          <cell r="S12">
            <v>74</v>
          </cell>
          <cell r="T12">
            <v>7.1914480077745404</v>
          </cell>
          <cell r="U12">
            <v>52</v>
          </cell>
          <cell r="V12">
            <v>5.0534499514091404</v>
          </cell>
          <cell r="W12">
            <v>42</v>
          </cell>
          <cell r="X12">
            <v>4.0816326530612299</v>
          </cell>
          <cell r="Y12">
            <v>28</v>
          </cell>
          <cell r="Z12">
            <v>2.72108843537415</v>
          </cell>
          <cell r="AA12">
            <v>22</v>
          </cell>
          <cell r="AB12">
            <v>2.1379980563654</v>
          </cell>
          <cell r="AC12">
            <v>25</v>
          </cell>
          <cell r="AD12">
            <v>2.4295432458697799</v>
          </cell>
          <cell r="AE12">
            <v>19</v>
          </cell>
          <cell r="AF12">
            <v>1.8464528668610301</v>
          </cell>
          <cell r="AG12">
            <v>16</v>
          </cell>
          <cell r="AH12">
            <v>1.5549076773566599</v>
          </cell>
          <cell r="AI12">
            <v>18</v>
          </cell>
          <cell r="AJ12">
            <v>1.7492711370262399</v>
          </cell>
          <cell r="AK12">
            <v>6</v>
          </cell>
          <cell r="AL12">
            <v>0.58309037900875005</v>
          </cell>
          <cell r="AM12">
            <v>7</v>
          </cell>
          <cell r="AN12">
            <v>0.68027210884353995</v>
          </cell>
          <cell r="AO12">
            <v>7</v>
          </cell>
          <cell r="AP12">
            <v>0.68027210884353995</v>
          </cell>
          <cell r="AQ12">
            <v>7</v>
          </cell>
          <cell r="AR12">
            <v>0.68027210884353995</v>
          </cell>
          <cell r="AS12" t="str">
            <v>X</v>
          </cell>
          <cell r="AT12" t="str">
            <v xml:space="preserve"> </v>
          </cell>
          <cell r="AU12" t="str">
            <v>X</v>
          </cell>
          <cell r="AV12" t="str">
            <v xml:space="preserve"> </v>
          </cell>
          <cell r="AW12">
            <v>0</v>
          </cell>
          <cell r="AX12">
            <v>0</v>
          </cell>
          <cell r="AY12" t="str">
            <v>X</v>
          </cell>
          <cell r="AZ12" t="str">
            <v xml:space="preserve"> </v>
          </cell>
          <cell r="BA12" t="str">
            <v>X</v>
          </cell>
          <cell r="BB12" t="str">
            <v xml:space="preserve"> </v>
          </cell>
          <cell r="BC12" t="str">
            <v>X</v>
          </cell>
          <cell r="BD12" t="str">
            <v xml:space="preserve"> </v>
          </cell>
          <cell r="BE12">
            <v>0</v>
          </cell>
          <cell r="BF12">
            <v>0</v>
          </cell>
          <cell r="BG12" t="str">
            <v>X</v>
          </cell>
          <cell r="BH12" t="str">
            <v xml:space="preserve"> </v>
          </cell>
          <cell r="BI12" t="str">
            <v>X</v>
          </cell>
          <cell r="BJ12" t="str">
            <v xml:space="preserve"> </v>
          </cell>
          <cell r="BK12" t="str">
            <v>X</v>
          </cell>
          <cell r="BL12" t="str">
            <v xml:space="preserve"> </v>
          </cell>
          <cell r="BM12" t="str">
            <v>X</v>
          </cell>
          <cell r="BN12" t="str">
            <v xml:space="preserve"> </v>
          </cell>
          <cell r="BO12" t="str">
            <v>X</v>
          </cell>
          <cell r="BP12" t="str">
            <v xml:space="preserve"> </v>
          </cell>
          <cell r="BQ12">
            <v>6</v>
          </cell>
          <cell r="BR12">
            <v>0.58309037900875005</v>
          </cell>
          <cell r="BS12">
            <v>10</v>
          </cell>
          <cell r="BT12">
            <v>0.97181729834790997</v>
          </cell>
          <cell r="BU12">
            <v>11</v>
          </cell>
          <cell r="BV12">
            <v>1.0689990281827</v>
          </cell>
          <cell r="BW12">
            <v>35</v>
          </cell>
          <cell r="BX12">
            <v>3.40136054421769</v>
          </cell>
          <cell r="BY12">
            <v>31</v>
          </cell>
          <cell r="BZ12">
            <v>3.0126336248785202</v>
          </cell>
          <cell r="CA12">
            <v>28</v>
          </cell>
          <cell r="CB12">
            <v>2.72108843537415</v>
          </cell>
          <cell r="CC12">
            <v>33</v>
          </cell>
          <cell r="CD12">
            <v>3.2069970845481102</v>
          </cell>
          <cell r="CE12">
            <v>10</v>
          </cell>
          <cell r="CF12">
            <v>0.97181729834790997</v>
          </cell>
        </row>
        <row r="13">
          <cell r="B13" t="str">
            <v>Västmanland</v>
          </cell>
          <cell r="C13">
            <v>930</v>
          </cell>
          <cell r="D13">
            <v>2.9825855488919499</v>
          </cell>
          <cell r="E13">
            <v>0</v>
          </cell>
          <cell r="F13">
            <v>0</v>
          </cell>
          <cell r="G13" t="str">
            <v>X</v>
          </cell>
          <cell r="H13" t="str">
            <v xml:space="preserve"> </v>
          </cell>
          <cell r="I13">
            <v>6</v>
          </cell>
          <cell r="J13">
            <v>0.64516129032257996</v>
          </cell>
          <cell r="K13">
            <v>39</v>
          </cell>
          <cell r="L13">
            <v>4.1935483870967802</v>
          </cell>
          <cell r="M13">
            <v>53</v>
          </cell>
          <cell r="N13">
            <v>5.6989247311828004</v>
          </cell>
          <cell r="O13">
            <v>69</v>
          </cell>
          <cell r="P13">
            <v>7.4193548387096797</v>
          </cell>
          <cell r="Q13">
            <v>60</v>
          </cell>
          <cell r="R13">
            <v>6.4516129032258096</v>
          </cell>
          <cell r="S13">
            <v>49</v>
          </cell>
          <cell r="T13">
            <v>5.2688172043010804</v>
          </cell>
          <cell r="U13">
            <v>38</v>
          </cell>
          <cell r="V13">
            <v>4.0860215053763502</v>
          </cell>
          <cell r="W13">
            <v>26</v>
          </cell>
          <cell r="X13">
            <v>2.7956989247311799</v>
          </cell>
          <cell r="Y13">
            <v>34</v>
          </cell>
          <cell r="Z13">
            <v>3.65591397849462</v>
          </cell>
          <cell r="AA13">
            <v>28</v>
          </cell>
          <cell r="AB13">
            <v>3.0107526881720399</v>
          </cell>
          <cell r="AC13">
            <v>38</v>
          </cell>
          <cell r="AD13">
            <v>4.0860215053763502</v>
          </cell>
          <cell r="AE13">
            <v>35</v>
          </cell>
          <cell r="AF13">
            <v>3.76344086021505</v>
          </cell>
          <cell r="AG13">
            <v>37</v>
          </cell>
          <cell r="AH13">
            <v>3.97849462365591</v>
          </cell>
          <cell r="AI13">
            <v>35</v>
          </cell>
          <cell r="AJ13">
            <v>3.76344086021505</v>
          </cell>
          <cell r="AK13">
            <v>25</v>
          </cell>
          <cell r="AL13">
            <v>2.6881720430107499</v>
          </cell>
          <cell r="AM13">
            <v>10</v>
          </cell>
          <cell r="AN13">
            <v>1.0752688172042999</v>
          </cell>
          <cell r="AO13">
            <v>5</v>
          </cell>
          <cell r="AP13">
            <v>0.53763440860214995</v>
          </cell>
          <cell r="AQ13">
            <v>4</v>
          </cell>
          <cell r="AR13">
            <v>0.43010752688171999</v>
          </cell>
          <cell r="AS13">
            <v>6</v>
          </cell>
          <cell r="AT13">
            <v>0.64516129032257996</v>
          </cell>
          <cell r="AU13">
            <v>7</v>
          </cell>
          <cell r="AV13">
            <v>0.75268817204300997</v>
          </cell>
          <cell r="AW13">
            <v>4</v>
          </cell>
          <cell r="AX13">
            <v>0.43010752688171999</v>
          </cell>
          <cell r="AY13">
            <v>6</v>
          </cell>
          <cell r="AZ13">
            <v>0.64516129032257996</v>
          </cell>
          <cell r="BA13">
            <v>8</v>
          </cell>
          <cell r="BB13">
            <v>0.86021505376343999</v>
          </cell>
          <cell r="BC13" t="str">
            <v>X</v>
          </cell>
          <cell r="BD13" t="str">
            <v xml:space="preserve"> </v>
          </cell>
          <cell r="BE13">
            <v>5</v>
          </cell>
          <cell r="BF13">
            <v>0.53763440860214995</v>
          </cell>
          <cell r="BG13" t="str">
            <v>X</v>
          </cell>
          <cell r="BH13" t="str">
            <v xml:space="preserve"> </v>
          </cell>
          <cell r="BI13" t="str">
            <v>X</v>
          </cell>
          <cell r="BJ13" t="str">
            <v xml:space="preserve"> </v>
          </cell>
          <cell r="BK13">
            <v>9</v>
          </cell>
          <cell r="BL13">
            <v>0.96774193548387</v>
          </cell>
          <cell r="BM13">
            <v>14</v>
          </cell>
          <cell r="BN13">
            <v>1.5053763440860199</v>
          </cell>
          <cell r="BO13">
            <v>7</v>
          </cell>
          <cell r="BP13">
            <v>0.75268817204300997</v>
          </cell>
          <cell r="BQ13">
            <v>6</v>
          </cell>
          <cell r="BR13">
            <v>0.64516129032257996</v>
          </cell>
          <cell r="BS13">
            <v>12</v>
          </cell>
          <cell r="BT13">
            <v>1.2903225806451599</v>
          </cell>
          <cell r="BU13">
            <v>24</v>
          </cell>
          <cell r="BV13">
            <v>2.5806451612903198</v>
          </cell>
          <cell r="BW13">
            <v>31</v>
          </cell>
          <cell r="BX13">
            <v>3.3333333333333299</v>
          </cell>
          <cell r="BY13">
            <v>45</v>
          </cell>
          <cell r="BZ13">
            <v>4.8387096774193603</v>
          </cell>
          <cell r="CA13">
            <v>55</v>
          </cell>
          <cell r="CB13">
            <v>5.9139784946236604</v>
          </cell>
          <cell r="CC13">
            <v>55</v>
          </cell>
          <cell r="CD13">
            <v>5.9139784946236604</v>
          </cell>
          <cell r="CE13">
            <v>33</v>
          </cell>
          <cell r="CF13">
            <v>3.54838709677419</v>
          </cell>
        </row>
        <row r="14">
          <cell r="B14" t="str">
            <v>Örebro</v>
          </cell>
          <cell r="C14">
            <v>744</v>
          </cell>
          <cell r="D14">
            <v>2.38606843911356</v>
          </cell>
          <cell r="E14" t="str">
            <v>X</v>
          </cell>
          <cell r="F14" t="str">
            <v xml:space="preserve"> </v>
          </cell>
          <cell r="G14" t="str">
            <v>X</v>
          </cell>
          <cell r="H14" t="str">
            <v xml:space="preserve"> </v>
          </cell>
          <cell r="I14">
            <v>15</v>
          </cell>
          <cell r="J14">
            <v>2.0161290322580601</v>
          </cell>
          <cell r="K14">
            <v>21</v>
          </cell>
          <cell r="L14">
            <v>2.82258064516129</v>
          </cell>
          <cell r="M14">
            <v>49</v>
          </cell>
          <cell r="N14">
            <v>6.5860215053763502</v>
          </cell>
          <cell r="O14">
            <v>64</v>
          </cell>
          <cell r="P14">
            <v>8.6021505376344098</v>
          </cell>
          <cell r="Q14">
            <v>52</v>
          </cell>
          <cell r="R14">
            <v>6.9892473118279597</v>
          </cell>
          <cell r="S14">
            <v>67</v>
          </cell>
          <cell r="T14">
            <v>9.0053763440860202</v>
          </cell>
          <cell r="U14">
            <v>50</v>
          </cell>
          <cell r="V14">
            <v>6.7204301075268802</v>
          </cell>
          <cell r="W14">
            <v>34</v>
          </cell>
          <cell r="X14">
            <v>4.56989247311828</v>
          </cell>
          <cell r="Y14">
            <v>37</v>
          </cell>
          <cell r="Z14">
            <v>4.9731182795698903</v>
          </cell>
          <cell r="AA14">
            <v>34</v>
          </cell>
          <cell r="AB14">
            <v>4.56989247311828</v>
          </cell>
          <cell r="AC14">
            <v>42</v>
          </cell>
          <cell r="AD14">
            <v>5.6451612903225801</v>
          </cell>
          <cell r="AE14">
            <v>22</v>
          </cell>
          <cell r="AF14">
            <v>2.9569892473118302</v>
          </cell>
          <cell r="AG14">
            <v>21</v>
          </cell>
          <cell r="AH14">
            <v>2.82258064516129</v>
          </cell>
          <cell r="AI14">
            <v>17</v>
          </cell>
          <cell r="AJ14">
            <v>2.28494623655914</v>
          </cell>
          <cell r="AK14">
            <v>14</v>
          </cell>
          <cell r="AL14">
            <v>1.8817204301075301</v>
          </cell>
          <cell r="AM14">
            <v>7</v>
          </cell>
          <cell r="AN14">
            <v>0.94086021505376005</v>
          </cell>
          <cell r="AO14" t="str">
            <v>X</v>
          </cell>
          <cell r="AP14" t="str">
            <v xml:space="preserve"> </v>
          </cell>
          <cell r="AQ14" t="str">
            <v>X</v>
          </cell>
          <cell r="AR14" t="str">
            <v xml:space="preserve"> </v>
          </cell>
          <cell r="AS14" t="str">
            <v>X</v>
          </cell>
          <cell r="AT14" t="str">
            <v xml:space="preserve"> </v>
          </cell>
          <cell r="AU14">
            <v>4</v>
          </cell>
          <cell r="AV14">
            <v>0.53763440860214995</v>
          </cell>
          <cell r="AW14" t="str">
            <v>X</v>
          </cell>
          <cell r="AX14" t="str">
            <v xml:space="preserve"> </v>
          </cell>
          <cell r="AY14" t="str">
            <v>X</v>
          </cell>
          <cell r="AZ14" t="str">
            <v xml:space="preserve"> </v>
          </cell>
          <cell r="BA14" t="str">
            <v>X</v>
          </cell>
          <cell r="BB14" t="str">
            <v xml:space="preserve"> </v>
          </cell>
          <cell r="BC14" t="str">
            <v>X</v>
          </cell>
          <cell r="BD14" t="str">
            <v xml:space="preserve"> </v>
          </cell>
          <cell r="BE14" t="str">
            <v>X</v>
          </cell>
          <cell r="BF14" t="str">
            <v xml:space="preserve"> </v>
          </cell>
          <cell r="BG14" t="str">
            <v>X</v>
          </cell>
          <cell r="BH14" t="str">
            <v xml:space="preserve"> </v>
          </cell>
          <cell r="BI14">
            <v>4</v>
          </cell>
          <cell r="BJ14">
            <v>0.53763440860214995</v>
          </cell>
          <cell r="BK14" t="str">
            <v>X</v>
          </cell>
          <cell r="BL14" t="str">
            <v xml:space="preserve"> </v>
          </cell>
          <cell r="BM14">
            <v>0</v>
          </cell>
          <cell r="BN14">
            <v>0</v>
          </cell>
          <cell r="BO14">
            <v>8</v>
          </cell>
          <cell r="BP14">
            <v>1.0752688172042999</v>
          </cell>
          <cell r="BQ14">
            <v>7</v>
          </cell>
          <cell r="BR14">
            <v>0.94086021505376005</v>
          </cell>
          <cell r="BS14">
            <v>18</v>
          </cell>
          <cell r="BT14">
            <v>2.4193548387096802</v>
          </cell>
          <cell r="BU14">
            <v>35</v>
          </cell>
          <cell r="BV14">
            <v>4.7043010752688197</v>
          </cell>
          <cell r="BW14">
            <v>26</v>
          </cell>
          <cell r="BX14">
            <v>3.4946236559139798</v>
          </cell>
          <cell r="BY14">
            <v>37</v>
          </cell>
          <cell r="BZ14">
            <v>4.9731182795698903</v>
          </cell>
          <cell r="CA14">
            <v>28</v>
          </cell>
          <cell r="CB14">
            <v>3.76344086021505</v>
          </cell>
          <cell r="CC14">
            <v>8</v>
          </cell>
          <cell r="CD14">
            <v>1.0752688172042999</v>
          </cell>
          <cell r="CE14">
            <v>0</v>
          </cell>
          <cell r="CF14">
            <v>0</v>
          </cell>
        </row>
        <row r="15">
          <cell r="B15" t="str">
            <v>Dalarna</v>
          </cell>
          <cell r="C15">
            <v>710</v>
          </cell>
          <cell r="D15">
            <v>2.27702767711106</v>
          </cell>
          <cell r="E15" t="str">
            <v>X</v>
          </cell>
          <cell r="F15" t="str">
            <v xml:space="preserve"> </v>
          </cell>
          <cell r="G15">
            <v>5</v>
          </cell>
          <cell r="H15">
            <v>0.70422535211268</v>
          </cell>
          <cell r="I15">
            <v>17</v>
          </cell>
          <cell r="J15">
            <v>2.3943661971830998</v>
          </cell>
          <cell r="K15">
            <v>57</v>
          </cell>
          <cell r="L15">
            <v>8.0281690140845097</v>
          </cell>
          <cell r="M15">
            <v>53</v>
          </cell>
          <cell r="N15">
            <v>7.4647887323943696</v>
          </cell>
          <cell r="O15">
            <v>60</v>
          </cell>
          <cell r="P15">
            <v>8.4507042253521103</v>
          </cell>
          <cell r="Q15">
            <v>56</v>
          </cell>
          <cell r="R15">
            <v>7.8873239436619702</v>
          </cell>
          <cell r="S15">
            <v>37</v>
          </cell>
          <cell r="T15">
            <v>5.2112676056338003</v>
          </cell>
          <cell r="U15">
            <v>39</v>
          </cell>
          <cell r="V15">
            <v>5.4929577464788801</v>
          </cell>
          <cell r="W15">
            <v>26</v>
          </cell>
          <cell r="X15">
            <v>3.6619718309859199</v>
          </cell>
          <cell r="Y15">
            <v>27</v>
          </cell>
          <cell r="Z15">
            <v>3.8028169014084501</v>
          </cell>
          <cell r="AA15">
            <v>27</v>
          </cell>
          <cell r="AB15">
            <v>3.8028169014084501</v>
          </cell>
          <cell r="AC15">
            <v>17</v>
          </cell>
          <cell r="AD15">
            <v>2.3943661971830998</v>
          </cell>
          <cell r="AE15">
            <v>17</v>
          </cell>
          <cell r="AF15">
            <v>2.3943661971830998</v>
          </cell>
          <cell r="AG15">
            <v>15</v>
          </cell>
          <cell r="AH15">
            <v>2.1126760563380298</v>
          </cell>
          <cell r="AI15">
            <v>11</v>
          </cell>
          <cell r="AJ15">
            <v>1.5492957746478899</v>
          </cell>
          <cell r="AK15">
            <v>14</v>
          </cell>
          <cell r="AL15">
            <v>1.9718309859154901</v>
          </cell>
          <cell r="AM15">
            <v>16</v>
          </cell>
          <cell r="AN15">
            <v>2.2535211267605599</v>
          </cell>
          <cell r="AO15">
            <v>10</v>
          </cell>
          <cell r="AP15">
            <v>1.40845070422535</v>
          </cell>
          <cell r="AQ15" t="str">
            <v>X</v>
          </cell>
          <cell r="AR15" t="str">
            <v xml:space="preserve"> </v>
          </cell>
          <cell r="AS15">
            <v>4</v>
          </cell>
          <cell r="AT15">
            <v>0.56338028169013998</v>
          </cell>
          <cell r="AU15" t="str">
            <v>X</v>
          </cell>
          <cell r="AV15" t="str">
            <v xml:space="preserve"> </v>
          </cell>
          <cell r="AW15" t="str">
            <v>X</v>
          </cell>
          <cell r="AX15" t="str">
            <v xml:space="preserve"> </v>
          </cell>
          <cell r="AY15" t="str">
            <v>X</v>
          </cell>
          <cell r="AZ15" t="str">
            <v xml:space="preserve"> </v>
          </cell>
          <cell r="BA15" t="str">
            <v>X</v>
          </cell>
          <cell r="BB15" t="str">
            <v xml:space="preserve"> </v>
          </cell>
          <cell r="BC15">
            <v>9</v>
          </cell>
          <cell r="BD15">
            <v>1.2676056338028201</v>
          </cell>
          <cell r="BE15" t="str">
            <v>X</v>
          </cell>
          <cell r="BF15" t="str">
            <v xml:space="preserve"> </v>
          </cell>
          <cell r="BG15">
            <v>6</v>
          </cell>
          <cell r="BH15">
            <v>0.84507042253521003</v>
          </cell>
          <cell r="BI15">
            <v>7</v>
          </cell>
          <cell r="BJ15">
            <v>0.98591549295775005</v>
          </cell>
          <cell r="BK15">
            <v>6</v>
          </cell>
          <cell r="BL15">
            <v>0.84507042253521003</v>
          </cell>
          <cell r="BM15">
            <v>4</v>
          </cell>
          <cell r="BN15">
            <v>0.56338028169013998</v>
          </cell>
          <cell r="BO15">
            <v>10</v>
          </cell>
          <cell r="BP15">
            <v>1.40845070422535</v>
          </cell>
          <cell r="BQ15">
            <v>9</v>
          </cell>
          <cell r="BR15">
            <v>1.2676056338028201</v>
          </cell>
          <cell r="BS15">
            <v>14</v>
          </cell>
          <cell r="BT15">
            <v>1.9718309859154901</v>
          </cell>
          <cell r="BU15">
            <v>15</v>
          </cell>
          <cell r="BV15">
            <v>2.1126760563380298</v>
          </cell>
          <cell r="BW15">
            <v>14</v>
          </cell>
          <cell r="BX15">
            <v>1.9718309859154901</v>
          </cell>
          <cell r="BY15">
            <v>27</v>
          </cell>
          <cell r="BZ15">
            <v>3.8028169014084501</v>
          </cell>
          <cell r="CA15">
            <v>22</v>
          </cell>
          <cell r="CB15">
            <v>3.0985915492957798</v>
          </cell>
          <cell r="CC15">
            <v>26</v>
          </cell>
          <cell r="CD15">
            <v>3.6619718309859199</v>
          </cell>
          <cell r="CE15">
            <v>16</v>
          </cell>
          <cell r="CF15">
            <v>2.2535211267605599</v>
          </cell>
        </row>
        <row r="16">
          <cell r="B16" t="str">
            <v>Norrbotten</v>
          </cell>
          <cell r="C16">
            <v>709</v>
          </cell>
          <cell r="D16">
            <v>2.2738205958756899</v>
          </cell>
          <cell r="E16">
            <v>0</v>
          </cell>
          <cell r="F16">
            <v>0</v>
          </cell>
          <cell r="G16" t="str">
            <v>X</v>
          </cell>
          <cell r="H16" t="str">
            <v xml:space="preserve"> </v>
          </cell>
          <cell r="I16">
            <v>16</v>
          </cell>
          <cell r="J16">
            <v>2.2566995768688298</v>
          </cell>
          <cell r="K16">
            <v>30</v>
          </cell>
          <cell r="L16">
            <v>4.23131170662906</v>
          </cell>
          <cell r="M16">
            <v>38</v>
          </cell>
          <cell r="N16">
            <v>5.3596614950634702</v>
          </cell>
          <cell r="O16">
            <v>30</v>
          </cell>
          <cell r="P16">
            <v>4.23131170662906</v>
          </cell>
          <cell r="Q16">
            <v>23</v>
          </cell>
          <cell r="R16">
            <v>3.2440056417489398</v>
          </cell>
          <cell r="S16">
            <v>22</v>
          </cell>
          <cell r="T16">
            <v>3.10296191819464</v>
          </cell>
          <cell r="U16">
            <v>22</v>
          </cell>
          <cell r="V16">
            <v>3.10296191819464</v>
          </cell>
          <cell r="W16">
            <v>24</v>
          </cell>
          <cell r="X16">
            <v>3.3850493653032401</v>
          </cell>
          <cell r="Y16">
            <v>34</v>
          </cell>
          <cell r="Z16">
            <v>4.7954866008462602</v>
          </cell>
          <cell r="AA16">
            <v>47</v>
          </cell>
          <cell r="AB16">
            <v>6.6290550070521901</v>
          </cell>
          <cell r="AC16">
            <v>43</v>
          </cell>
          <cell r="AD16">
            <v>6.0648801128349801</v>
          </cell>
          <cell r="AE16">
            <v>36</v>
          </cell>
          <cell r="AF16">
            <v>5.0775740479548697</v>
          </cell>
          <cell r="AG16">
            <v>28</v>
          </cell>
          <cell r="AH16">
            <v>3.9492242595204501</v>
          </cell>
          <cell r="AI16">
            <v>43</v>
          </cell>
          <cell r="AJ16">
            <v>6.0648801128349801</v>
          </cell>
          <cell r="AK16">
            <v>17</v>
          </cell>
          <cell r="AL16">
            <v>2.3977433004231301</v>
          </cell>
          <cell r="AM16">
            <v>14</v>
          </cell>
          <cell r="AN16">
            <v>1.9746121297602299</v>
          </cell>
          <cell r="AO16">
            <v>12</v>
          </cell>
          <cell r="AP16">
            <v>1.69252468265162</v>
          </cell>
          <cell r="AQ16">
            <v>12</v>
          </cell>
          <cell r="AR16">
            <v>1.69252468265162</v>
          </cell>
          <cell r="AS16">
            <v>7</v>
          </cell>
          <cell r="AT16">
            <v>0.98730606488010997</v>
          </cell>
          <cell r="AU16">
            <v>13</v>
          </cell>
          <cell r="AV16">
            <v>1.8335684062059201</v>
          </cell>
          <cell r="AW16">
            <v>12</v>
          </cell>
          <cell r="AX16">
            <v>1.69252468265162</v>
          </cell>
          <cell r="AY16">
            <v>6</v>
          </cell>
          <cell r="AZ16">
            <v>0.84626234132581002</v>
          </cell>
          <cell r="BA16">
            <v>9</v>
          </cell>
          <cell r="BB16">
            <v>1.2693935119887201</v>
          </cell>
          <cell r="BC16">
            <v>12</v>
          </cell>
          <cell r="BD16">
            <v>1.69252468265162</v>
          </cell>
          <cell r="BE16">
            <v>5</v>
          </cell>
          <cell r="BF16">
            <v>0.70521861777150996</v>
          </cell>
          <cell r="BG16">
            <v>7</v>
          </cell>
          <cell r="BH16">
            <v>0.98730606488010997</v>
          </cell>
          <cell r="BI16">
            <v>10</v>
          </cell>
          <cell r="BJ16">
            <v>1.4104372355430199</v>
          </cell>
          <cell r="BK16">
            <v>6</v>
          </cell>
          <cell r="BL16">
            <v>0.84626234132581002</v>
          </cell>
          <cell r="BM16">
            <v>5</v>
          </cell>
          <cell r="BN16">
            <v>0.70521861777150996</v>
          </cell>
          <cell r="BO16" t="str">
            <v>X</v>
          </cell>
          <cell r="BP16" t="str">
            <v xml:space="preserve"> </v>
          </cell>
          <cell r="BQ16">
            <v>4</v>
          </cell>
          <cell r="BR16">
            <v>0.56417489421721001</v>
          </cell>
          <cell r="BS16">
            <v>10</v>
          </cell>
          <cell r="BT16">
            <v>1.4104372355430199</v>
          </cell>
          <cell r="BU16">
            <v>11</v>
          </cell>
          <cell r="BV16">
            <v>1.55148095909732</v>
          </cell>
          <cell r="BW16">
            <v>20</v>
          </cell>
          <cell r="BX16">
            <v>2.8208744710860398</v>
          </cell>
          <cell r="BY16">
            <v>39</v>
          </cell>
          <cell r="BZ16">
            <v>5.5007052186177701</v>
          </cell>
          <cell r="CA16">
            <v>24</v>
          </cell>
          <cell r="CB16">
            <v>3.3850493653032401</v>
          </cell>
          <cell r="CC16">
            <v>12</v>
          </cell>
          <cell r="CD16">
            <v>1.69252468265162</v>
          </cell>
          <cell r="CE16">
            <v>0</v>
          </cell>
          <cell r="CF16">
            <v>0</v>
          </cell>
        </row>
        <row r="17">
          <cell r="B17" t="str">
            <v>Västernorrland</v>
          </cell>
          <cell r="C17">
            <v>577</v>
          </cell>
          <cell r="D17">
            <v>1.85048587280716</v>
          </cell>
          <cell r="E17">
            <v>0</v>
          </cell>
          <cell r="F17">
            <v>0</v>
          </cell>
          <cell r="G17" t="str">
            <v>X</v>
          </cell>
          <cell r="H17" t="str">
            <v xml:space="preserve"> </v>
          </cell>
          <cell r="I17">
            <v>4</v>
          </cell>
          <cell r="J17">
            <v>0.69324090121316995</v>
          </cell>
          <cell r="K17">
            <v>10</v>
          </cell>
          <cell r="L17">
            <v>1.7331022530329301</v>
          </cell>
          <cell r="M17">
            <v>22</v>
          </cell>
          <cell r="N17">
            <v>3.8128249566724399</v>
          </cell>
          <cell r="O17">
            <v>35</v>
          </cell>
          <cell r="P17">
            <v>6.0658578856152499</v>
          </cell>
          <cell r="Q17">
            <v>32</v>
          </cell>
          <cell r="R17">
            <v>5.5459272097053702</v>
          </cell>
          <cell r="S17">
            <v>24</v>
          </cell>
          <cell r="T17">
            <v>4.1594454072790299</v>
          </cell>
          <cell r="U17">
            <v>31</v>
          </cell>
          <cell r="V17">
            <v>5.3726169844020797</v>
          </cell>
          <cell r="W17">
            <v>24</v>
          </cell>
          <cell r="X17">
            <v>4.1594454072790299</v>
          </cell>
          <cell r="Y17">
            <v>35</v>
          </cell>
          <cell r="Z17">
            <v>6.0658578856152499</v>
          </cell>
          <cell r="AA17">
            <v>40</v>
          </cell>
          <cell r="AB17">
            <v>6.9324090121317203</v>
          </cell>
          <cell r="AC17">
            <v>28</v>
          </cell>
          <cell r="AD17">
            <v>4.8526863084922001</v>
          </cell>
          <cell r="AE17">
            <v>30</v>
          </cell>
          <cell r="AF17">
            <v>5.19930675909879</v>
          </cell>
          <cell r="AG17">
            <v>24</v>
          </cell>
          <cell r="AH17">
            <v>4.1594454072790299</v>
          </cell>
          <cell r="AI17">
            <v>20</v>
          </cell>
          <cell r="AJ17">
            <v>3.4662045060658602</v>
          </cell>
          <cell r="AK17">
            <v>14</v>
          </cell>
          <cell r="AL17">
            <v>2.4263431542461</v>
          </cell>
          <cell r="AM17">
            <v>7</v>
          </cell>
          <cell r="AN17">
            <v>1.21317157712305</v>
          </cell>
          <cell r="AO17">
            <v>7</v>
          </cell>
          <cell r="AP17">
            <v>1.21317157712305</v>
          </cell>
          <cell r="AQ17">
            <v>4</v>
          </cell>
          <cell r="AR17">
            <v>0.69324090121316995</v>
          </cell>
          <cell r="AS17">
            <v>8</v>
          </cell>
          <cell r="AT17">
            <v>1.3864818024263399</v>
          </cell>
          <cell r="AU17">
            <v>6</v>
          </cell>
          <cell r="AV17">
            <v>1.0398613518197599</v>
          </cell>
          <cell r="AW17">
            <v>8</v>
          </cell>
          <cell r="AX17">
            <v>1.3864818024263399</v>
          </cell>
          <cell r="AY17">
            <v>7</v>
          </cell>
          <cell r="AZ17">
            <v>1.21317157712305</v>
          </cell>
          <cell r="BA17">
            <v>8</v>
          </cell>
          <cell r="BB17">
            <v>1.3864818024263399</v>
          </cell>
          <cell r="BC17" t="str">
            <v>X</v>
          </cell>
          <cell r="BD17" t="str">
            <v xml:space="preserve"> </v>
          </cell>
          <cell r="BE17" t="str">
            <v>X</v>
          </cell>
          <cell r="BF17" t="str">
            <v xml:space="preserve"> </v>
          </cell>
          <cell r="BG17">
            <v>4</v>
          </cell>
          <cell r="BH17">
            <v>0.69324090121316995</v>
          </cell>
          <cell r="BI17">
            <v>0</v>
          </cell>
          <cell r="BJ17">
            <v>0</v>
          </cell>
          <cell r="BK17">
            <v>8</v>
          </cell>
          <cell r="BL17">
            <v>1.3864818024263399</v>
          </cell>
          <cell r="BM17">
            <v>4</v>
          </cell>
          <cell r="BN17">
            <v>0.69324090121316995</v>
          </cell>
          <cell r="BO17">
            <v>8</v>
          </cell>
          <cell r="BP17">
            <v>1.3864818024263399</v>
          </cell>
          <cell r="BQ17" t="str">
            <v>X</v>
          </cell>
          <cell r="BR17" t="str">
            <v xml:space="preserve"> </v>
          </cell>
          <cell r="BS17">
            <v>4</v>
          </cell>
          <cell r="BT17">
            <v>0.69324090121316995</v>
          </cell>
          <cell r="BU17" t="str">
            <v>X</v>
          </cell>
          <cell r="BV17" t="str">
            <v xml:space="preserve"> </v>
          </cell>
          <cell r="BW17">
            <v>9</v>
          </cell>
          <cell r="BX17">
            <v>1.55979202772964</v>
          </cell>
          <cell r="BY17">
            <v>19</v>
          </cell>
          <cell r="BZ17">
            <v>3.2928942807625701</v>
          </cell>
          <cell r="CA17">
            <v>28</v>
          </cell>
          <cell r="CB17">
            <v>4.8526863084922001</v>
          </cell>
          <cell r="CC17">
            <v>39</v>
          </cell>
          <cell r="CD17">
            <v>6.75909878682842</v>
          </cell>
          <cell r="CE17">
            <v>13</v>
          </cell>
          <cell r="CF17">
            <v>2.2530329289428099</v>
          </cell>
        </row>
        <row r="18">
          <cell r="B18" t="str">
            <v>Värmland</v>
          </cell>
          <cell r="C18">
            <v>517</v>
          </cell>
          <cell r="D18">
            <v>1.6580609986851</v>
          </cell>
          <cell r="E18" t="str">
            <v>X</v>
          </cell>
          <cell r="F18" t="str">
            <v xml:space="preserve"> </v>
          </cell>
          <cell r="G18">
            <v>4</v>
          </cell>
          <cell r="H18">
            <v>0.77369439071567003</v>
          </cell>
          <cell r="I18">
            <v>8</v>
          </cell>
          <cell r="J18">
            <v>1.5473887814313401</v>
          </cell>
          <cell r="K18">
            <v>6</v>
          </cell>
          <cell r="L18">
            <v>1.1605415860735</v>
          </cell>
          <cell r="M18">
            <v>5</v>
          </cell>
          <cell r="N18">
            <v>0.96711798839457996</v>
          </cell>
          <cell r="O18">
            <v>15</v>
          </cell>
          <cell r="P18">
            <v>2.9013539651837501</v>
          </cell>
          <cell r="Q18">
            <v>20</v>
          </cell>
          <cell r="R18">
            <v>3.8684719535783398</v>
          </cell>
          <cell r="S18">
            <v>26</v>
          </cell>
          <cell r="T18">
            <v>5.0290135396518396</v>
          </cell>
          <cell r="U18">
            <v>43</v>
          </cell>
          <cell r="V18">
            <v>8.3172147001934302</v>
          </cell>
          <cell r="W18">
            <v>27</v>
          </cell>
          <cell r="X18">
            <v>5.2224371373307603</v>
          </cell>
          <cell r="Y18">
            <v>22</v>
          </cell>
          <cell r="Z18">
            <v>4.2553191489361701</v>
          </cell>
          <cell r="AA18">
            <v>37</v>
          </cell>
          <cell r="AB18">
            <v>7.15667311411993</v>
          </cell>
          <cell r="AC18">
            <v>27</v>
          </cell>
          <cell r="AD18">
            <v>5.2224371373307603</v>
          </cell>
          <cell r="AE18">
            <v>44</v>
          </cell>
          <cell r="AF18">
            <v>8.5106382978723403</v>
          </cell>
          <cell r="AG18">
            <v>26</v>
          </cell>
          <cell r="AH18">
            <v>5.0290135396518396</v>
          </cell>
          <cell r="AI18">
            <v>20</v>
          </cell>
          <cell r="AJ18">
            <v>3.8684719535783398</v>
          </cell>
          <cell r="AK18">
            <v>19</v>
          </cell>
          <cell r="AL18">
            <v>3.67504835589942</v>
          </cell>
          <cell r="AM18">
            <v>6</v>
          </cell>
          <cell r="AN18">
            <v>1.1605415860735</v>
          </cell>
          <cell r="AO18">
            <v>10</v>
          </cell>
          <cell r="AP18">
            <v>1.9342359767891699</v>
          </cell>
          <cell r="AQ18" t="str">
            <v>X</v>
          </cell>
          <cell r="AR18" t="str">
            <v xml:space="preserve"> </v>
          </cell>
          <cell r="AS18" t="str">
            <v>X</v>
          </cell>
          <cell r="AT18" t="str">
            <v xml:space="preserve"> </v>
          </cell>
          <cell r="AU18">
            <v>0</v>
          </cell>
          <cell r="AV18">
            <v>0</v>
          </cell>
          <cell r="AW18" t="str">
            <v>X</v>
          </cell>
          <cell r="AX18" t="str">
            <v xml:space="preserve"> </v>
          </cell>
          <cell r="AY18">
            <v>5</v>
          </cell>
          <cell r="AZ18">
            <v>0.96711798839457996</v>
          </cell>
          <cell r="BA18" t="str">
            <v>X</v>
          </cell>
          <cell r="BB18" t="str">
            <v xml:space="preserve"> </v>
          </cell>
          <cell r="BC18">
            <v>0</v>
          </cell>
          <cell r="BD18">
            <v>0</v>
          </cell>
          <cell r="BE18">
            <v>5</v>
          </cell>
          <cell r="BF18">
            <v>0.96711798839457996</v>
          </cell>
          <cell r="BG18" t="str">
            <v>X</v>
          </cell>
          <cell r="BH18" t="str">
            <v xml:space="preserve"> </v>
          </cell>
          <cell r="BI18" t="str">
            <v>X</v>
          </cell>
          <cell r="BJ18" t="str">
            <v xml:space="preserve"> </v>
          </cell>
          <cell r="BK18" t="str">
            <v>X</v>
          </cell>
          <cell r="BL18" t="str">
            <v xml:space="preserve"> </v>
          </cell>
          <cell r="BM18">
            <v>7</v>
          </cell>
          <cell r="BN18">
            <v>1.35396518375242</v>
          </cell>
          <cell r="BO18" t="str">
            <v>X</v>
          </cell>
          <cell r="BP18" t="str">
            <v xml:space="preserve"> </v>
          </cell>
          <cell r="BQ18" t="str">
            <v>X</v>
          </cell>
          <cell r="BR18" t="str">
            <v xml:space="preserve"> </v>
          </cell>
          <cell r="BS18" t="str">
            <v>X</v>
          </cell>
          <cell r="BT18" t="str">
            <v xml:space="preserve"> </v>
          </cell>
          <cell r="BU18">
            <v>9</v>
          </cell>
          <cell r="BV18">
            <v>1.7408123791102501</v>
          </cell>
          <cell r="BW18">
            <v>16</v>
          </cell>
          <cell r="BX18">
            <v>3.0947775628626699</v>
          </cell>
          <cell r="BY18">
            <v>20</v>
          </cell>
          <cell r="BZ18">
            <v>3.8684719535783398</v>
          </cell>
          <cell r="CA18">
            <v>23</v>
          </cell>
          <cell r="CB18">
            <v>4.4487427466150899</v>
          </cell>
          <cell r="CC18">
            <v>18</v>
          </cell>
          <cell r="CD18">
            <v>3.4816247582205002</v>
          </cell>
          <cell r="CE18">
            <v>22</v>
          </cell>
          <cell r="CF18">
            <v>4.2553191489361701</v>
          </cell>
        </row>
        <row r="19">
          <cell r="B19" t="str">
            <v>Kronoberg</v>
          </cell>
          <cell r="C19">
            <v>459</v>
          </cell>
          <cell r="D19">
            <v>1.4720502870337699</v>
          </cell>
          <cell r="E19">
            <v>0</v>
          </cell>
          <cell r="F19">
            <v>0</v>
          </cell>
          <cell r="G19">
            <v>0</v>
          </cell>
          <cell r="H19">
            <v>0</v>
          </cell>
          <cell r="I19">
            <v>0</v>
          </cell>
          <cell r="J19">
            <v>0</v>
          </cell>
          <cell r="K19">
            <v>7</v>
          </cell>
          <cell r="L19">
            <v>1.52505446623094</v>
          </cell>
          <cell r="M19" t="str">
            <v>X</v>
          </cell>
          <cell r="N19" t="str">
            <v xml:space="preserve"> </v>
          </cell>
          <cell r="O19">
            <v>16</v>
          </cell>
          <cell r="P19">
            <v>3.4858387799564299</v>
          </cell>
          <cell r="Q19">
            <v>22</v>
          </cell>
          <cell r="R19">
            <v>4.7930283224400902</v>
          </cell>
          <cell r="S19">
            <v>17</v>
          </cell>
          <cell r="T19">
            <v>3.7037037037037002</v>
          </cell>
          <cell r="U19">
            <v>28</v>
          </cell>
          <cell r="V19">
            <v>6.1002178649237502</v>
          </cell>
          <cell r="W19">
            <v>21</v>
          </cell>
          <cell r="X19">
            <v>4.5751633986928102</v>
          </cell>
          <cell r="Y19">
            <v>18</v>
          </cell>
          <cell r="Z19">
            <v>3.9215686274509798</v>
          </cell>
          <cell r="AA19">
            <v>23</v>
          </cell>
          <cell r="AB19">
            <v>5.0108932461873703</v>
          </cell>
          <cell r="AC19">
            <v>22</v>
          </cell>
          <cell r="AD19">
            <v>4.7930283224400902</v>
          </cell>
          <cell r="AE19">
            <v>15</v>
          </cell>
          <cell r="AF19">
            <v>3.2679738562091498</v>
          </cell>
          <cell r="AG19">
            <v>9</v>
          </cell>
          <cell r="AH19">
            <v>1.9607843137254899</v>
          </cell>
          <cell r="AI19">
            <v>13</v>
          </cell>
          <cell r="AJ19">
            <v>2.8322440087145999</v>
          </cell>
          <cell r="AK19">
            <v>4</v>
          </cell>
          <cell r="AL19">
            <v>0.87145969498911002</v>
          </cell>
          <cell r="AM19">
            <v>5</v>
          </cell>
          <cell r="AN19">
            <v>1.0893246187363801</v>
          </cell>
          <cell r="AO19" t="str">
            <v>X</v>
          </cell>
          <cell r="AP19" t="str">
            <v xml:space="preserve"> </v>
          </cell>
          <cell r="AQ19" t="str">
            <v>X</v>
          </cell>
          <cell r="AR19" t="str">
            <v xml:space="preserve"> </v>
          </cell>
          <cell r="AS19" t="str">
            <v>X</v>
          </cell>
          <cell r="AT19" t="str">
            <v xml:space="preserve"> </v>
          </cell>
          <cell r="AU19">
            <v>8</v>
          </cell>
          <cell r="AV19">
            <v>1.7429193899782101</v>
          </cell>
          <cell r="AW19" t="str">
            <v>X</v>
          </cell>
          <cell r="AX19" t="str">
            <v xml:space="preserve"> </v>
          </cell>
          <cell r="AY19">
            <v>4</v>
          </cell>
          <cell r="AZ19">
            <v>0.87145969498911002</v>
          </cell>
          <cell r="BA19" t="str">
            <v>X</v>
          </cell>
          <cell r="BB19" t="str">
            <v xml:space="preserve"> </v>
          </cell>
          <cell r="BC19">
            <v>0</v>
          </cell>
          <cell r="BD19">
            <v>0</v>
          </cell>
          <cell r="BE19" t="str">
            <v>X</v>
          </cell>
          <cell r="BF19" t="str">
            <v xml:space="preserve"> </v>
          </cell>
          <cell r="BG19">
            <v>0</v>
          </cell>
          <cell r="BH19">
            <v>0</v>
          </cell>
          <cell r="BI19">
            <v>6</v>
          </cell>
          <cell r="BJ19">
            <v>1.3071895424836599</v>
          </cell>
          <cell r="BK19">
            <v>7</v>
          </cell>
          <cell r="BL19">
            <v>1.52505446623094</v>
          </cell>
          <cell r="BM19" t="str">
            <v>X</v>
          </cell>
          <cell r="BN19" t="str">
            <v xml:space="preserve"> </v>
          </cell>
          <cell r="BO19">
            <v>10</v>
          </cell>
          <cell r="BP19">
            <v>2.17864923747277</v>
          </cell>
          <cell r="BQ19">
            <v>15</v>
          </cell>
          <cell r="BR19">
            <v>3.2679738562091498</v>
          </cell>
          <cell r="BS19">
            <v>11</v>
          </cell>
          <cell r="BT19">
            <v>2.3965141612200398</v>
          </cell>
          <cell r="BU19">
            <v>23</v>
          </cell>
          <cell r="BV19">
            <v>5.0108932461873703</v>
          </cell>
          <cell r="BW19">
            <v>17</v>
          </cell>
          <cell r="BX19">
            <v>3.7037037037037002</v>
          </cell>
          <cell r="BY19">
            <v>29</v>
          </cell>
          <cell r="BZ19">
            <v>6.3180827886710302</v>
          </cell>
          <cell r="CA19">
            <v>30</v>
          </cell>
          <cell r="CB19">
            <v>6.5359477124182996</v>
          </cell>
          <cell r="CC19">
            <v>31</v>
          </cell>
          <cell r="CD19">
            <v>6.7538126361655797</v>
          </cell>
          <cell r="CE19">
            <v>19</v>
          </cell>
          <cell r="CF19">
            <v>4.1394335511982598</v>
          </cell>
        </row>
        <row r="20">
          <cell r="B20" t="str">
            <v>Kalmar</v>
          </cell>
          <cell r="C20">
            <v>457</v>
          </cell>
          <cell r="D20">
            <v>1.46563612456304</v>
          </cell>
          <cell r="E20">
            <v>0</v>
          </cell>
          <cell r="F20">
            <v>0</v>
          </cell>
          <cell r="G20" t="str">
            <v>X</v>
          </cell>
          <cell r="H20" t="str">
            <v xml:space="preserve"> </v>
          </cell>
          <cell r="I20">
            <v>9</v>
          </cell>
          <cell r="J20">
            <v>1.96936542669584</v>
          </cell>
          <cell r="K20">
            <v>10</v>
          </cell>
          <cell r="L20">
            <v>2.1881838074398301</v>
          </cell>
          <cell r="M20">
            <v>20</v>
          </cell>
          <cell r="N20">
            <v>4.3763676148796504</v>
          </cell>
          <cell r="O20">
            <v>24</v>
          </cell>
          <cell r="P20">
            <v>5.2516411378555796</v>
          </cell>
          <cell r="Q20">
            <v>26</v>
          </cell>
          <cell r="R20">
            <v>5.6892778993435504</v>
          </cell>
          <cell r="S20">
            <v>28</v>
          </cell>
          <cell r="T20">
            <v>6.1269146608315097</v>
          </cell>
          <cell r="U20">
            <v>35</v>
          </cell>
          <cell r="V20">
            <v>7.6586433260393898</v>
          </cell>
          <cell r="W20">
            <v>26</v>
          </cell>
          <cell r="X20">
            <v>5.6892778993435504</v>
          </cell>
          <cell r="Y20">
            <v>22</v>
          </cell>
          <cell r="Z20">
            <v>4.8140043763676204</v>
          </cell>
          <cell r="AA20">
            <v>7</v>
          </cell>
          <cell r="AB20">
            <v>1.5317286652078801</v>
          </cell>
          <cell r="AC20">
            <v>15</v>
          </cell>
          <cell r="AD20">
            <v>3.2822757111597398</v>
          </cell>
          <cell r="AE20">
            <v>12</v>
          </cell>
          <cell r="AF20">
            <v>2.6258205689277898</v>
          </cell>
          <cell r="AG20">
            <v>20</v>
          </cell>
          <cell r="AH20">
            <v>4.3763676148796504</v>
          </cell>
          <cell r="AI20">
            <v>19</v>
          </cell>
          <cell r="AJ20">
            <v>4.1575492341356703</v>
          </cell>
          <cell r="AK20">
            <v>7</v>
          </cell>
          <cell r="AL20">
            <v>1.5317286652078801</v>
          </cell>
          <cell r="AM20">
            <v>8</v>
          </cell>
          <cell r="AN20">
            <v>1.7505470459518599</v>
          </cell>
          <cell r="AO20">
            <v>7</v>
          </cell>
          <cell r="AP20">
            <v>1.5317286652078801</v>
          </cell>
          <cell r="AQ20">
            <v>5</v>
          </cell>
          <cell r="AR20">
            <v>1.0940919037199099</v>
          </cell>
          <cell r="AS20" t="str">
            <v>X</v>
          </cell>
          <cell r="AT20" t="str">
            <v xml:space="preserve"> </v>
          </cell>
          <cell r="AU20" t="str">
            <v>X</v>
          </cell>
          <cell r="AV20" t="str">
            <v xml:space="preserve"> </v>
          </cell>
          <cell r="AW20" t="str">
            <v>X</v>
          </cell>
          <cell r="AX20" t="str">
            <v xml:space="preserve"> </v>
          </cell>
          <cell r="AY20" t="str">
            <v>X</v>
          </cell>
          <cell r="AZ20" t="str">
            <v xml:space="preserve"> </v>
          </cell>
          <cell r="BA20">
            <v>4</v>
          </cell>
          <cell r="BB20">
            <v>0.87527352297592997</v>
          </cell>
          <cell r="BC20">
            <v>5</v>
          </cell>
          <cell r="BD20">
            <v>1.0940919037199099</v>
          </cell>
          <cell r="BE20" t="str">
            <v>X</v>
          </cell>
          <cell r="BF20" t="str">
            <v xml:space="preserve"> </v>
          </cell>
          <cell r="BG20" t="str">
            <v>X</v>
          </cell>
          <cell r="BH20" t="str">
            <v xml:space="preserve"> </v>
          </cell>
          <cell r="BI20" t="str">
            <v>X</v>
          </cell>
          <cell r="BJ20" t="str">
            <v xml:space="preserve"> </v>
          </cell>
          <cell r="BK20">
            <v>0</v>
          </cell>
          <cell r="BL20">
            <v>0</v>
          </cell>
          <cell r="BM20" t="str">
            <v>X</v>
          </cell>
          <cell r="BN20" t="str">
            <v xml:space="preserve"> </v>
          </cell>
          <cell r="BO20" t="str">
            <v>X</v>
          </cell>
          <cell r="BP20" t="str">
            <v xml:space="preserve"> </v>
          </cell>
          <cell r="BQ20" t="str">
            <v>X</v>
          </cell>
          <cell r="BR20" t="str">
            <v xml:space="preserve"> </v>
          </cell>
          <cell r="BS20">
            <v>4</v>
          </cell>
          <cell r="BT20">
            <v>0.87527352297592997</v>
          </cell>
          <cell r="BU20">
            <v>8</v>
          </cell>
          <cell r="BV20">
            <v>1.7505470459518599</v>
          </cell>
          <cell r="BW20">
            <v>14</v>
          </cell>
          <cell r="BX20">
            <v>3.0634573304157602</v>
          </cell>
          <cell r="BY20">
            <v>23</v>
          </cell>
          <cell r="BZ20">
            <v>5.0328227571116004</v>
          </cell>
          <cell r="CA20">
            <v>22</v>
          </cell>
          <cell r="CB20">
            <v>4.8140043763676204</v>
          </cell>
          <cell r="CC20">
            <v>22</v>
          </cell>
          <cell r="CD20">
            <v>4.8140043763676204</v>
          </cell>
          <cell r="CE20">
            <v>27</v>
          </cell>
          <cell r="CF20">
            <v>5.9080962800875296</v>
          </cell>
        </row>
        <row r="21">
          <cell r="B21" t="str">
            <v>Halland</v>
          </cell>
          <cell r="C21">
            <v>450</v>
          </cell>
          <cell r="D21">
            <v>1.44318655591546</v>
          </cell>
          <cell r="E21">
            <v>0</v>
          </cell>
          <cell r="F21">
            <v>0</v>
          </cell>
          <cell r="G21" t="str">
            <v>X</v>
          </cell>
          <cell r="H21" t="str">
            <v xml:space="preserve"> </v>
          </cell>
          <cell r="I21">
            <v>8</v>
          </cell>
          <cell r="J21">
            <v>1.7777777777777799</v>
          </cell>
          <cell r="K21">
            <v>24</v>
          </cell>
          <cell r="L21">
            <v>5.3333333333333401</v>
          </cell>
          <cell r="M21">
            <v>15</v>
          </cell>
          <cell r="N21">
            <v>3.3333333333333299</v>
          </cell>
          <cell r="O21">
            <v>19</v>
          </cell>
          <cell r="P21">
            <v>4.2222222222222197</v>
          </cell>
          <cell r="Q21">
            <v>23</v>
          </cell>
          <cell r="R21">
            <v>5.1111111111111098</v>
          </cell>
          <cell r="S21">
            <v>20</v>
          </cell>
          <cell r="T21">
            <v>4.44444444444445</v>
          </cell>
          <cell r="U21">
            <v>25</v>
          </cell>
          <cell r="V21">
            <v>5.5555555555555598</v>
          </cell>
          <cell r="W21">
            <v>21</v>
          </cell>
          <cell r="X21">
            <v>4.6666666666666696</v>
          </cell>
          <cell r="Y21">
            <v>23</v>
          </cell>
          <cell r="Z21">
            <v>5.1111111111111098</v>
          </cell>
          <cell r="AA21">
            <v>21</v>
          </cell>
          <cell r="AB21">
            <v>4.6666666666666696</v>
          </cell>
          <cell r="AC21">
            <v>20</v>
          </cell>
          <cell r="AD21">
            <v>4.44444444444445</v>
          </cell>
          <cell r="AE21">
            <v>25</v>
          </cell>
          <cell r="AF21">
            <v>5.5555555555555598</v>
          </cell>
          <cell r="AG21">
            <v>15</v>
          </cell>
          <cell r="AH21">
            <v>3.3333333333333299</v>
          </cell>
          <cell r="AI21">
            <v>17</v>
          </cell>
          <cell r="AJ21">
            <v>3.7777777777777799</v>
          </cell>
          <cell r="AK21">
            <v>16</v>
          </cell>
          <cell r="AL21">
            <v>3.5555555555555598</v>
          </cell>
          <cell r="AM21">
            <v>6</v>
          </cell>
          <cell r="AN21">
            <v>1.3333333333333299</v>
          </cell>
          <cell r="AO21" t="str">
            <v>X</v>
          </cell>
          <cell r="AP21" t="str">
            <v xml:space="preserve"> </v>
          </cell>
          <cell r="AQ21" t="str">
            <v>X</v>
          </cell>
          <cell r="AR21" t="str">
            <v xml:space="preserve"> </v>
          </cell>
          <cell r="AS21" t="str">
            <v>X</v>
          </cell>
          <cell r="AT21" t="str">
            <v xml:space="preserve"> </v>
          </cell>
          <cell r="AU21" t="str">
            <v>X</v>
          </cell>
          <cell r="AV21" t="str">
            <v xml:space="preserve"> </v>
          </cell>
          <cell r="AW21">
            <v>4</v>
          </cell>
          <cell r="AX21">
            <v>0.88888888888888995</v>
          </cell>
          <cell r="AY21" t="str">
            <v>X</v>
          </cell>
          <cell r="AZ21" t="str">
            <v xml:space="preserve"> </v>
          </cell>
          <cell r="BA21" t="str">
            <v>X</v>
          </cell>
          <cell r="BB21" t="str">
            <v xml:space="preserve"> </v>
          </cell>
          <cell r="BC21">
            <v>4</v>
          </cell>
          <cell r="BD21">
            <v>0.88888888888888995</v>
          </cell>
          <cell r="BE21">
            <v>4</v>
          </cell>
          <cell r="BF21">
            <v>0.88888888888888995</v>
          </cell>
          <cell r="BG21" t="str">
            <v>X</v>
          </cell>
          <cell r="BH21" t="str">
            <v xml:space="preserve"> </v>
          </cell>
          <cell r="BI21">
            <v>4</v>
          </cell>
          <cell r="BJ21">
            <v>0.88888888888888995</v>
          </cell>
          <cell r="BK21">
            <v>4</v>
          </cell>
          <cell r="BL21">
            <v>0.88888888888888995</v>
          </cell>
          <cell r="BM21">
            <v>5</v>
          </cell>
          <cell r="BN21">
            <v>1.1111111111111101</v>
          </cell>
          <cell r="BO21">
            <v>7</v>
          </cell>
          <cell r="BP21">
            <v>1.55555555555556</v>
          </cell>
          <cell r="BQ21">
            <v>4</v>
          </cell>
          <cell r="BR21">
            <v>0.88888888888888995</v>
          </cell>
          <cell r="BS21" t="str">
            <v>X</v>
          </cell>
          <cell r="BT21" t="str">
            <v xml:space="preserve"> </v>
          </cell>
          <cell r="BU21">
            <v>14</v>
          </cell>
          <cell r="BV21">
            <v>3.1111111111111098</v>
          </cell>
          <cell r="BW21">
            <v>10</v>
          </cell>
          <cell r="BX21">
            <v>2.2222222222222201</v>
          </cell>
          <cell r="BY21">
            <v>17</v>
          </cell>
          <cell r="BZ21">
            <v>3.7777777777777799</v>
          </cell>
          <cell r="CA21">
            <v>21</v>
          </cell>
          <cell r="CB21">
            <v>4.6666666666666696</v>
          </cell>
          <cell r="CC21">
            <v>21</v>
          </cell>
          <cell r="CD21">
            <v>4.6666666666666696</v>
          </cell>
          <cell r="CE21">
            <v>13</v>
          </cell>
          <cell r="CF21">
            <v>2.8888888888888902</v>
          </cell>
        </row>
        <row r="22">
          <cell r="B22" t="str">
            <v>Västerbotten</v>
          </cell>
          <cell r="C22">
            <v>270</v>
          </cell>
          <cell r="D22">
            <v>0.86591193354927998</v>
          </cell>
          <cell r="E22">
            <v>0</v>
          </cell>
          <cell r="F22">
            <v>0</v>
          </cell>
          <cell r="G22" t="str">
            <v>X</v>
          </cell>
          <cell r="H22" t="str">
            <v xml:space="preserve"> </v>
          </cell>
          <cell r="I22">
            <v>12</v>
          </cell>
          <cell r="J22">
            <v>4.44444444444445</v>
          </cell>
          <cell r="K22">
            <v>11</v>
          </cell>
          <cell r="L22">
            <v>4.0740740740740797</v>
          </cell>
          <cell r="M22">
            <v>26</v>
          </cell>
          <cell r="N22">
            <v>9.6296296296296298</v>
          </cell>
          <cell r="O22">
            <v>23</v>
          </cell>
          <cell r="P22">
            <v>8.5185185185185208</v>
          </cell>
          <cell r="Q22">
            <v>15</v>
          </cell>
          <cell r="R22">
            <v>5.5555555555555598</v>
          </cell>
          <cell r="S22">
            <v>7</v>
          </cell>
          <cell r="T22">
            <v>2.5925925925925899</v>
          </cell>
          <cell r="U22">
            <v>8</v>
          </cell>
          <cell r="V22">
            <v>2.9629629629629601</v>
          </cell>
          <cell r="W22" t="str">
            <v>X</v>
          </cell>
          <cell r="X22" t="str">
            <v xml:space="preserve"> </v>
          </cell>
          <cell r="Y22">
            <v>8</v>
          </cell>
          <cell r="Z22">
            <v>2.9629629629629601</v>
          </cell>
          <cell r="AA22">
            <v>7</v>
          </cell>
          <cell r="AB22">
            <v>2.5925925925925899</v>
          </cell>
          <cell r="AC22" t="str">
            <v>X</v>
          </cell>
          <cell r="AD22" t="str">
            <v xml:space="preserve"> </v>
          </cell>
          <cell r="AE22">
            <v>6</v>
          </cell>
          <cell r="AF22">
            <v>2.2222222222222201</v>
          </cell>
          <cell r="AG22">
            <v>8</v>
          </cell>
          <cell r="AH22">
            <v>2.9629629629629601</v>
          </cell>
          <cell r="AI22">
            <v>4</v>
          </cell>
          <cell r="AJ22">
            <v>1.4814814814814801</v>
          </cell>
          <cell r="AK22">
            <v>5</v>
          </cell>
          <cell r="AL22">
            <v>1.8518518518518501</v>
          </cell>
          <cell r="AM22">
            <v>7</v>
          </cell>
          <cell r="AN22">
            <v>2.5925925925925899</v>
          </cell>
          <cell r="AO22">
            <v>4</v>
          </cell>
          <cell r="AP22">
            <v>1.4814814814814801</v>
          </cell>
          <cell r="AQ22" t="str">
            <v>X</v>
          </cell>
          <cell r="AR22" t="str">
            <v xml:space="preserve"> </v>
          </cell>
          <cell r="AS22">
            <v>0</v>
          </cell>
          <cell r="AT22">
            <v>0</v>
          </cell>
          <cell r="AU22" t="str">
            <v>X</v>
          </cell>
          <cell r="AV22" t="str">
            <v xml:space="preserve"> </v>
          </cell>
          <cell r="AW22">
            <v>0</v>
          </cell>
          <cell r="AX22">
            <v>0</v>
          </cell>
          <cell r="AY22">
            <v>0</v>
          </cell>
          <cell r="AZ22">
            <v>0</v>
          </cell>
          <cell r="BA22">
            <v>0</v>
          </cell>
          <cell r="BB22">
            <v>0</v>
          </cell>
          <cell r="BC22" t="str">
            <v>X</v>
          </cell>
          <cell r="BD22" t="str">
            <v xml:space="preserve"> </v>
          </cell>
          <cell r="BE22">
            <v>0</v>
          </cell>
          <cell r="BF22">
            <v>0</v>
          </cell>
          <cell r="BG22" t="str">
            <v>X</v>
          </cell>
          <cell r="BH22" t="str">
            <v xml:space="preserve"> </v>
          </cell>
          <cell r="BI22" t="str">
            <v>X</v>
          </cell>
          <cell r="BJ22" t="str">
            <v xml:space="preserve"> </v>
          </cell>
          <cell r="BK22" t="str">
            <v>X</v>
          </cell>
          <cell r="BL22" t="str">
            <v xml:space="preserve"> </v>
          </cell>
          <cell r="BM22" t="str">
            <v>X</v>
          </cell>
          <cell r="BN22" t="str">
            <v xml:space="preserve"> </v>
          </cell>
          <cell r="BO22" t="str">
            <v>X</v>
          </cell>
          <cell r="BP22" t="str">
            <v xml:space="preserve"> </v>
          </cell>
          <cell r="BQ22">
            <v>4</v>
          </cell>
          <cell r="BR22">
            <v>1.4814814814814801</v>
          </cell>
          <cell r="BS22" t="str">
            <v>X</v>
          </cell>
          <cell r="BT22" t="str">
            <v xml:space="preserve"> </v>
          </cell>
          <cell r="BU22">
            <v>6</v>
          </cell>
          <cell r="BV22">
            <v>2.2222222222222201</v>
          </cell>
          <cell r="BW22">
            <v>12</v>
          </cell>
          <cell r="BX22">
            <v>4.44444444444445</v>
          </cell>
          <cell r="BY22">
            <v>16</v>
          </cell>
          <cell r="BZ22">
            <v>5.92592592592593</v>
          </cell>
          <cell r="CA22">
            <v>21</v>
          </cell>
          <cell r="CB22">
            <v>7.7777777777777803</v>
          </cell>
          <cell r="CC22">
            <v>20</v>
          </cell>
          <cell r="CD22">
            <v>7.4074074074074101</v>
          </cell>
          <cell r="CE22">
            <v>19</v>
          </cell>
          <cell r="CF22">
            <v>7.0370370370370399</v>
          </cell>
        </row>
        <row r="23">
          <cell r="B23" t="str">
            <v>Jämtland</v>
          </cell>
          <cell r="C23">
            <v>214</v>
          </cell>
          <cell r="D23">
            <v>0.68631538436869</v>
          </cell>
          <cell r="E23">
            <v>0</v>
          </cell>
          <cell r="F23">
            <v>0</v>
          </cell>
          <cell r="G23">
            <v>0</v>
          </cell>
          <cell r="H23">
            <v>0</v>
          </cell>
          <cell r="I23">
            <v>4</v>
          </cell>
          <cell r="J23">
            <v>1.86915887850467</v>
          </cell>
          <cell r="K23">
            <v>7</v>
          </cell>
          <cell r="L23">
            <v>3.2710280373831799</v>
          </cell>
          <cell r="M23">
            <v>9</v>
          </cell>
          <cell r="N23">
            <v>4.20560747663552</v>
          </cell>
          <cell r="O23">
            <v>10</v>
          </cell>
          <cell r="P23">
            <v>4.6728971962616797</v>
          </cell>
          <cell r="Q23">
            <v>19</v>
          </cell>
          <cell r="R23">
            <v>8.8785046728972006</v>
          </cell>
          <cell r="S23">
            <v>8</v>
          </cell>
          <cell r="T23">
            <v>3.7383177570093502</v>
          </cell>
          <cell r="U23">
            <v>14</v>
          </cell>
          <cell r="V23">
            <v>6.5420560747663599</v>
          </cell>
          <cell r="W23">
            <v>11</v>
          </cell>
          <cell r="X23">
            <v>5.1401869158878499</v>
          </cell>
          <cell r="Y23">
            <v>8</v>
          </cell>
          <cell r="Z23">
            <v>3.7383177570093502</v>
          </cell>
          <cell r="AA23">
            <v>16</v>
          </cell>
          <cell r="AB23">
            <v>7.4766355140186898</v>
          </cell>
          <cell r="AC23">
            <v>6</v>
          </cell>
          <cell r="AD23">
            <v>2.8037383177570101</v>
          </cell>
          <cell r="AE23">
            <v>5</v>
          </cell>
          <cell r="AF23">
            <v>2.3364485981308398</v>
          </cell>
          <cell r="AG23">
            <v>5</v>
          </cell>
          <cell r="AH23">
            <v>2.3364485981308398</v>
          </cell>
          <cell r="AI23">
            <v>7</v>
          </cell>
          <cell r="AJ23">
            <v>3.2710280373831799</v>
          </cell>
          <cell r="AK23">
            <v>9</v>
          </cell>
          <cell r="AL23">
            <v>4.20560747663552</v>
          </cell>
          <cell r="AM23">
            <v>7</v>
          </cell>
          <cell r="AN23">
            <v>3.2710280373831799</v>
          </cell>
          <cell r="AO23" t="str">
            <v>X</v>
          </cell>
          <cell r="AP23" t="str">
            <v xml:space="preserve"> </v>
          </cell>
          <cell r="AQ23" t="str">
            <v>X</v>
          </cell>
          <cell r="AR23" t="str">
            <v xml:space="preserve"> </v>
          </cell>
          <cell r="AS23">
            <v>4</v>
          </cell>
          <cell r="AT23">
            <v>1.86915887850467</v>
          </cell>
          <cell r="AU23" t="str">
            <v>X</v>
          </cell>
          <cell r="AV23" t="str">
            <v xml:space="preserve"> </v>
          </cell>
          <cell r="AW23">
            <v>0</v>
          </cell>
          <cell r="AX23">
            <v>0</v>
          </cell>
          <cell r="AY23">
            <v>0</v>
          </cell>
          <cell r="AZ23">
            <v>0</v>
          </cell>
          <cell r="BA23" t="str">
            <v>X</v>
          </cell>
          <cell r="BB23" t="str">
            <v xml:space="preserve"> </v>
          </cell>
          <cell r="BC23" t="str">
            <v>X</v>
          </cell>
          <cell r="BD23" t="str">
            <v xml:space="preserve"> </v>
          </cell>
          <cell r="BE23" t="str">
            <v>X</v>
          </cell>
          <cell r="BF23" t="str">
            <v xml:space="preserve"> </v>
          </cell>
          <cell r="BG23">
            <v>0</v>
          </cell>
          <cell r="BH23">
            <v>0</v>
          </cell>
          <cell r="BI23" t="str">
            <v>X</v>
          </cell>
          <cell r="BJ23" t="str">
            <v xml:space="preserve"> </v>
          </cell>
          <cell r="BK23" t="str">
            <v>X</v>
          </cell>
          <cell r="BL23" t="str">
            <v xml:space="preserve"> </v>
          </cell>
          <cell r="BM23" t="str">
            <v>X</v>
          </cell>
          <cell r="BN23" t="str">
            <v xml:space="preserve"> </v>
          </cell>
          <cell r="BO23" t="str">
            <v>X</v>
          </cell>
          <cell r="BP23" t="str">
            <v xml:space="preserve"> </v>
          </cell>
          <cell r="BQ23" t="str">
            <v>X</v>
          </cell>
          <cell r="BR23" t="str">
            <v xml:space="preserve"> </v>
          </cell>
          <cell r="BS23">
            <v>5</v>
          </cell>
          <cell r="BT23">
            <v>2.3364485981308398</v>
          </cell>
          <cell r="BU23" t="str">
            <v>X</v>
          </cell>
          <cell r="BV23" t="str">
            <v xml:space="preserve"> </v>
          </cell>
          <cell r="BW23" t="str">
            <v>X</v>
          </cell>
          <cell r="BX23" t="str">
            <v xml:space="preserve"> </v>
          </cell>
          <cell r="BY23">
            <v>7</v>
          </cell>
          <cell r="BZ23">
            <v>3.2710280373831799</v>
          </cell>
          <cell r="CA23">
            <v>6</v>
          </cell>
          <cell r="CB23">
            <v>2.8037383177570101</v>
          </cell>
          <cell r="CC23">
            <v>13</v>
          </cell>
          <cell r="CD23">
            <v>6.0747663551401896</v>
          </cell>
          <cell r="CE23">
            <v>10</v>
          </cell>
          <cell r="CF23">
            <v>4.6728971962616797</v>
          </cell>
        </row>
        <row r="24">
          <cell r="B24" t="str">
            <v>Blekinge</v>
          </cell>
          <cell r="C24">
            <v>193</v>
          </cell>
          <cell r="D24">
            <v>0.61896667842595998</v>
          </cell>
          <cell r="E24">
            <v>0</v>
          </cell>
          <cell r="F24">
            <v>0</v>
          </cell>
          <cell r="G24">
            <v>0</v>
          </cell>
          <cell r="H24">
            <v>0</v>
          </cell>
          <cell r="I24">
            <v>0</v>
          </cell>
          <cell r="J24">
            <v>0</v>
          </cell>
          <cell r="K24">
            <v>4</v>
          </cell>
          <cell r="L24">
            <v>2.0725388601036299</v>
          </cell>
          <cell r="M24">
            <v>5</v>
          </cell>
          <cell r="N24">
            <v>2.59067357512953</v>
          </cell>
          <cell r="O24" t="str">
            <v>X</v>
          </cell>
          <cell r="P24" t="str">
            <v xml:space="preserve"> </v>
          </cell>
          <cell r="Q24" t="str">
            <v>X</v>
          </cell>
          <cell r="R24" t="str">
            <v xml:space="preserve"> </v>
          </cell>
          <cell r="S24" t="str">
            <v>X</v>
          </cell>
          <cell r="T24" t="str">
            <v xml:space="preserve"> </v>
          </cell>
          <cell r="U24" t="str">
            <v>X</v>
          </cell>
          <cell r="V24" t="str">
            <v xml:space="preserve"> </v>
          </cell>
          <cell r="W24">
            <v>4</v>
          </cell>
          <cell r="X24">
            <v>2.0725388601036299</v>
          </cell>
          <cell r="Y24">
            <v>5</v>
          </cell>
          <cell r="Z24">
            <v>2.59067357512953</v>
          </cell>
          <cell r="AA24">
            <v>10</v>
          </cell>
          <cell r="AB24">
            <v>5.1813471502590698</v>
          </cell>
          <cell r="AC24">
            <v>6</v>
          </cell>
          <cell r="AD24">
            <v>3.1088082901554399</v>
          </cell>
          <cell r="AE24">
            <v>17</v>
          </cell>
          <cell r="AF24">
            <v>8.8082901554404192</v>
          </cell>
          <cell r="AG24">
            <v>8</v>
          </cell>
          <cell r="AH24">
            <v>4.1450777202072597</v>
          </cell>
          <cell r="AI24">
            <v>13</v>
          </cell>
          <cell r="AJ24">
            <v>6.7357512953367902</v>
          </cell>
          <cell r="AK24" t="str">
            <v>X</v>
          </cell>
          <cell r="AL24" t="str">
            <v xml:space="preserve"> </v>
          </cell>
          <cell r="AM24">
            <v>5</v>
          </cell>
          <cell r="AN24">
            <v>2.59067357512953</v>
          </cell>
          <cell r="AO24" t="str">
            <v>X</v>
          </cell>
          <cell r="AP24" t="str">
            <v xml:space="preserve"> </v>
          </cell>
          <cell r="AQ24">
            <v>4</v>
          </cell>
          <cell r="AR24">
            <v>2.0725388601036299</v>
          </cell>
          <cell r="AS24" t="str">
            <v>X</v>
          </cell>
          <cell r="AT24" t="str">
            <v xml:space="preserve"> </v>
          </cell>
          <cell r="AU24">
            <v>5</v>
          </cell>
          <cell r="AV24">
            <v>2.59067357512953</v>
          </cell>
          <cell r="AW24" t="str">
            <v>X</v>
          </cell>
          <cell r="AX24" t="str">
            <v xml:space="preserve"> </v>
          </cell>
          <cell r="AY24">
            <v>6</v>
          </cell>
          <cell r="AZ24">
            <v>3.1088082901554399</v>
          </cell>
          <cell r="BA24">
            <v>5</v>
          </cell>
          <cell r="BB24">
            <v>2.59067357512953</v>
          </cell>
          <cell r="BC24">
            <v>0</v>
          </cell>
          <cell r="BD24">
            <v>0</v>
          </cell>
          <cell r="BE24" t="str">
            <v>X</v>
          </cell>
          <cell r="BF24" t="str">
            <v xml:space="preserve"> </v>
          </cell>
          <cell r="BG24">
            <v>0</v>
          </cell>
          <cell r="BH24">
            <v>0</v>
          </cell>
          <cell r="BI24" t="str">
            <v>X</v>
          </cell>
          <cell r="BJ24" t="str">
            <v xml:space="preserve"> </v>
          </cell>
          <cell r="BK24">
            <v>4</v>
          </cell>
          <cell r="BL24">
            <v>2.0725388601036299</v>
          </cell>
          <cell r="BM24">
            <v>7</v>
          </cell>
          <cell r="BN24">
            <v>3.6269430051813498</v>
          </cell>
          <cell r="BO24">
            <v>4</v>
          </cell>
          <cell r="BP24">
            <v>2.0725388601036299</v>
          </cell>
          <cell r="BQ24" t="str">
            <v>X</v>
          </cell>
          <cell r="BR24" t="str">
            <v xml:space="preserve"> </v>
          </cell>
          <cell r="BS24">
            <v>4</v>
          </cell>
          <cell r="BT24">
            <v>2.0725388601036299</v>
          </cell>
          <cell r="BU24">
            <v>7</v>
          </cell>
          <cell r="BV24">
            <v>3.6269430051813498</v>
          </cell>
          <cell r="BW24">
            <v>7</v>
          </cell>
          <cell r="BX24">
            <v>3.6269430051813498</v>
          </cell>
          <cell r="BY24">
            <v>12</v>
          </cell>
          <cell r="BZ24">
            <v>6.2176165803108798</v>
          </cell>
          <cell r="CA24">
            <v>8</v>
          </cell>
          <cell r="CB24">
            <v>4.1450777202072597</v>
          </cell>
          <cell r="CC24">
            <v>8</v>
          </cell>
          <cell r="CD24">
            <v>4.1450777202072597</v>
          </cell>
          <cell r="CE24">
            <v>9</v>
          </cell>
          <cell r="CF24">
            <v>4.6632124352331603</v>
          </cell>
        </row>
        <row r="25">
          <cell r="B25" t="str">
            <v>Gotland</v>
          </cell>
          <cell r="C25">
            <v>33</v>
          </cell>
          <cell r="D25">
            <v>0.10583368076713</v>
          </cell>
          <cell r="E25">
            <v>0</v>
          </cell>
          <cell r="F25">
            <v>0</v>
          </cell>
          <cell r="G25">
            <v>0</v>
          </cell>
          <cell r="H25">
            <v>0</v>
          </cell>
          <cell r="I25" t="str">
            <v>X</v>
          </cell>
          <cell r="J25" t="str">
            <v xml:space="preserve"> </v>
          </cell>
          <cell r="K25" t="str">
            <v>X</v>
          </cell>
          <cell r="L25" t="str">
            <v xml:space="preserve"> </v>
          </cell>
          <cell r="M25">
            <v>0</v>
          </cell>
          <cell r="N25">
            <v>0</v>
          </cell>
          <cell r="O25" t="str">
            <v>X</v>
          </cell>
          <cell r="P25" t="str">
            <v xml:space="preserve"> </v>
          </cell>
          <cell r="Q25" t="str">
            <v>X</v>
          </cell>
          <cell r="R25" t="str">
            <v xml:space="preserve"> </v>
          </cell>
          <cell r="S25">
            <v>0</v>
          </cell>
          <cell r="T25">
            <v>0</v>
          </cell>
          <cell r="U25" t="str">
            <v>X</v>
          </cell>
          <cell r="V25" t="str">
            <v xml:space="preserve"> </v>
          </cell>
          <cell r="W25">
            <v>0</v>
          </cell>
          <cell r="X25">
            <v>0</v>
          </cell>
          <cell r="Y25" t="str">
            <v>X</v>
          </cell>
          <cell r="Z25" t="str">
            <v xml:space="preserve"> </v>
          </cell>
          <cell r="AA25" t="str">
            <v>X</v>
          </cell>
          <cell r="AB25" t="str">
            <v xml:space="preserve"> </v>
          </cell>
          <cell r="AC25" t="str">
            <v>X</v>
          </cell>
          <cell r="AD25" t="str">
            <v xml:space="preserve"> </v>
          </cell>
          <cell r="AE25" t="str">
            <v>X</v>
          </cell>
          <cell r="AF25" t="str">
            <v xml:space="preserve"> </v>
          </cell>
          <cell r="AG25" t="str">
            <v>X</v>
          </cell>
          <cell r="AH25" t="str">
            <v xml:space="preserve"> </v>
          </cell>
          <cell r="AI25">
            <v>0</v>
          </cell>
          <cell r="AJ25">
            <v>0</v>
          </cell>
          <cell r="AK25" t="str">
            <v>X</v>
          </cell>
          <cell r="AL25" t="str">
            <v xml:space="preserve"> </v>
          </cell>
          <cell r="AM25">
            <v>0</v>
          </cell>
          <cell r="AN25">
            <v>0</v>
          </cell>
          <cell r="AO25" t="str">
            <v>X</v>
          </cell>
          <cell r="AP25" t="str">
            <v xml:space="preserve"> </v>
          </cell>
          <cell r="AQ25">
            <v>0</v>
          </cell>
          <cell r="AR25">
            <v>0</v>
          </cell>
          <cell r="AS25" t="str">
            <v>X</v>
          </cell>
          <cell r="AT25" t="str">
            <v xml:space="preserve"> </v>
          </cell>
          <cell r="AU25">
            <v>0</v>
          </cell>
          <cell r="AV25">
            <v>0</v>
          </cell>
          <cell r="AW25">
            <v>0</v>
          </cell>
          <cell r="AX25">
            <v>0</v>
          </cell>
          <cell r="AY25" t="str">
            <v>X</v>
          </cell>
          <cell r="AZ25" t="str">
            <v xml:space="preserve"> </v>
          </cell>
          <cell r="BA25" t="str">
            <v>X</v>
          </cell>
          <cell r="BB25" t="str">
            <v xml:space="preserve"> </v>
          </cell>
          <cell r="BC25">
            <v>0</v>
          </cell>
          <cell r="BD25">
            <v>0</v>
          </cell>
          <cell r="BE25" t="str">
            <v>X</v>
          </cell>
          <cell r="BF25" t="str">
            <v xml:space="preserve"> </v>
          </cell>
          <cell r="BG25">
            <v>0</v>
          </cell>
          <cell r="BH25">
            <v>0</v>
          </cell>
          <cell r="BI25" t="str">
            <v>X</v>
          </cell>
          <cell r="BJ25" t="str">
            <v xml:space="preserve"> </v>
          </cell>
          <cell r="BK25">
            <v>0</v>
          </cell>
          <cell r="BL25">
            <v>0</v>
          </cell>
          <cell r="BM25">
            <v>0</v>
          </cell>
          <cell r="BN25">
            <v>0</v>
          </cell>
          <cell r="BO25" t="str">
            <v>X</v>
          </cell>
          <cell r="BP25" t="str">
            <v xml:space="preserve"> </v>
          </cell>
          <cell r="BQ25" t="str">
            <v>X</v>
          </cell>
          <cell r="BR25" t="str">
            <v xml:space="preserve"> </v>
          </cell>
          <cell r="BS25" t="str">
            <v>X</v>
          </cell>
          <cell r="BT25" t="str">
            <v xml:space="preserve"> </v>
          </cell>
          <cell r="BU25" t="str">
            <v>X</v>
          </cell>
          <cell r="BV25" t="str">
            <v xml:space="preserve"> </v>
          </cell>
          <cell r="BW25">
            <v>0</v>
          </cell>
          <cell r="BX25">
            <v>0</v>
          </cell>
          <cell r="BY25">
            <v>0</v>
          </cell>
          <cell r="BZ25">
            <v>0</v>
          </cell>
          <cell r="CA25">
            <v>0</v>
          </cell>
          <cell r="CB25">
            <v>0</v>
          </cell>
          <cell r="CC25">
            <v>0</v>
          </cell>
          <cell r="CD25">
            <v>0</v>
          </cell>
          <cell r="CE25">
            <v>0</v>
          </cell>
          <cell r="CF25">
            <v>0</v>
          </cell>
        </row>
      </sheetData>
      <sheetData sheetId="9">
        <row r="1">
          <cell r="B1" t="str">
            <v>region</v>
          </cell>
          <cell r="C1" t="str">
            <v>Totalt</v>
          </cell>
          <cell r="D1" t="str">
            <v>pc0</v>
          </cell>
          <cell r="E1" t="str">
            <v>vecka
11</v>
          </cell>
          <cell r="F1" t="str">
            <v>pc1</v>
          </cell>
          <cell r="G1" t="str">
            <v>vecka
12</v>
          </cell>
          <cell r="H1" t="str">
            <v>pc2</v>
          </cell>
          <cell r="I1" t="str">
            <v>vecka
13</v>
          </cell>
          <cell r="J1" t="str">
            <v>pc3</v>
          </cell>
          <cell r="K1" t="str">
            <v>vecka
14</v>
          </cell>
          <cell r="L1" t="str">
            <v>pc4</v>
          </cell>
          <cell r="M1" t="str">
            <v>vecka
15</v>
          </cell>
          <cell r="N1" t="str">
            <v>pc5</v>
          </cell>
          <cell r="O1" t="str">
            <v>vecka
16</v>
          </cell>
          <cell r="P1" t="str">
            <v>pc6</v>
          </cell>
          <cell r="Q1" t="str">
            <v>vecka
17</v>
          </cell>
          <cell r="R1" t="str">
            <v>pc7</v>
          </cell>
          <cell r="S1" t="str">
            <v>vecka
18</v>
          </cell>
          <cell r="T1" t="str">
            <v>pc8</v>
          </cell>
          <cell r="U1" t="str">
            <v>vecka
19</v>
          </cell>
          <cell r="V1" t="str">
            <v>pc9</v>
          </cell>
          <cell r="W1" t="str">
            <v>vecka
20</v>
          </cell>
          <cell r="X1" t="str">
            <v>pc10</v>
          </cell>
          <cell r="Y1" t="str">
            <v>vecka
21</v>
          </cell>
          <cell r="Z1" t="str">
            <v>pc11</v>
          </cell>
          <cell r="AA1" t="str">
            <v>vecka
22</v>
          </cell>
          <cell r="AB1" t="str">
            <v>pc12</v>
          </cell>
          <cell r="AC1" t="str">
            <v>vecka
23</v>
          </cell>
          <cell r="AD1" t="str">
            <v>pc13</v>
          </cell>
          <cell r="AE1" t="str">
            <v>vecka
24</v>
          </cell>
          <cell r="AF1" t="str">
            <v>pc14</v>
          </cell>
          <cell r="AG1" t="str">
            <v>vecka
25</v>
          </cell>
          <cell r="AH1" t="str">
            <v>pc15</v>
          </cell>
          <cell r="AI1" t="str">
            <v>vecka
26</v>
          </cell>
          <cell r="AJ1" t="str">
            <v>pc16</v>
          </cell>
          <cell r="AK1" t="str">
            <v>vecka
27</v>
          </cell>
          <cell r="AL1" t="str">
            <v>pc17</v>
          </cell>
          <cell r="AM1" t="str">
            <v>vecka
28</v>
          </cell>
          <cell r="AN1" t="str">
            <v>pc18</v>
          </cell>
          <cell r="AO1" t="str">
            <v>vecka
29</v>
          </cell>
          <cell r="AP1" t="str">
            <v>pc19</v>
          </cell>
          <cell r="AQ1" t="str">
            <v>vecka
30</v>
          </cell>
          <cell r="AR1" t="str">
            <v>pc20</v>
          </cell>
          <cell r="AS1" t="str">
            <v>vecka
31</v>
          </cell>
          <cell r="AT1" t="str">
            <v>pc21</v>
          </cell>
          <cell r="AU1" t="str">
            <v>vecka
32</v>
          </cell>
          <cell r="AV1" t="str">
            <v>pc22</v>
          </cell>
          <cell r="AW1" t="str">
            <v>vecka
33</v>
          </cell>
          <cell r="AX1" t="str">
            <v>pc23</v>
          </cell>
          <cell r="AY1" t="str">
            <v>vecka
34</v>
          </cell>
          <cell r="AZ1" t="str">
            <v>pc24</v>
          </cell>
          <cell r="BA1" t="str">
            <v>vecka
35</v>
          </cell>
          <cell r="BB1" t="str">
            <v>pc25</v>
          </cell>
          <cell r="BC1" t="str">
            <v>vecka
36</v>
          </cell>
          <cell r="BD1" t="str">
            <v>pc26</v>
          </cell>
          <cell r="BE1" t="str">
            <v>vecka
37</v>
          </cell>
          <cell r="BF1" t="str">
            <v>pc27</v>
          </cell>
          <cell r="BG1" t="str">
            <v>vecka
38</v>
          </cell>
          <cell r="BH1" t="str">
            <v>pc28</v>
          </cell>
          <cell r="BI1" t="str">
            <v>vecka
39</v>
          </cell>
          <cell r="BJ1" t="str">
            <v>pc29</v>
          </cell>
          <cell r="BK1" t="str">
            <v>vecka
40</v>
          </cell>
          <cell r="BL1" t="str">
            <v>pc30</v>
          </cell>
          <cell r="BM1" t="str">
            <v>vecka
41</v>
          </cell>
          <cell r="BN1" t="str">
            <v>pc31</v>
          </cell>
          <cell r="BO1" t="str">
            <v>vecka
42</v>
          </cell>
          <cell r="BP1" t="str">
            <v>pc32</v>
          </cell>
          <cell r="BQ1" t="str">
            <v>vecka
43</v>
          </cell>
          <cell r="BR1" t="str">
            <v>pc33</v>
          </cell>
          <cell r="BS1" t="str">
            <v>vecka
44</v>
          </cell>
          <cell r="BT1" t="str">
            <v>pc34</v>
          </cell>
          <cell r="BU1" t="str">
            <v>vecka
45</v>
          </cell>
          <cell r="BV1" t="str">
            <v>pc35</v>
          </cell>
          <cell r="BW1" t="str">
            <v>vecka
46</v>
          </cell>
          <cell r="BX1" t="str">
            <v>pc36</v>
          </cell>
          <cell r="BY1" t="str">
            <v>vecka
47</v>
          </cell>
          <cell r="BZ1" t="str">
            <v>pc37</v>
          </cell>
          <cell r="CA1" t="str">
            <v>vecka
48</v>
          </cell>
          <cell r="CB1" t="str">
            <v>pc38</v>
          </cell>
          <cell r="CC1" t="str">
            <v>vecka
49</v>
          </cell>
          <cell r="CD1" t="str">
            <v>pc39</v>
          </cell>
          <cell r="CE1" t="str">
            <v>vecka
50</v>
          </cell>
          <cell r="CF1" t="str">
            <v>pc40</v>
          </cell>
        </row>
        <row r="2">
          <cell r="B2" t="str">
            <v>Totalt inrapporterat</v>
          </cell>
          <cell r="C2">
            <v>24461</v>
          </cell>
          <cell r="D2">
            <v>100</v>
          </cell>
          <cell r="E2">
            <v>31</v>
          </cell>
          <cell r="F2">
            <v>0.12673234945423001</v>
          </cell>
          <cell r="G2">
            <v>129</v>
          </cell>
          <cell r="H2">
            <v>0.52737009934181001</v>
          </cell>
          <cell r="I2">
            <v>426</v>
          </cell>
          <cell r="J2">
            <v>1.7415477699194599</v>
          </cell>
          <cell r="K2">
            <v>995</v>
          </cell>
          <cell r="L2">
            <v>4.0676996034503903</v>
          </cell>
          <cell r="M2">
            <v>1218</v>
          </cell>
          <cell r="N2">
            <v>4.97935489145988</v>
          </cell>
          <cell r="O2">
            <v>1401</v>
          </cell>
          <cell r="P2">
            <v>5.7274845672703503</v>
          </cell>
          <cell r="Q2">
            <v>1421</v>
          </cell>
          <cell r="R2">
            <v>5.8092473733698604</v>
          </cell>
          <cell r="S2">
            <v>1289</v>
          </cell>
          <cell r="T2">
            <v>5.2696128531131201</v>
          </cell>
          <cell r="U2">
            <v>1289</v>
          </cell>
          <cell r="V2">
            <v>5.2696128531131201</v>
          </cell>
          <cell r="W2">
            <v>1107</v>
          </cell>
          <cell r="X2">
            <v>4.5255713176076204</v>
          </cell>
          <cell r="Y2">
            <v>1045</v>
          </cell>
          <cell r="Z2">
            <v>4.2721066186991496</v>
          </cell>
          <cell r="AA2">
            <v>1083</v>
          </cell>
          <cell r="AB2">
            <v>4.42745595028821</v>
          </cell>
          <cell r="AC2">
            <v>1010</v>
          </cell>
          <cell r="AD2">
            <v>4.1290217080250198</v>
          </cell>
          <cell r="AE2">
            <v>909</v>
          </cell>
          <cell r="AF2">
            <v>3.7161195372225202</v>
          </cell>
          <cell r="AG2">
            <v>799</v>
          </cell>
          <cell r="AH2">
            <v>3.2664241036752402</v>
          </cell>
          <cell r="AI2">
            <v>786</v>
          </cell>
          <cell r="AJ2">
            <v>3.2132782797105599</v>
          </cell>
          <cell r="AK2">
            <v>583</v>
          </cell>
          <cell r="AL2">
            <v>2.3833857978005799</v>
          </cell>
          <cell r="AM2">
            <v>425</v>
          </cell>
          <cell r="AN2">
            <v>1.73745962961449</v>
          </cell>
          <cell r="AO2">
            <v>286</v>
          </cell>
          <cell r="AP2">
            <v>1.16920812722293</v>
          </cell>
          <cell r="AQ2">
            <v>202</v>
          </cell>
          <cell r="AR2">
            <v>0.82580434160500005</v>
          </cell>
          <cell r="AS2">
            <v>203</v>
          </cell>
          <cell r="AT2">
            <v>0.82989248190998</v>
          </cell>
          <cell r="AU2">
            <v>164</v>
          </cell>
          <cell r="AV2">
            <v>0.67045501001593999</v>
          </cell>
          <cell r="AW2">
            <v>161</v>
          </cell>
          <cell r="AX2">
            <v>0.65819058910102002</v>
          </cell>
          <cell r="AY2">
            <v>169</v>
          </cell>
          <cell r="AZ2">
            <v>0.69089571154081997</v>
          </cell>
          <cell r="BA2">
            <v>135</v>
          </cell>
          <cell r="BB2">
            <v>0.55189894117166005</v>
          </cell>
          <cell r="BC2">
            <v>111</v>
          </cell>
          <cell r="BD2">
            <v>0.45378357385224999</v>
          </cell>
          <cell r="BE2">
            <v>97</v>
          </cell>
          <cell r="BF2">
            <v>0.39654960958259999</v>
          </cell>
          <cell r="BG2">
            <v>118</v>
          </cell>
          <cell r="BH2">
            <v>0.48240055598707998</v>
          </cell>
          <cell r="BI2">
            <v>124</v>
          </cell>
          <cell r="BJ2">
            <v>0.50692939781693003</v>
          </cell>
          <cell r="BK2">
            <v>153</v>
          </cell>
          <cell r="BL2">
            <v>0.62548546666121996</v>
          </cell>
          <cell r="BM2">
            <v>151</v>
          </cell>
          <cell r="BN2">
            <v>0.61730918605127005</v>
          </cell>
          <cell r="BO2">
            <v>191</v>
          </cell>
          <cell r="BP2">
            <v>0.78083479825028002</v>
          </cell>
          <cell r="BQ2">
            <v>224</v>
          </cell>
          <cell r="BR2">
            <v>0.91574342831445998</v>
          </cell>
          <cell r="BS2">
            <v>347</v>
          </cell>
          <cell r="BT2">
            <v>1.4185846858264199</v>
          </cell>
          <cell r="BU2">
            <v>587</v>
          </cell>
          <cell r="BV2">
            <v>2.3997383590204802</v>
          </cell>
          <cell r="BW2">
            <v>844</v>
          </cell>
          <cell r="BX2">
            <v>3.45039041739913</v>
          </cell>
          <cell r="BY2">
            <v>1061</v>
          </cell>
          <cell r="BZ2">
            <v>4.3375168635787604</v>
          </cell>
          <cell r="CA2">
            <v>1284</v>
          </cell>
          <cell r="CB2">
            <v>5.2491721515882404</v>
          </cell>
          <cell r="CC2">
            <v>1133</v>
          </cell>
          <cell r="CD2">
            <v>4.6318629655369801</v>
          </cell>
          <cell r="CE2">
            <v>738</v>
          </cell>
          <cell r="CF2">
            <v>3.0170475450717502</v>
          </cell>
        </row>
        <row r="3">
          <cell r="B3" t="str">
            <v>Rapporterande region</v>
          </cell>
          <cell r="C3">
            <v>0</v>
          </cell>
          <cell r="D3" t="str">
            <v xml:space="preserve"> </v>
          </cell>
          <cell r="E3">
            <v>0</v>
          </cell>
          <cell r="F3" t="str">
            <v xml:space="preserve"> </v>
          </cell>
          <cell r="G3">
            <v>0</v>
          </cell>
          <cell r="H3" t="str">
            <v xml:space="preserve"> </v>
          </cell>
          <cell r="I3">
            <v>0</v>
          </cell>
          <cell r="J3" t="str">
            <v xml:space="preserve"> </v>
          </cell>
          <cell r="K3">
            <v>0</v>
          </cell>
          <cell r="L3" t="str">
            <v xml:space="preserve"> </v>
          </cell>
          <cell r="M3">
            <v>0</v>
          </cell>
          <cell r="N3" t="str">
            <v xml:space="preserve"> </v>
          </cell>
          <cell r="O3">
            <v>0</v>
          </cell>
          <cell r="P3" t="str">
            <v xml:space="preserve"> </v>
          </cell>
          <cell r="Q3">
            <v>0</v>
          </cell>
          <cell r="R3" t="str">
            <v xml:space="preserve"> </v>
          </cell>
          <cell r="S3">
            <v>0</v>
          </cell>
          <cell r="T3" t="str">
            <v xml:space="preserve"> </v>
          </cell>
          <cell r="U3">
            <v>0</v>
          </cell>
          <cell r="V3" t="str">
            <v xml:space="preserve"> </v>
          </cell>
          <cell r="W3">
            <v>0</v>
          </cell>
          <cell r="X3" t="str">
            <v xml:space="preserve"> </v>
          </cell>
          <cell r="Y3">
            <v>0</v>
          </cell>
          <cell r="Z3" t="str">
            <v xml:space="preserve"> </v>
          </cell>
          <cell r="AA3">
            <v>0</v>
          </cell>
          <cell r="AB3" t="str">
            <v xml:space="preserve"> </v>
          </cell>
          <cell r="AC3">
            <v>0</v>
          </cell>
          <cell r="AD3" t="str">
            <v xml:space="preserve"> </v>
          </cell>
          <cell r="AE3">
            <v>0</v>
          </cell>
          <cell r="AF3" t="str">
            <v xml:space="preserve"> </v>
          </cell>
          <cell r="AG3">
            <v>0</v>
          </cell>
          <cell r="AH3" t="str">
            <v xml:space="preserve"> </v>
          </cell>
          <cell r="AI3">
            <v>0</v>
          </cell>
          <cell r="AJ3" t="str">
            <v xml:space="preserve"> </v>
          </cell>
          <cell r="AK3">
            <v>0</v>
          </cell>
          <cell r="AL3" t="str">
            <v xml:space="preserve"> </v>
          </cell>
          <cell r="AM3">
            <v>0</v>
          </cell>
          <cell r="AN3" t="str">
            <v xml:space="preserve"> </v>
          </cell>
          <cell r="AO3">
            <v>0</v>
          </cell>
          <cell r="AP3" t="str">
            <v xml:space="preserve"> </v>
          </cell>
          <cell r="AQ3">
            <v>0</v>
          </cell>
          <cell r="AR3" t="str">
            <v xml:space="preserve"> </v>
          </cell>
          <cell r="AS3">
            <v>0</v>
          </cell>
          <cell r="AT3" t="str">
            <v xml:space="preserve"> </v>
          </cell>
          <cell r="AU3">
            <v>0</v>
          </cell>
          <cell r="AV3" t="str">
            <v xml:space="preserve"> </v>
          </cell>
          <cell r="AW3">
            <v>0</v>
          </cell>
          <cell r="AX3" t="str">
            <v xml:space="preserve"> </v>
          </cell>
          <cell r="AY3">
            <v>0</v>
          </cell>
          <cell r="AZ3" t="str">
            <v xml:space="preserve"> </v>
          </cell>
          <cell r="BA3">
            <v>0</v>
          </cell>
          <cell r="BB3" t="str">
            <v xml:space="preserve"> </v>
          </cell>
          <cell r="BC3">
            <v>0</v>
          </cell>
          <cell r="BD3" t="str">
            <v xml:space="preserve"> </v>
          </cell>
          <cell r="BE3">
            <v>0</v>
          </cell>
          <cell r="BF3" t="str">
            <v xml:space="preserve"> </v>
          </cell>
          <cell r="BG3">
            <v>0</v>
          </cell>
          <cell r="BH3" t="str">
            <v xml:space="preserve"> </v>
          </cell>
          <cell r="BI3">
            <v>0</v>
          </cell>
          <cell r="BJ3" t="str">
            <v xml:space="preserve"> </v>
          </cell>
          <cell r="BK3">
            <v>0</v>
          </cell>
          <cell r="BL3" t="str">
            <v xml:space="preserve"> </v>
          </cell>
          <cell r="BM3">
            <v>0</v>
          </cell>
          <cell r="BN3" t="str">
            <v xml:space="preserve"> </v>
          </cell>
          <cell r="BO3">
            <v>0</v>
          </cell>
          <cell r="BP3" t="str">
            <v xml:space="preserve"> </v>
          </cell>
          <cell r="BQ3">
            <v>0</v>
          </cell>
          <cell r="BR3" t="str">
            <v xml:space="preserve"> </v>
          </cell>
          <cell r="BS3">
            <v>0</v>
          </cell>
          <cell r="BT3" t="str">
            <v xml:space="preserve"> </v>
          </cell>
          <cell r="BU3">
            <v>0</v>
          </cell>
          <cell r="BV3" t="str">
            <v xml:space="preserve"> </v>
          </cell>
          <cell r="BW3">
            <v>0</v>
          </cell>
          <cell r="BX3" t="str">
            <v xml:space="preserve"> </v>
          </cell>
          <cell r="BY3">
            <v>0</v>
          </cell>
          <cell r="BZ3" t="str">
            <v xml:space="preserve"> </v>
          </cell>
          <cell r="CA3">
            <v>0</v>
          </cell>
          <cell r="CB3" t="str">
            <v xml:space="preserve"> </v>
          </cell>
          <cell r="CC3">
            <v>0</v>
          </cell>
          <cell r="CD3" t="str">
            <v xml:space="preserve"> </v>
          </cell>
          <cell r="CE3">
            <v>0</v>
          </cell>
          <cell r="CF3" t="str">
            <v xml:space="preserve"> </v>
          </cell>
        </row>
        <row r="4">
          <cell r="B4" t="str">
            <v>Totalt inrapporterat</v>
          </cell>
          <cell r="C4">
            <v>24461</v>
          </cell>
          <cell r="D4">
            <v>100</v>
          </cell>
          <cell r="E4">
            <v>31</v>
          </cell>
          <cell r="F4">
            <v>0.12673234945423001</v>
          </cell>
          <cell r="G4">
            <v>129</v>
          </cell>
          <cell r="H4">
            <v>0.52737009934181001</v>
          </cell>
          <cell r="I4">
            <v>426</v>
          </cell>
          <cell r="J4">
            <v>1.7415477699194599</v>
          </cell>
          <cell r="K4">
            <v>995</v>
          </cell>
          <cell r="L4">
            <v>4.0676996034503903</v>
          </cell>
          <cell r="M4">
            <v>1218</v>
          </cell>
          <cell r="N4">
            <v>4.97935489145988</v>
          </cell>
          <cell r="O4">
            <v>1401</v>
          </cell>
          <cell r="P4">
            <v>5.7274845672703503</v>
          </cell>
          <cell r="Q4">
            <v>1421</v>
          </cell>
          <cell r="R4">
            <v>5.8092473733698604</v>
          </cell>
          <cell r="S4">
            <v>1289</v>
          </cell>
          <cell r="T4">
            <v>5.2696128531131201</v>
          </cell>
          <cell r="U4">
            <v>1289</v>
          </cell>
          <cell r="V4">
            <v>5.2696128531131201</v>
          </cell>
          <cell r="W4">
            <v>1107</v>
          </cell>
          <cell r="X4">
            <v>4.5255713176076204</v>
          </cell>
          <cell r="Y4">
            <v>1045</v>
          </cell>
          <cell r="Z4">
            <v>4.2721066186991496</v>
          </cell>
          <cell r="AA4">
            <v>1083</v>
          </cell>
          <cell r="AB4">
            <v>4.42745595028821</v>
          </cell>
          <cell r="AC4">
            <v>1010</v>
          </cell>
          <cell r="AD4">
            <v>4.1290217080250198</v>
          </cell>
          <cell r="AE4">
            <v>909</v>
          </cell>
          <cell r="AF4">
            <v>3.7161195372225202</v>
          </cell>
          <cell r="AG4">
            <v>799</v>
          </cell>
          <cell r="AH4">
            <v>3.2664241036752402</v>
          </cell>
          <cell r="AI4">
            <v>786</v>
          </cell>
          <cell r="AJ4">
            <v>3.2132782797105599</v>
          </cell>
          <cell r="AK4">
            <v>583</v>
          </cell>
          <cell r="AL4">
            <v>2.3833857978005799</v>
          </cell>
          <cell r="AM4">
            <v>425</v>
          </cell>
          <cell r="AN4">
            <v>1.73745962961449</v>
          </cell>
          <cell r="AO4">
            <v>286</v>
          </cell>
          <cell r="AP4">
            <v>1.16920812722293</v>
          </cell>
          <cell r="AQ4">
            <v>202</v>
          </cell>
          <cell r="AR4">
            <v>0.82580434160500005</v>
          </cell>
          <cell r="AS4">
            <v>203</v>
          </cell>
          <cell r="AT4">
            <v>0.82989248190998</v>
          </cell>
          <cell r="AU4">
            <v>164</v>
          </cell>
          <cell r="AV4">
            <v>0.67045501001593999</v>
          </cell>
          <cell r="AW4">
            <v>161</v>
          </cell>
          <cell r="AX4">
            <v>0.65819058910102002</v>
          </cell>
          <cell r="AY4">
            <v>169</v>
          </cell>
          <cell r="AZ4">
            <v>0.69089571154081997</v>
          </cell>
          <cell r="BA4">
            <v>135</v>
          </cell>
          <cell r="BB4">
            <v>0.55189894117166005</v>
          </cell>
          <cell r="BC4">
            <v>111</v>
          </cell>
          <cell r="BD4">
            <v>0.45378357385224999</v>
          </cell>
          <cell r="BE4">
            <v>97</v>
          </cell>
          <cell r="BF4">
            <v>0.39654960958259999</v>
          </cell>
          <cell r="BG4">
            <v>118</v>
          </cell>
          <cell r="BH4">
            <v>0.48240055598707998</v>
          </cell>
          <cell r="BI4">
            <v>124</v>
          </cell>
          <cell r="BJ4">
            <v>0.50692939781693003</v>
          </cell>
          <cell r="BK4">
            <v>153</v>
          </cell>
          <cell r="BL4">
            <v>0.62548546666121996</v>
          </cell>
          <cell r="BM4">
            <v>151</v>
          </cell>
          <cell r="BN4">
            <v>0.61730918605127005</v>
          </cell>
          <cell r="BO4">
            <v>191</v>
          </cell>
          <cell r="BP4">
            <v>0.78083479825028002</v>
          </cell>
          <cell r="BQ4">
            <v>224</v>
          </cell>
          <cell r="BR4">
            <v>0.91574342831445998</v>
          </cell>
          <cell r="BS4">
            <v>347</v>
          </cell>
          <cell r="BT4">
            <v>1.4185846858264199</v>
          </cell>
          <cell r="BU4">
            <v>587</v>
          </cell>
          <cell r="BV4">
            <v>2.3997383590204802</v>
          </cell>
          <cell r="BW4">
            <v>844</v>
          </cell>
          <cell r="BX4">
            <v>3.45039041739913</v>
          </cell>
          <cell r="BY4">
            <v>1061</v>
          </cell>
          <cell r="BZ4">
            <v>4.3375168635787604</v>
          </cell>
          <cell r="CA4">
            <v>1284</v>
          </cell>
          <cell r="CB4">
            <v>5.2491721515882404</v>
          </cell>
          <cell r="CC4">
            <v>1133</v>
          </cell>
          <cell r="CD4">
            <v>4.6318629655369801</v>
          </cell>
          <cell r="CE4">
            <v>738</v>
          </cell>
          <cell r="CF4">
            <v>3.0170475450717502</v>
          </cell>
        </row>
        <row r="5">
          <cell r="B5" t="str">
            <v>Stockholm</v>
          </cell>
          <cell r="C5">
            <v>9092</v>
          </cell>
          <cell r="D5">
            <v>37.169371652835103</v>
          </cell>
          <cell r="E5">
            <v>18</v>
          </cell>
          <cell r="F5">
            <v>0.19797624285085999</v>
          </cell>
          <cell r="G5">
            <v>64</v>
          </cell>
          <cell r="H5">
            <v>0.70391553013637997</v>
          </cell>
          <cell r="I5">
            <v>210</v>
          </cell>
          <cell r="J5">
            <v>2.3097228332600102</v>
          </cell>
          <cell r="K5">
            <v>453</v>
          </cell>
          <cell r="L5">
            <v>4.9824021117465902</v>
          </cell>
          <cell r="M5">
            <v>552</v>
          </cell>
          <cell r="N5">
            <v>6.0712714474263096</v>
          </cell>
          <cell r="O5">
            <v>618</v>
          </cell>
          <cell r="P5">
            <v>6.7971843378794601</v>
          </cell>
          <cell r="Q5">
            <v>595</v>
          </cell>
          <cell r="R5">
            <v>6.5442146942366897</v>
          </cell>
          <cell r="S5">
            <v>525</v>
          </cell>
          <cell r="T5">
            <v>5.7743070831500196</v>
          </cell>
          <cell r="U5">
            <v>513</v>
          </cell>
          <cell r="V5">
            <v>5.6423229212494501</v>
          </cell>
          <cell r="W5">
            <v>421</v>
          </cell>
          <cell r="X5">
            <v>4.6304443466784004</v>
          </cell>
          <cell r="Y5">
            <v>395</v>
          </cell>
          <cell r="Z5">
            <v>4.3444786625604896</v>
          </cell>
          <cell r="AA5">
            <v>385</v>
          </cell>
          <cell r="AB5">
            <v>4.2344918609766804</v>
          </cell>
          <cell r="AC5">
            <v>362</v>
          </cell>
          <cell r="AD5">
            <v>3.9815222173339202</v>
          </cell>
          <cell r="AE5">
            <v>330</v>
          </cell>
          <cell r="AF5">
            <v>3.62956445226573</v>
          </cell>
          <cell r="AG5">
            <v>254</v>
          </cell>
          <cell r="AH5">
            <v>2.7936647602287699</v>
          </cell>
          <cell r="AI5">
            <v>261</v>
          </cell>
          <cell r="AJ5">
            <v>2.8706555213374401</v>
          </cell>
          <cell r="AK5">
            <v>170</v>
          </cell>
          <cell r="AL5">
            <v>1.8697756269247701</v>
          </cell>
          <cell r="AM5">
            <v>129</v>
          </cell>
          <cell r="AN5">
            <v>1.4188297404311501</v>
          </cell>
          <cell r="AO5">
            <v>88</v>
          </cell>
          <cell r="AP5">
            <v>0.96788385393752996</v>
          </cell>
          <cell r="AQ5">
            <v>64</v>
          </cell>
          <cell r="AR5">
            <v>0.70391553013637997</v>
          </cell>
          <cell r="AS5">
            <v>61</v>
          </cell>
          <cell r="AT5">
            <v>0.67091948966124004</v>
          </cell>
          <cell r="AU5">
            <v>42</v>
          </cell>
          <cell r="AV5">
            <v>0.46194456665200001</v>
          </cell>
          <cell r="AW5">
            <v>42</v>
          </cell>
          <cell r="AX5">
            <v>0.46194456665200001</v>
          </cell>
          <cell r="AY5">
            <v>38</v>
          </cell>
          <cell r="AZ5">
            <v>0.41794984601848001</v>
          </cell>
          <cell r="BA5">
            <v>22</v>
          </cell>
          <cell r="BB5">
            <v>0.24197096348437999</v>
          </cell>
          <cell r="BC5">
            <v>27</v>
          </cell>
          <cell r="BD5">
            <v>0.29696436427629003</v>
          </cell>
          <cell r="BE5">
            <v>25</v>
          </cell>
          <cell r="BF5">
            <v>0.27496700395952001</v>
          </cell>
          <cell r="BG5">
            <v>22</v>
          </cell>
          <cell r="BH5">
            <v>0.24197096348437999</v>
          </cell>
          <cell r="BI5">
            <v>30</v>
          </cell>
          <cell r="BJ5">
            <v>0.32996040475143001</v>
          </cell>
          <cell r="BK5">
            <v>33</v>
          </cell>
          <cell r="BL5">
            <v>0.36295644522657</v>
          </cell>
          <cell r="BM5">
            <v>43</v>
          </cell>
          <cell r="BN5">
            <v>0.47294324681038002</v>
          </cell>
          <cell r="BO5">
            <v>56</v>
          </cell>
          <cell r="BP5">
            <v>0.61592608886933997</v>
          </cell>
          <cell r="BQ5">
            <v>69</v>
          </cell>
          <cell r="BR5">
            <v>0.75890893092829004</v>
          </cell>
          <cell r="BS5">
            <v>109</v>
          </cell>
          <cell r="BT5">
            <v>1.19885613726353</v>
          </cell>
          <cell r="BU5">
            <v>192</v>
          </cell>
          <cell r="BV5">
            <v>2.1117465904091501</v>
          </cell>
          <cell r="BW5">
            <v>296</v>
          </cell>
          <cell r="BX5">
            <v>3.2556093268807702</v>
          </cell>
          <cell r="BY5">
            <v>370</v>
          </cell>
          <cell r="BZ5">
            <v>4.0695116586009696</v>
          </cell>
          <cell r="CA5">
            <v>474</v>
          </cell>
          <cell r="CB5">
            <v>5.2133743950725897</v>
          </cell>
          <cell r="CC5">
            <v>442</v>
          </cell>
          <cell r="CD5">
            <v>4.8614166300043999</v>
          </cell>
          <cell r="CE5">
            <v>273</v>
          </cell>
          <cell r="CF5">
            <v>3.00263968323801</v>
          </cell>
        </row>
        <row r="6">
          <cell r="B6" t="str">
            <v>Västra Götaland</v>
          </cell>
          <cell r="C6">
            <v>3553</v>
          </cell>
          <cell r="D6">
            <v>14.5251625035771</v>
          </cell>
          <cell r="E6">
            <v>4</v>
          </cell>
          <cell r="F6">
            <v>0.11258091753448</v>
          </cell>
          <cell r="G6">
            <v>11</v>
          </cell>
          <cell r="H6">
            <v>0.30959752321980999</v>
          </cell>
          <cell r="I6">
            <v>32</v>
          </cell>
          <cell r="J6">
            <v>0.90064734027582005</v>
          </cell>
          <cell r="K6">
            <v>77</v>
          </cell>
          <cell r="L6">
            <v>2.1671826625386998</v>
          </cell>
          <cell r="M6">
            <v>107</v>
          </cell>
          <cell r="N6">
            <v>3.0115395440472801</v>
          </cell>
          <cell r="O6">
            <v>144</v>
          </cell>
          <cell r="P6">
            <v>4.0529130312412098</v>
          </cell>
          <cell r="Q6">
            <v>171</v>
          </cell>
          <cell r="R6">
            <v>4.8128342245989302</v>
          </cell>
          <cell r="S6">
            <v>193</v>
          </cell>
          <cell r="T6">
            <v>5.4320292710385596</v>
          </cell>
          <cell r="U6">
            <v>210</v>
          </cell>
          <cell r="V6">
            <v>5.9104981705600901</v>
          </cell>
          <cell r="W6">
            <v>177</v>
          </cell>
          <cell r="X6">
            <v>4.98170560090065</v>
          </cell>
          <cell r="Y6">
            <v>147</v>
          </cell>
          <cell r="Z6">
            <v>4.1373487193920599</v>
          </cell>
          <cell r="AA6">
            <v>183</v>
          </cell>
          <cell r="AB6">
            <v>5.15057697720236</v>
          </cell>
          <cell r="AC6">
            <v>177</v>
          </cell>
          <cell r="AD6">
            <v>4.98170560090065</v>
          </cell>
          <cell r="AE6">
            <v>138</v>
          </cell>
          <cell r="AF6">
            <v>3.8840416549394901</v>
          </cell>
          <cell r="AG6">
            <v>142</v>
          </cell>
          <cell r="AH6">
            <v>3.9966225724739699</v>
          </cell>
          <cell r="AI6">
            <v>141</v>
          </cell>
          <cell r="AJ6">
            <v>3.9684773430903499</v>
          </cell>
          <cell r="AK6">
            <v>100</v>
          </cell>
          <cell r="AL6">
            <v>2.8145229383619501</v>
          </cell>
          <cell r="AM6">
            <v>72</v>
          </cell>
          <cell r="AN6">
            <v>2.0264565156206</v>
          </cell>
          <cell r="AO6">
            <v>52</v>
          </cell>
          <cell r="AP6">
            <v>1.4635519279482101</v>
          </cell>
          <cell r="AQ6">
            <v>37</v>
          </cell>
          <cell r="AR6">
            <v>1.04137348719392</v>
          </cell>
          <cell r="AS6">
            <v>42</v>
          </cell>
          <cell r="AT6">
            <v>1.18209963411202</v>
          </cell>
          <cell r="AU6">
            <v>30</v>
          </cell>
          <cell r="AV6">
            <v>0.84435688150858001</v>
          </cell>
          <cell r="AW6">
            <v>35</v>
          </cell>
          <cell r="AX6">
            <v>0.98508302842668005</v>
          </cell>
          <cell r="AY6">
            <v>24</v>
          </cell>
          <cell r="AZ6">
            <v>0.67548550520687001</v>
          </cell>
          <cell r="BA6">
            <v>22</v>
          </cell>
          <cell r="BB6">
            <v>0.61919504643962997</v>
          </cell>
          <cell r="BC6">
            <v>13</v>
          </cell>
          <cell r="BD6">
            <v>0.36588798198705003</v>
          </cell>
          <cell r="BE6">
            <v>13</v>
          </cell>
          <cell r="BF6">
            <v>0.36588798198705003</v>
          </cell>
          <cell r="BG6">
            <v>20</v>
          </cell>
          <cell r="BH6">
            <v>0.56290458767239004</v>
          </cell>
          <cell r="BI6">
            <v>19</v>
          </cell>
          <cell r="BJ6">
            <v>0.53475935828876997</v>
          </cell>
          <cell r="BK6">
            <v>27</v>
          </cell>
          <cell r="BL6">
            <v>0.75992119335773001</v>
          </cell>
          <cell r="BM6">
            <v>17</v>
          </cell>
          <cell r="BN6">
            <v>0.47846889952152999</v>
          </cell>
          <cell r="BO6">
            <v>19</v>
          </cell>
          <cell r="BP6">
            <v>0.53475935828876997</v>
          </cell>
          <cell r="BQ6">
            <v>26</v>
          </cell>
          <cell r="BR6">
            <v>0.73177596397411004</v>
          </cell>
          <cell r="BS6">
            <v>48</v>
          </cell>
          <cell r="BT6">
            <v>1.35097101041374</v>
          </cell>
          <cell r="BU6">
            <v>92</v>
          </cell>
          <cell r="BV6">
            <v>2.58936110329299</v>
          </cell>
          <cell r="BW6">
            <v>116</v>
          </cell>
          <cell r="BX6">
            <v>3.2648466084998602</v>
          </cell>
          <cell r="BY6">
            <v>137</v>
          </cell>
          <cell r="BZ6">
            <v>3.8558964255558701</v>
          </cell>
          <cell r="CA6">
            <v>173</v>
          </cell>
          <cell r="CB6">
            <v>4.8691246833661701</v>
          </cell>
          <cell r="CC6">
            <v>162</v>
          </cell>
          <cell r="CD6">
            <v>4.5595271601463603</v>
          </cell>
          <cell r="CE6">
            <v>198</v>
          </cell>
          <cell r="CF6">
            <v>5.5727554179566603</v>
          </cell>
        </row>
        <row r="7">
          <cell r="B7" t="str">
            <v>Skåne</v>
          </cell>
          <cell r="C7">
            <v>2008</v>
          </cell>
          <cell r="D7">
            <v>8.2089857323903406</v>
          </cell>
          <cell r="E7" t="str">
            <v>X</v>
          </cell>
          <cell r="F7" t="str">
            <v xml:space="preserve"> </v>
          </cell>
          <cell r="G7" t="str">
            <v>X</v>
          </cell>
          <cell r="H7" t="str">
            <v xml:space="preserve"> </v>
          </cell>
          <cell r="I7">
            <v>18</v>
          </cell>
          <cell r="J7">
            <v>0.89641434262948005</v>
          </cell>
          <cell r="K7">
            <v>35</v>
          </cell>
          <cell r="L7">
            <v>1.74302788844622</v>
          </cell>
          <cell r="M7">
            <v>54</v>
          </cell>
          <cell r="N7">
            <v>2.68924302788845</v>
          </cell>
          <cell r="O7">
            <v>70</v>
          </cell>
          <cell r="P7">
            <v>3.4860557768924298</v>
          </cell>
          <cell r="Q7">
            <v>81</v>
          </cell>
          <cell r="R7">
            <v>4.0338645418326697</v>
          </cell>
          <cell r="S7">
            <v>87</v>
          </cell>
          <cell r="T7">
            <v>4.3326693227091599</v>
          </cell>
          <cell r="U7">
            <v>78</v>
          </cell>
          <cell r="V7">
            <v>3.8844621513944202</v>
          </cell>
          <cell r="W7">
            <v>73</v>
          </cell>
          <cell r="X7">
            <v>3.6354581673306798</v>
          </cell>
          <cell r="Y7">
            <v>59</v>
          </cell>
          <cell r="Z7">
            <v>2.93824701195219</v>
          </cell>
          <cell r="AA7">
            <v>76</v>
          </cell>
          <cell r="AB7">
            <v>3.7848605577689298</v>
          </cell>
          <cell r="AC7">
            <v>71</v>
          </cell>
          <cell r="AD7">
            <v>3.5358565737051801</v>
          </cell>
          <cell r="AE7">
            <v>61</v>
          </cell>
          <cell r="AF7">
            <v>3.0378486055776901</v>
          </cell>
          <cell r="AG7">
            <v>82</v>
          </cell>
          <cell r="AH7">
            <v>4.08366533864542</v>
          </cell>
          <cell r="AI7">
            <v>58</v>
          </cell>
          <cell r="AJ7">
            <v>2.8884462151394401</v>
          </cell>
          <cell r="AK7">
            <v>54</v>
          </cell>
          <cell r="AL7">
            <v>2.68924302788845</v>
          </cell>
          <cell r="AM7">
            <v>40</v>
          </cell>
          <cell r="AN7">
            <v>1.9920318725099599</v>
          </cell>
          <cell r="AO7">
            <v>28</v>
          </cell>
          <cell r="AP7">
            <v>1.39442231075697</v>
          </cell>
          <cell r="AQ7">
            <v>26</v>
          </cell>
          <cell r="AR7">
            <v>1.2948207171314701</v>
          </cell>
          <cell r="AS7">
            <v>30</v>
          </cell>
          <cell r="AT7">
            <v>1.4940239043824699</v>
          </cell>
          <cell r="AU7">
            <v>16</v>
          </cell>
          <cell r="AV7">
            <v>0.79681274900398003</v>
          </cell>
          <cell r="AW7">
            <v>18</v>
          </cell>
          <cell r="AX7">
            <v>0.89641434262948005</v>
          </cell>
          <cell r="AY7">
            <v>33</v>
          </cell>
          <cell r="AZ7">
            <v>1.6434262948207199</v>
          </cell>
          <cell r="BA7">
            <v>27</v>
          </cell>
          <cell r="BB7">
            <v>1.3446215139442199</v>
          </cell>
          <cell r="BC7">
            <v>19</v>
          </cell>
          <cell r="BD7">
            <v>0.94621513944223001</v>
          </cell>
          <cell r="BE7">
            <v>12</v>
          </cell>
          <cell r="BF7">
            <v>0.59760956175298996</v>
          </cell>
          <cell r="BG7">
            <v>25</v>
          </cell>
          <cell r="BH7">
            <v>1.24501992031873</v>
          </cell>
          <cell r="BI7">
            <v>20</v>
          </cell>
          <cell r="BJ7">
            <v>0.99601593625497997</v>
          </cell>
          <cell r="BK7">
            <v>20</v>
          </cell>
          <cell r="BL7">
            <v>0.99601593625497997</v>
          </cell>
          <cell r="BM7">
            <v>17</v>
          </cell>
          <cell r="BN7">
            <v>0.84661354581672998</v>
          </cell>
          <cell r="BO7">
            <v>26</v>
          </cell>
          <cell r="BP7">
            <v>1.2948207171314701</v>
          </cell>
          <cell r="BQ7">
            <v>31</v>
          </cell>
          <cell r="BR7">
            <v>1.54382470119522</v>
          </cell>
          <cell r="BS7">
            <v>43</v>
          </cell>
          <cell r="BT7">
            <v>2.1414342629482102</v>
          </cell>
          <cell r="BU7">
            <v>65</v>
          </cell>
          <cell r="BV7">
            <v>3.2370517928286899</v>
          </cell>
          <cell r="BW7">
            <v>94</v>
          </cell>
          <cell r="BX7">
            <v>4.6812749003984102</v>
          </cell>
          <cell r="BY7">
            <v>120</v>
          </cell>
          <cell r="BZ7">
            <v>5.9760956175298796</v>
          </cell>
          <cell r="CA7">
            <v>129</v>
          </cell>
          <cell r="CB7">
            <v>6.4243027888446198</v>
          </cell>
          <cell r="CC7">
            <v>161</v>
          </cell>
          <cell r="CD7">
            <v>8.0179282868525892</v>
          </cell>
          <cell r="CE7">
            <v>42</v>
          </cell>
          <cell r="CF7">
            <v>2.0916334661354599</v>
          </cell>
        </row>
        <row r="8">
          <cell r="B8" t="str">
            <v>Östergötland</v>
          </cell>
          <cell r="C8">
            <v>1328</v>
          </cell>
          <cell r="D8">
            <v>5.42905032500716</v>
          </cell>
          <cell r="E8" t="str">
            <v>X</v>
          </cell>
          <cell r="F8" t="str">
            <v xml:space="preserve"> </v>
          </cell>
          <cell r="G8">
            <v>10</v>
          </cell>
          <cell r="H8">
            <v>0.75301204819277001</v>
          </cell>
          <cell r="I8">
            <v>35</v>
          </cell>
          <cell r="J8">
            <v>2.6355421686747</v>
          </cell>
          <cell r="K8">
            <v>111</v>
          </cell>
          <cell r="L8">
            <v>8.3584337349397604</v>
          </cell>
          <cell r="M8">
            <v>120</v>
          </cell>
          <cell r="N8">
            <v>9.0361445783132606</v>
          </cell>
          <cell r="O8">
            <v>100</v>
          </cell>
          <cell r="P8">
            <v>7.5301204819277103</v>
          </cell>
          <cell r="Q8">
            <v>80</v>
          </cell>
          <cell r="R8">
            <v>6.0240963855421699</v>
          </cell>
          <cell r="S8">
            <v>71</v>
          </cell>
          <cell r="T8">
            <v>5.3463855421686803</v>
          </cell>
          <cell r="U8">
            <v>55</v>
          </cell>
          <cell r="V8">
            <v>4.1415662650602396</v>
          </cell>
          <cell r="W8">
            <v>49</v>
          </cell>
          <cell r="X8">
            <v>3.6897590361445798</v>
          </cell>
          <cell r="Y8">
            <v>50</v>
          </cell>
          <cell r="Z8">
            <v>3.76506024096386</v>
          </cell>
          <cell r="AA8">
            <v>39</v>
          </cell>
          <cell r="AB8">
            <v>2.93674698795181</v>
          </cell>
          <cell r="AC8">
            <v>34</v>
          </cell>
          <cell r="AD8">
            <v>2.5602409638554202</v>
          </cell>
          <cell r="AE8">
            <v>39</v>
          </cell>
          <cell r="AF8">
            <v>2.93674698795181</v>
          </cell>
          <cell r="AG8">
            <v>26</v>
          </cell>
          <cell r="AH8">
            <v>1.9578313253012101</v>
          </cell>
          <cell r="AI8">
            <v>26</v>
          </cell>
          <cell r="AJ8">
            <v>1.9578313253012101</v>
          </cell>
          <cell r="AK8">
            <v>14</v>
          </cell>
          <cell r="AL8">
            <v>1.05421686746988</v>
          </cell>
          <cell r="AM8">
            <v>15</v>
          </cell>
          <cell r="AN8">
            <v>1.12951807228916</v>
          </cell>
          <cell r="AO8">
            <v>14</v>
          </cell>
          <cell r="AP8">
            <v>1.05421686746988</v>
          </cell>
          <cell r="AQ8">
            <v>6</v>
          </cell>
          <cell r="AR8">
            <v>0.45180722891566</v>
          </cell>
          <cell r="AS8">
            <v>4</v>
          </cell>
          <cell r="AT8">
            <v>0.30120481927711001</v>
          </cell>
          <cell r="AU8">
            <v>7</v>
          </cell>
          <cell r="AV8">
            <v>0.52710843373493999</v>
          </cell>
          <cell r="AW8">
            <v>8</v>
          </cell>
          <cell r="AX8">
            <v>0.60240963855422003</v>
          </cell>
          <cell r="AY8">
            <v>5</v>
          </cell>
          <cell r="AZ8">
            <v>0.37650602409639</v>
          </cell>
          <cell r="BA8">
            <v>5</v>
          </cell>
          <cell r="BB8">
            <v>0.37650602409639</v>
          </cell>
          <cell r="BC8" t="str">
            <v>X</v>
          </cell>
          <cell r="BD8" t="str">
            <v xml:space="preserve"> </v>
          </cell>
          <cell r="BE8" t="str">
            <v>X</v>
          </cell>
          <cell r="BF8" t="str">
            <v xml:space="preserve"> </v>
          </cell>
          <cell r="BG8">
            <v>5</v>
          </cell>
          <cell r="BH8">
            <v>0.37650602409639</v>
          </cell>
          <cell r="BI8">
            <v>9</v>
          </cell>
          <cell r="BJ8">
            <v>0.67771084337348997</v>
          </cell>
          <cell r="BK8">
            <v>7</v>
          </cell>
          <cell r="BL8">
            <v>0.52710843373493999</v>
          </cell>
          <cell r="BM8" t="str">
            <v>X</v>
          </cell>
          <cell r="BN8" t="str">
            <v xml:space="preserve"> </v>
          </cell>
          <cell r="BO8" t="str">
            <v>X</v>
          </cell>
          <cell r="BP8" t="str">
            <v xml:space="preserve"> </v>
          </cell>
          <cell r="BQ8" t="str">
            <v>X</v>
          </cell>
          <cell r="BR8" t="str">
            <v xml:space="preserve"> </v>
          </cell>
          <cell r="BS8">
            <v>28</v>
          </cell>
          <cell r="BT8">
            <v>2.1084337349397599</v>
          </cell>
          <cell r="BU8">
            <v>31</v>
          </cell>
          <cell r="BV8">
            <v>2.3343373493975901</v>
          </cell>
          <cell r="BW8">
            <v>59</v>
          </cell>
          <cell r="BX8">
            <v>4.44277108433735</v>
          </cell>
          <cell r="BY8">
            <v>69</v>
          </cell>
          <cell r="BZ8">
            <v>5.1957831325301198</v>
          </cell>
          <cell r="CA8">
            <v>77</v>
          </cell>
          <cell r="CB8">
            <v>5.7981927710843397</v>
          </cell>
          <cell r="CC8">
            <v>64</v>
          </cell>
          <cell r="CD8">
            <v>4.8192771084337398</v>
          </cell>
          <cell r="CE8">
            <v>42</v>
          </cell>
          <cell r="CF8">
            <v>3.1626506024096401</v>
          </cell>
        </row>
        <row r="9">
          <cell r="B9" t="str">
            <v>Jönköping</v>
          </cell>
          <cell r="C9">
            <v>957</v>
          </cell>
          <cell r="D9">
            <v>3.9123502718613299</v>
          </cell>
          <cell r="E9">
            <v>0</v>
          </cell>
          <cell r="F9">
            <v>0</v>
          </cell>
          <cell r="G9">
            <v>4</v>
          </cell>
          <cell r="H9">
            <v>0.41797283176594002</v>
          </cell>
          <cell r="I9">
            <v>19</v>
          </cell>
          <cell r="J9">
            <v>1.98537095088819</v>
          </cell>
          <cell r="K9">
            <v>37</v>
          </cell>
          <cell r="L9">
            <v>3.8662486938348999</v>
          </cell>
          <cell r="M9">
            <v>39</v>
          </cell>
          <cell r="N9">
            <v>4.0752351097178696</v>
          </cell>
          <cell r="O9">
            <v>40</v>
          </cell>
          <cell r="P9">
            <v>4.1797283176593503</v>
          </cell>
          <cell r="Q9">
            <v>55</v>
          </cell>
          <cell r="R9">
            <v>5.7471264367816097</v>
          </cell>
          <cell r="S9">
            <v>36</v>
          </cell>
          <cell r="T9">
            <v>3.7617554858934201</v>
          </cell>
          <cell r="U9">
            <v>46</v>
          </cell>
          <cell r="V9">
            <v>4.8066875653082599</v>
          </cell>
          <cell r="W9">
            <v>45</v>
          </cell>
          <cell r="X9">
            <v>4.7021943573667704</v>
          </cell>
          <cell r="Y9">
            <v>39</v>
          </cell>
          <cell r="Z9">
            <v>4.0752351097178696</v>
          </cell>
          <cell r="AA9">
            <v>45</v>
          </cell>
          <cell r="AB9">
            <v>4.7021943573667704</v>
          </cell>
          <cell r="AC9">
            <v>40</v>
          </cell>
          <cell r="AD9">
            <v>4.1797283176593503</v>
          </cell>
          <cell r="AE9">
            <v>46</v>
          </cell>
          <cell r="AF9">
            <v>4.8066875653082599</v>
          </cell>
          <cell r="AG9">
            <v>36</v>
          </cell>
          <cell r="AH9">
            <v>3.7617554858934201</v>
          </cell>
          <cell r="AI9">
            <v>37</v>
          </cell>
          <cell r="AJ9">
            <v>3.8662486938348999</v>
          </cell>
          <cell r="AK9">
            <v>33</v>
          </cell>
          <cell r="AL9">
            <v>3.4482758620689702</v>
          </cell>
          <cell r="AM9">
            <v>23</v>
          </cell>
          <cell r="AN9">
            <v>2.40334378265413</v>
          </cell>
          <cell r="AO9">
            <v>11</v>
          </cell>
          <cell r="AP9">
            <v>1.14942528735632</v>
          </cell>
          <cell r="AQ9">
            <v>6</v>
          </cell>
          <cell r="AR9">
            <v>0.62695924764889999</v>
          </cell>
          <cell r="AS9">
            <v>13</v>
          </cell>
          <cell r="AT9">
            <v>1.3584117032392899</v>
          </cell>
          <cell r="AU9">
            <v>11</v>
          </cell>
          <cell r="AV9">
            <v>1.14942528735632</v>
          </cell>
          <cell r="AW9">
            <v>7</v>
          </cell>
          <cell r="AX9">
            <v>0.73145245559038996</v>
          </cell>
          <cell r="AY9">
            <v>8</v>
          </cell>
          <cell r="AZ9">
            <v>0.83594566353187005</v>
          </cell>
          <cell r="BA9">
            <v>4</v>
          </cell>
          <cell r="BB9">
            <v>0.41797283176594002</v>
          </cell>
          <cell r="BC9" t="str">
            <v>X</v>
          </cell>
          <cell r="BD9" t="str">
            <v xml:space="preserve"> </v>
          </cell>
          <cell r="BE9">
            <v>5</v>
          </cell>
          <cell r="BF9">
            <v>0.52246603970742</v>
          </cell>
          <cell r="BG9" t="str">
            <v>X</v>
          </cell>
          <cell r="BH9" t="str">
            <v xml:space="preserve"> </v>
          </cell>
          <cell r="BI9" t="str">
            <v>X</v>
          </cell>
          <cell r="BJ9" t="str">
            <v xml:space="preserve"> </v>
          </cell>
          <cell r="BK9" t="str">
            <v>X</v>
          </cell>
          <cell r="BL9" t="str">
            <v xml:space="preserve"> </v>
          </cell>
          <cell r="BM9" t="str">
            <v>X</v>
          </cell>
          <cell r="BN9" t="str">
            <v xml:space="preserve"> </v>
          </cell>
          <cell r="BO9">
            <v>8</v>
          </cell>
          <cell r="BP9">
            <v>0.83594566353187005</v>
          </cell>
          <cell r="BQ9">
            <v>10</v>
          </cell>
          <cell r="BR9">
            <v>1.04493207941484</v>
          </cell>
          <cell r="BS9">
            <v>17</v>
          </cell>
          <cell r="BT9">
            <v>1.7763845350052301</v>
          </cell>
          <cell r="BU9">
            <v>26</v>
          </cell>
          <cell r="BV9">
            <v>2.7168234064785799</v>
          </cell>
          <cell r="BW9">
            <v>43</v>
          </cell>
          <cell r="BX9">
            <v>4.4932079414838002</v>
          </cell>
          <cell r="BY9">
            <v>29</v>
          </cell>
          <cell r="BZ9">
            <v>3.0303030303030298</v>
          </cell>
          <cell r="CA9">
            <v>43</v>
          </cell>
          <cell r="CB9">
            <v>4.4932079414838002</v>
          </cell>
          <cell r="CC9">
            <v>50</v>
          </cell>
          <cell r="CD9">
            <v>5.2246603970741896</v>
          </cell>
          <cell r="CE9">
            <v>33</v>
          </cell>
          <cell r="CF9">
            <v>3.4482758620689702</v>
          </cell>
        </row>
        <row r="10">
          <cell r="B10" t="str">
            <v>Gävleborg</v>
          </cell>
          <cell r="C10">
            <v>882</v>
          </cell>
          <cell r="D10">
            <v>3.6057397489881899</v>
          </cell>
          <cell r="E10">
            <v>0</v>
          </cell>
          <cell r="F10">
            <v>0</v>
          </cell>
          <cell r="G10" t="str">
            <v>X</v>
          </cell>
          <cell r="H10" t="str">
            <v xml:space="preserve"> </v>
          </cell>
          <cell r="I10">
            <v>6</v>
          </cell>
          <cell r="J10">
            <v>0.68027210884353995</v>
          </cell>
          <cell r="K10">
            <v>41</v>
          </cell>
          <cell r="L10">
            <v>4.6485260770975101</v>
          </cell>
          <cell r="M10">
            <v>32</v>
          </cell>
          <cell r="N10">
            <v>3.6281179138322002</v>
          </cell>
          <cell r="O10">
            <v>53</v>
          </cell>
          <cell r="P10">
            <v>6.0090702947845802</v>
          </cell>
          <cell r="Q10">
            <v>34</v>
          </cell>
          <cell r="R10">
            <v>3.8548752834467099</v>
          </cell>
          <cell r="S10">
            <v>45</v>
          </cell>
          <cell r="T10">
            <v>5.1020408163265296</v>
          </cell>
          <cell r="U10">
            <v>41</v>
          </cell>
          <cell r="V10">
            <v>4.6485260770975101</v>
          </cell>
          <cell r="W10">
            <v>33</v>
          </cell>
          <cell r="X10">
            <v>3.7414965986394599</v>
          </cell>
          <cell r="Y10">
            <v>35</v>
          </cell>
          <cell r="Z10">
            <v>3.9682539682539701</v>
          </cell>
          <cell r="AA10">
            <v>33</v>
          </cell>
          <cell r="AB10">
            <v>3.7414965986394599</v>
          </cell>
          <cell r="AC10">
            <v>33</v>
          </cell>
          <cell r="AD10">
            <v>3.7414965986394599</v>
          </cell>
          <cell r="AE10">
            <v>33</v>
          </cell>
          <cell r="AF10">
            <v>3.7414965986394599</v>
          </cell>
          <cell r="AG10">
            <v>40</v>
          </cell>
          <cell r="AH10">
            <v>4.5351473922902503</v>
          </cell>
          <cell r="AI10">
            <v>30</v>
          </cell>
          <cell r="AJ10">
            <v>3.40136054421769</v>
          </cell>
          <cell r="AK10">
            <v>30</v>
          </cell>
          <cell r="AL10">
            <v>3.40136054421769</v>
          </cell>
          <cell r="AM10">
            <v>23</v>
          </cell>
          <cell r="AN10">
            <v>2.6077097505668898</v>
          </cell>
          <cell r="AO10">
            <v>16</v>
          </cell>
          <cell r="AP10">
            <v>1.8140589569161001</v>
          </cell>
          <cell r="AQ10">
            <v>21</v>
          </cell>
          <cell r="AR10">
            <v>2.38095238095238</v>
          </cell>
          <cell r="AS10">
            <v>11</v>
          </cell>
          <cell r="AT10">
            <v>1.2471655328798199</v>
          </cell>
          <cell r="AU10">
            <v>9</v>
          </cell>
          <cell r="AV10">
            <v>1.0204081632653099</v>
          </cell>
          <cell r="AW10">
            <v>10</v>
          </cell>
          <cell r="AX10">
            <v>1.1337868480725599</v>
          </cell>
          <cell r="AY10">
            <v>9</v>
          </cell>
          <cell r="AZ10">
            <v>1.0204081632653099</v>
          </cell>
          <cell r="BA10">
            <v>8</v>
          </cell>
          <cell r="BB10">
            <v>0.90702947845805004</v>
          </cell>
          <cell r="BC10">
            <v>7</v>
          </cell>
          <cell r="BD10">
            <v>0.79365079365079005</v>
          </cell>
          <cell r="BE10">
            <v>9</v>
          </cell>
          <cell r="BF10">
            <v>1.0204081632653099</v>
          </cell>
          <cell r="BG10">
            <v>6</v>
          </cell>
          <cell r="BH10">
            <v>0.68027210884353995</v>
          </cell>
          <cell r="BI10" t="str">
            <v>X</v>
          </cell>
          <cell r="BJ10" t="str">
            <v xml:space="preserve"> </v>
          </cell>
          <cell r="BK10" t="str">
            <v>X</v>
          </cell>
          <cell r="BL10" t="str">
            <v xml:space="preserve"> </v>
          </cell>
          <cell r="BM10">
            <v>8</v>
          </cell>
          <cell r="BN10">
            <v>0.90702947845805004</v>
          </cell>
          <cell r="BO10">
            <v>11</v>
          </cell>
          <cell r="BP10">
            <v>1.2471655328798199</v>
          </cell>
          <cell r="BQ10">
            <v>8</v>
          </cell>
          <cell r="BR10">
            <v>0.90702947845805004</v>
          </cell>
          <cell r="BS10">
            <v>9</v>
          </cell>
          <cell r="BT10">
            <v>1.0204081632653099</v>
          </cell>
          <cell r="BU10">
            <v>15</v>
          </cell>
          <cell r="BV10">
            <v>1.7006802721088401</v>
          </cell>
          <cell r="BW10">
            <v>19</v>
          </cell>
          <cell r="BX10">
            <v>2.1541950113378698</v>
          </cell>
          <cell r="BY10">
            <v>37</v>
          </cell>
          <cell r="BZ10">
            <v>4.1950113378684799</v>
          </cell>
          <cell r="CA10">
            <v>39</v>
          </cell>
          <cell r="CB10">
            <v>4.4217687074829897</v>
          </cell>
          <cell r="CC10">
            <v>42</v>
          </cell>
          <cell r="CD10">
            <v>4.7619047619047601</v>
          </cell>
          <cell r="CE10">
            <v>38</v>
          </cell>
          <cell r="CF10">
            <v>4.3083900226757397</v>
          </cell>
        </row>
        <row r="11">
          <cell r="B11" t="str">
            <v>Uppsala</v>
          </cell>
          <cell r="C11">
            <v>859</v>
          </cell>
          <cell r="D11">
            <v>3.5117125219737502</v>
          </cell>
          <cell r="E11" t="str">
            <v>X</v>
          </cell>
          <cell r="F11" t="str">
            <v xml:space="preserve"> </v>
          </cell>
          <cell r="G11" t="str">
            <v>X</v>
          </cell>
          <cell r="H11" t="str">
            <v xml:space="preserve"> </v>
          </cell>
          <cell r="I11">
            <v>11</v>
          </cell>
          <cell r="J11">
            <v>1.28055878928987</v>
          </cell>
          <cell r="K11">
            <v>15</v>
          </cell>
          <cell r="L11">
            <v>1.7462165308498301</v>
          </cell>
          <cell r="M11">
            <v>19</v>
          </cell>
          <cell r="N11">
            <v>2.21187427240978</v>
          </cell>
          <cell r="O11">
            <v>39</v>
          </cell>
          <cell r="P11">
            <v>4.5401629802095496</v>
          </cell>
          <cell r="Q11">
            <v>37</v>
          </cell>
          <cell r="R11">
            <v>4.3073341094295703</v>
          </cell>
          <cell r="S11">
            <v>42</v>
          </cell>
          <cell r="T11">
            <v>4.8894062863795096</v>
          </cell>
          <cell r="U11">
            <v>61</v>
          </cell>
          <cell r="V11">
            <v>7.1012805587892904</v>
          </cell>
          <cell r="W11">
            <v>39</v>
          </cell>
          <cell r="X11">
            <v>4.5401629802095496</v>
          </cell>
          <cell r="Y11">
            <v>49</v>
          </cell>
          <cell r="Z11">
            <v>5.7043073341094299</v>
          </cell>
          <cell r="AA11">
            <v>42</v>
          </cell>
          <cell r="AB11">
            <v>4.8894062863795096</v>
          </cell>
          <cell r="AC11">
            <v>41</v>
          </cell>
          <cell r="AD11">
            <v>4.7729918509895199</v>
          </cell>
          <cell r="AE11">
            <v>46</v>
          </cell>
          <cell r="AF11">
            <v>5.3550640279394699</v>
          </cell>
          <cell r="AG11">
            <v>24</v>
          </cell>
          <cell r="AH11">
            <v>2.7939464493597201</v>
          </cell>
          <cell r="AI11">
            <v>36</v>
          </cell>
          <cell r="AJ11">
            <v>4.1909196740395798</v>
          </cell>
          <cell r="AK11">
            <v>19</v>
          </cell>
          <cell r="AL11">
            <v>2.21187427240978</v>
          </cell>
          <cell r="AM11">
            <v>19</v>
          </cell>
          <cell r="AN11">
            <v>2.21187427240978</v>
          </cell>
          <cell r="AO11">
            <v>7</v>
          </cell>
          <cell r="AP11">
            <v>0.81490104772992</v>
          </cell>
          <cell r="AQ11">
            <v>4</v>
          </cell>
          <cell r="AR11">
            <v>0.46565774155994999</v>
          </cell>
          <cell r="AS11" t="str">
            <v>X</v>
          </cell>
          <cell r="AT11" t="str">
            <v xml:space="preserve"> </v>
          </cell>
          <cell r="AU11">
            <v>4</v>
          </cell>
          <cell r="AV11">
            <v>0.46565774155994999</v>
          </cell>
          <cell r="AW11" t="str">
            <v>X</v>
          </cell>
          <cell r="AX11" t="str">
            <v xml:space="preserve"> </v>
          </cell>
          <cell r="AY11" t="str">
            <v>X</v>
          </cell>
          <cell r="AZ11" t="str">
            <v xml:space="preserve"> </v>
          </cell>
          <cell r="BA11" t="str">
            <v>X</v>
          </cell>
          <cell r="BB11" t="str">
            <v xml:space="preserve"> </v>
          </cell>
          <cell r="BC11">
            <v>4</v>
          </cell>
          <cell r="BD11">
            <v>0.46565774155994999</v>
          </cell>
          <cell r="BE11">
            <v>4</v>
          </cell>
          <cell r="BF11">
            <v>0.46565774155994999</v>
          </cell>
          <cell r="BG11" t="str">
            <v>X</v>
          </cell>
          <cell r="BH11" t="str">
            <v xml:space="preserve"> </v>
          </cell>
          <cell r="BI11">
            <v>4</v>
          </cell>
          <cell r="BJ11">
            <v>0.46565774155994999</v>
          </cell>
          <cell r="BK11">
            <v>6</v>
          </cell>
          <cell r="BL11">
            <v>0.69848661233993004</v>
          </cell>
          <cell r="BM11">
            <v>14</v>
          </cell>
          <cell r="BN11">
            <v>1.62980209545984</v>
          </cell>
          <cell r="BO11">
            <v>19</v>
          </cell>
          <cell r="BP11">
            <v>2.21187427240978</v>
          </cell>
          <cell r="BQ11">
            <v>18</v>
          </cell>
          <cell r="BR11">
            <v>2.0954598370197899</v>
          </cell>
          <cell r="BS11">
            <v>14</v>
          </cell>
          <cell r="BT11">
            <v>1.62980209545984</v>
          </cell>
          <cell r="BU11">
            <v>32</v>
          </cell>
          <cell r="BV11">
            <v>3.7252619324796301</v>
          </cell>
          <cell r="BW11">
            <v>35</v>
          </cell>
          <cell r="BX11">
            <v>4.0745052386495901</v>
          </cell>
          <cell r="BY11">
            <v>36</v>
          </cell>
          <cell r="BZ11">
            <v>4.1909196740395798</v>
          </cell>
          <cell r="CA11">
            <v>46</v>
          </cell>
          <cell r="CB11">
            <v>5.3550640279394699</v>
          </cell>
          <cell r="CC11">
            <v>44</v>
          </cell>
          <cell r="CD11">
            <v>5.1222351571594897</v>
          </cell>
          <cell r="CE11">
            <v>10</v>
          </cell>
          <cell r="CF11">
            <v>1.1641443538998799</v>
          </cell>
        </row>
        <row r="12">
          <cell r="B12" t="str">
            <v>Södermanland</v>
          </cell>
          <cell r="C12">
            <v>815</v>
          </cell>
          <cell r="D12">
            <v>3.3318343485548398</v>
          </cell>
          <cell r="E12" t="str">
            <v>X</v>
          </cell>
          <cell r="F12" t="str">
            <v xml:space="preserve"> </v>
          </cell>
          <cell r="G12">
            <v>6</v>
          </cell>
          <cell r="H12">
            <v>0.73619631901839999</v>
          </cell>
          <cell r="I12">
            <v>32</v>
          </cell>
          <cell r="J12">
            <v>3.9263803680981599</v>
          </cell>
          <cell r="K12">
            <v>55</v>
          </cell>
          <cell r="L12">
            <v>6.74846625766871</v>
          </cell>
          <cell r="M12">
            <v>88</v>
          </cell>
          <cell r="N12">
            <v>10.797546012269899</v>
          </cell>
          <cell r="O12">
            <v>70</v>
          </cell>
          <cell r="P12">
            <v>8.5889570552147294</v>
          </cell>
          <cell r="Q12">
            <v>94</v>
          </cell>
          <cell r="R12">
            <v>11.5337423312883</v>
          </cell>
          <cell r="S12">
            <v>55</v>
          </cell>
          <cell r="T12">
            <v>6.74846625766871</v>
          </cell>
          <cell r="U12">
            <v>54</v>
          </cell>
          <cell r="V12">
            <v>6.6257668711656503</v>
          </cell>
          <cell r="W12">
            <v>37</v>
          </cell>
          <cell r="X12">
            <v>4.5398773006135</v>
          </cell>
          <cell r="Y12">
            <v>28</v>
          </cell>
          <cell r="Z12">
            <v>3.4355828220858902</v>
          </cell>
          <cell r="AA12">
            <v>29</v>
          </cell>
          <cell r="AB12">
            <v>3.55828220858896</v>
          </cell>
          <cell r="AC12">
            <v>21</v>
          </cell>
          <cell r="AD12">
            <v>2.5766871165644201</v>
          </cell>
          <cell r="AE12">
            <v>19</v>
          </cell>
          <cell r="AF12">
            <v>2.3312883435582799</v>
          </cell>
          <cell r="AG12">
            <v>15</v>
          </cell>
          <cell r="AH12">
            <v>1.8404907975460101</v>
          </cell>
          <cell r="AI12">
            <v>15</v>
          </cell>
          <cell r="AJ12">
            <v>1.8404907975460101</v>
          </cell>
          <cell r="AK12">
            <v>15</v>
          </cell>
          <cell r="AL12">
            <v>1.8404907975460101</v>
          </cell>
          <cell r="AM12">
            <v>7</v>
          </cell>
          <cell r="AN12">
            <v>0.85889570552146999</v>
          </cell>
          <cell r="AO12">
            <v>10</v>
          </cell>
          <cell r="AP12">
            <v>1.22699386503068</v>
          </cell>
          <cell r="AQ12" t="str">
            <v>X</v>
          </cell>
          <cell r="AR12" t="str">
            <v xml:space="preserve"> </v>
          </cell>
          <cell r="AS12" t="str">
            <v>X</v>
          </cell>
          <cell r="AT12" t="str">
            <v xml:space="preserve"> </v>
          </cell>
          <cell r="AU12">
            <v>0</v>
          </cell>
          <cell r="AV12">
            <v>0</v>
          </cell>
          <cell r="AW12" t="str">
            <v>X</v>
          </cell>
          <cell r="AX12" t="str">
            <v xml:space="preserve"> </v>
          </cell>
          <cell r="AY12">
            <v>5</v>
          </cell>
          <cell r="AZ12">
            <v>0.61349693251533999</v>
          </cell>
          <cell r="BA12">
            <v>0</v>
          </cell>
          <cell r="BB12">
            <v>0</v>
          </cell>
          <cell r="BC12" t="str">
            <v>X</v>
          </cell>
          <cell r="BD12" t="str">
            <v xml:space="preserve"> </v>
          </cell>
          <cell r="BE12">
            <v>0</v>
          </cell>
          <cell r="BF12">
            <v>0</v>
          </cell>
          <cell r="BG12" t="str">
            <v>X</v>
          </cell>
          <cell r="BH12" t="str">
            <v xml:space="preserve"> </v>
          </cell>
          <cell r="BI12">
            <v>0</v>
          </cell>
          <cell r="BJ12">
            <v>0</v>
          </cell>
          <cell r="BK12" t="str">
            <v>X</v>
          </cell>
          <cell r="BL12" t="str">
            <v xml:space="preserve"> </v>
          </cell>
          <cell r="BM12" t="str">
            <v>X</v>
          </cell>
          <cell r="BN12" t="str">
            <v xml:space="preserve"> </v>
          </cell>
          <cell r="BO12" t="str">
            <v>X</v>
          </cell>
          <cell r="BP12" t="str">
            <v xml:space="preserve"> </v>
          </cell>
          <cell r="BQ12" t="str">
            <v>X</v>
          </cell>
          <cell r="BR12" t="str">
            <v xml:space="preserve"> </v>
          </cell>
          <cell r="BS12">
            <v>8</v>
          </cell>
          <cell r="BT12">
            <v>0.98159509202453998</v>
          </cell>
          <cell r="BU12">
            <v>10</v>
          </cell>
          <cell r="BV12">
            <v>1.22699386503068</v>
          </cell>
          <cell r="BW12">
            <v>29</v>
          </cell>
          <cell r="BX12">
            <v>3.55828220858896</v>
          </cell>
          <cell r="BY12">
            <v>23</v>
          </cell>
          <cell r="BZ12">
            <v>2.8220858895705501</v>
          </cell>
          <cell r="CA12">
            <v>34</v>
          </cell>
          <cell r="CB12">
            <v>4.1717791411042997</v>
          </cell>
          <cell r="CC12">
            <v>22</v>
          </cell>
          <cell r="CD12">
            <v>2.6993865030674802</v>
          </cell>
          <cell r="CE12">
            <v>17</v>
          </cell>
          <cell r="CF12">
            <v>2.0858895705521499</v>
          </cell>
        </row>
        <row r="13">
          <cell r="B13" t="str">
            <v>Västmanland</v>
          </cell>
          <cell r="C13">
            <v>716</v>
          </cell>
          <cell r="D13">
            <v>2.9271084583622899</v>
          </cell>
          <cell r="E13">
            <v>0</v>
          </cell>
          <cell r="F13">
            <v>0</v>
          </cell>
          <cell r="G13" t="str">
            <v>X</v>
          </cell>
          <cell r="H13" t="str">
            <v xml:space="preserve"> </v>
          </cell>
          <cell r="I13">
            <v>8</v>
          </cell>
          <cell r="J13">
            <v>1.1173184357541901</v>
          </cell>
          <cell r="K13">
            <v>25</v>
          </cell>
          <cell r="L13">
            <v>3.4916201117318399</v>
          </cell>
          <cell r="M13">
            <v>54</v>
          </cell>
          <cell r="N13">
            <v>7.5418994413407798</v>
          </cell>
          <cell r="O13">
            <v>58</v>
          </cell>
          <cell r="P13">
            <v>8.1005586592178798</v>
          </cell>
          <cell r="Q13">
            <v>47</v>
          </cell>
          <cell r="R13">
            <v>6.56424581005587</v>
          </cell>
          <cell r="S13">
            <v>33</v>
          </cell>
          <cell r="T13">
            <v>4.60893854748603</v>
          </cell>
          <cell r="U13">
            <v>17</v>
          </cell>
          <cell r="V13">
            <v>2.3743016759776499</v>
          </cell>
          <cell r="W13">
            <v>26</v>
          </cell>
          <cell r="X13">
            <v>3.6312849162011198</v>
          </cell>
          <cell r="Y13">
            <v>32</v>
          </cell>
          <cell r="Z13">
            <v>4.4692737430167604</v>
          </cell>
          <cell r="AA13">
            <v>27</v>
          </cell>
          <cell r="AB13">
            <v>3.7709497206703899</v>
          </cell>
          <cell r="AC13">
            <v>22</v>
          </cell>
          <cell r="AD13">
            <v>3.0726256983240199</v>
          </cell>
          <cell r="AE13">
            <v>35</v>
          </cell>
          <cell r="AF13">
            <v>4.88826815642458</v>
          </cell>
          <cell r="AG13">
            <v>29</v>
          </cell>
          <cell r="AH13">
            <v>4.0502793296089399</v>
          </cell>
          <cell r="AI13">
            <v>35</v>
          </cell>
          <cell r="AJ13">
            <v>4.88826815642458</v>
          </cell>
          <cell r="AK13">
            <v>14</v>
          </cell>
          <cell r="AL13">
            <v>1.95530726256983</v>
          </cell>
          <cell r="AM13">
            <v>12</v>
          </cell>
          <cell r="AN13">
            <v>1.67597765363129</v>
          </cell>
          <cell r="AO13">
            <v>6</v>
          </cell>
          <cell r="AP13">
            <v>0.83798882681564002</v>
          </cell>
          <cell r="AQ13" t="str">
            <v>X</v>
          </cell>
          <cell r="AR13" t="str">
            <v xml:space="preserve"> </v>
          </cell>
          <cell r="AS13">
            <v>8</v>
          </cell>
          <cell r="AT13">
            <v>1.1173184357541901</v>
          </cell>
          <cell r="AU13">
            <v>7</v>
          </cell>
          <cell r="AV13">
            <v>0.97765363128492</v>
          </cell>
          <cell r="AW13">
            <v>5</v>
          </cell>
          <cell r="AX13">
            <v>0.69832402234637003</v>
          </cell>
          <cell r="AY13">
            <v>5</v>
          </cell>
          <cell r="AZ13">
            <v>0.69832402234637003</v>
          </cell>
          <cell r="BA13">
            <v>7</v>
          </cell>
          <cell r="BB13">
            <v>0.97765363128492</v>
          </cell>
          <cell r="BC13" t="str">
            <v>X</v>
          </cell>
          <cell r="BD13" t="str">
            <v xml:space="preserve"> </v>
          </cell>
          <cell r="BE13" t="str">
            <v>X</v>
          </cell>
          <cell r="BF13" t="str">
            <v xml:space="preserve"> </v>
          </cell>
          <cell r="BG13">
            <v>5</v>
          </cell>
          <cell r="BH13">
            <v>0.69832402234637003</v>
          </cell>
          <cell r="BI13">
            <v>6</v>
          </cell>
          <cell r="BJ13">
            <v>0.83798882681564002</v>
          </cell>
          <cell r="BK13">
            <v>9</v>
          </cell>
          <cell r="BL13">
            <v>1.25698324022346</v>
          </cell>
          <cell r="BM13">
            <v>7</v>
          </cell>
          <cell r="BN13">
            <v>0.97765363128492</v>
          </cell>
          <cell r="BO13">
            <v>6</v>
          </cell>
          <cell r="BP13">
            <v>0.83798882681564002</v>
          </cell>
          <cell r="BQ13">
            <v>5</v>
          </cell>
          <cell r="BR13">
            <v>0.69832402234637003</v>
          </cell>
          <cell r="BS13">
            <v>11</v>
          </cell>
          <cell r="BT13">
            <v>1.5363128491620099</v>
          </cell>
          <cell r="BU13">
            <v>19</v>
          </cell>
          <cell r="BV13">
            <v>2.6536312849161998</v>
          </cell>
          <cell r="BW13">
            <v>20</v>
          </cell>
          <cell r="BX13">
            <v>2.7932960893854801</v>
          </cell>
          <cell r="BY13">
            <v>48</v>
          </cell>
          <cell r="BZ13">
            <v>6.7039106145251397</v>
          </cell>
          <cell r="CA13">
            <v>55</v>
          </cell>
          <cell r="CB13">
            <v>7.6815642458100601</v>
          </cell>
          <cell r="CC13" t="str">
            <v>X</v>
          </cell>
          <cell r="CD13" t="str">
            <v xml:space="preserve"> </v>
          </cell>
          <cell r="CE13">
            <v>0</v>
          </cell>
          <cell r="CF13">
            <v>0</v>
          </cell>
        </row>
        <row r="14">
          <cell r="B14" t="str">
            <v>Örebro</v>
          </cell>
          <cell r="C14">
            <v>646</v>
          </cell>
          <cell r="D14">
            <v>2.64093863701402</v>
          </cell>
          <cell r="E14">
            <v>0</v>
          </cell>
          <cell r="F14">
            <v>0</v>
          </cell>
          <cell r="G14">
            <v>5</v>
          </cell>
          <cell r="H14">
            <v>0.77399380804953999</v>
          </cell>
          <cell r="I14">
            <v>9</v>
          </cell>
          <cell r="J14">
            <v>1.39318885448916</v>
          </cell>
          <cell r="K14">
            <v>18</v>
          </cell>
          <cell r="L14">
            <v>2.7863777089783301</v>
          </cell>
          <cell r="M14">
            <v>36</v>
          </cell>
          <cell r="N14">
            <v>5.5727554179566603</v>
          </cell>
          <cell r="O14">
            <v>42</v>
          </cell>
          <cell r="P14">
            <v>6.5015479876161004</v>
          </cell>
          <cell r="Q14">
            <v>50</v>
          </cell>
          <cell r="R14">
            <v>7.7399380804953601</v>
          </cell>
          <cell r="S14">
            <v>45</v>
          </cell>
          <cell r="T14">
            <v>6.96594427244582</v>
          </cell>
          <cell r="U14">
            <v>38</v>
          </cell>
          <cell r="V14">
            <v>5.8823529411764701</v>
          </cell>
          <cell r="W14">
            <v>38</v>
          </cell>
          <cell r="X14">
            <v>5.8823529411764701</v>
          </cell>
          <cell r="Y14">
            <v>25</v>
          </cell>
          <cell r="Z14">
            <v>3.8699690402476801</v>
          </cell>
          <cell r="AA14">
            <v>28</v>
          </cell>
          <cell r="AB14">
            <v>4.3343653250773997</v>
          </cell>
          <cell r="AC14">
            <v>40</v>
          </cell>
          <cell r="AD14">
            <v>6.1919504643962897</v>
          </cell>
          <cell r="AE14">
            <v>16</v>
          </cell>
          <cell r="AF14">
            <v>2.4767801857585101</v>
          </cell>
          <cell r="AG14">
            <v>13</v>
          </cell>
          <cell r="AH14">
            <v>2.01238390092879</v>
          </cell>
          <cell r="AI14">
            <v>22</v>
          </cell>
          <cell r="AJ14">
            <v>3.40557275541796</v>
          </cell>
          <cell r="AK14">
            <v>19</v>
          </cell>
          <cell r="AL14">
            <v>2.9411764705882399</v>
          </cell>
          <cell r="AM14">
            <v>11</v>
          </cell>
          <cell r="AN14">
            <v>1.70278637770898</v>
          </cell>
          <cell r="AO14">
            <v>4</v>
          </cell>
          <cell r="AP14">
            <v>0.61919504643962997</v>
          </cell>
          <cell r="AQ14" t="str">
            <v>X</v>
          </cell>
          <cell r="AR14" t="str">
            <v xml:space="preserve"> </v>
          </cell>
          <cell r="AS14">
            <v>5</v>
          </cell>
          <cell r="AT14">
            <v>0.77399380804953999</v>
          </cell>
          <cell r="AU14">
            <v>4</v>
          </cell>
          <cell r="AV14">
            <v>0.61919504643962997</v>
          </cell>
          <cell r="AW14" t="str">
            <v>X</v>
          </cell>
          <cell r="AX14" t="str">
            <v xml:space="preserve"> </v>
          </cell>
          <cell r="AY14" t="str">
            <v>X</v>
          </cell>
          <cell r="AZ14" t="str">
            <v xml:space="preserve"> </v>
          </cell>
          <cell r="BA14" t="str">
            <v>X</v>
          </cell>
          <cell r="BB14" t="str">
            <v xml:space="preserve"> </v>
          </cell>
          <cell r="BC14" t="str">
            <v>X</v>
          </cell>
          <cell r="BD14" t="str">
            <v xml:space="preserve"> </v>
          </cell>
          <cell r="BE14" t="str">
            <v>X</v>
          </cell>
          <cell r="BF14" t="str">
            <v xml:space="preserve"> </v>
          </cell>
          <cell r="BG14">
            <v>6</v>
          </cell>
          <cell r="BH14">
            <v>0.92879256965944001</v>
          </cell>
          <cell r="BI14">
            <v>4</v>
          </cell>
          <cell r="BJ14">
            <v>0.61919504643962997</v>
          </cell>
          <cell r="BK14" t="str">
            <v>X</v>
          </cell>
          <cell r="BL14" t="str">
            <v xml:space="preserve"> </v>
          </cell>
          <cell r="BM14">
            <v>5</v>
          </cell>
          <cell r="BN14">
            <v>0.77399380804953999</v>
          </cell>
          <cell r="BO14">
            <v>9</v>
          </cell>
          <cell r="BP14">
            <v>1.39318885448916</v>
          </cell>
          <cell r="BQ14">
            <v>7</v>
          </cell>
          <cell r="BR14">
            <v>1.0835913312693499</v>
          </cell>
          <cell r="BS14">
            <v>12</v>
          </cell>
          <cell r="BT14">
            <v>1.85758513931889</v>
          </cell>
          <cell r="BU14">
            <v>22</v>
          </cell>
          <cell r="BV14">
            <v>3.40557275541796</v>
          </cell>
          <cell r="BW14">
            <v>37</v>
          </cell>
          <cell r="BX14">
            <v>5.7275541795665701</v>
          </cell>
          <cell r="BY14">
            <v>37</v>
          </cell>
          <cell r="BZ14">
            <v>5.7275541795665701</v>
          </cell>
          <cell r="CA14">
            <v>22</v>
          </cell>
          <cell r="CB14">
            <v>3.40557275541796</v>
          </cell>
          <cell r="CC14">
            <v>0</v>
          </cell>
          <cell r="CD14">
            <v>0</v>
          </cell>
          <cell r="CE14">
            <v>0</v>
          </cell>
          <cell r="CF14">
            <v>0</v>
          </cell>
        </row>
        <row r="15">
          <cell r="B15" t="str">
            <v>Norrbotten</v>
          </cell>
          <cell r="C15">
            <v>580</v>
          </cell>
          <cell r="D15">
            <v>2.37112137688566</v>
          </cell>
          <cell r="E15">
            <v>0</v>
          </cell>
          <cell r="F15">
            <v>0</v>
          </cell>
          <cell r="G15">
            <v>0</v>
          </cell>
          <cell r="H15">
            <v>0</v>
          </cell>
          <cell r="I15">
            <v>8</v>
          </cell>
          <cell r="J15">
            <v>1.3793103448275901</v>
          </cell>
          <cell r="K15">
            <v>25</v>
          </cell>
          <cell r="L15">
            <v>4.31034482758621</v>
          </cell>
          <cell r="M15">
            <v>20</v>
          </cell>
          <cell r="N15">
            <v>3.4482758620689702</v>
          </cell>
          <cell r="O15">
            <v>23</v>
          </cell>
          <cell r="P15">
            <v>3.9655172413793101</v>
          </cell>
          <cell r="Q15">
            <v>23</v>
          </cell>
          <cell r="R15">
            <v>3.9655172413793101</v>
          </cell>
          <cell r="S15">
            <v>13</v>
          </cell>
          <cell r="T15">
            <v>2.2413793103448301</v>
          </cell>
          <cell r="U15">
            <v>18</v>
          </cell>
          <cell r="V15">
            <v>3.1034482758620698</v>
          </cell>
          <cell r="W15">
            <v>34</v>
          </cell>
          <cell r="X15">
            <v>5.8620689655172402</v>
          </cell>
          <cell r="Y15">
            <v>38</v>
          </cell>
          <cell r="Z15">
            <v>6.55172413793104</v>
          </cell>
          <cell r="AA15">
            <v>51</v>
          </cell>
          <cell r="AB15">
            <v>8.7931034482758594</v>
          </cell>
          <cell r="AC15">
            <v>37</v>
          </cell>
          <cell r="AD15">
            <v>6.3793103448275899</v>
          </cell>
          <cell r="AE15">
            <v>18</v>
          </cell>
          <cell r="AF15">
            <v>3.1034482758620698</v>
          </cell>
          <cell r="AG15">
            <v>37</v>
          </cell>
          <cell r="AH15">
            <v>6.3793103448275899</v>
          </cell>
          <cell r="AI15">
            <v>24</v>
          </cell>
          <cell r="AJ15">
            <v>4.1379310344827598</v>
          </cell>
          <cell r="AK15">
            <v>12</v>
          </cell>
          <cell r="AL15">
            <v>2.0689655172413799</v>
          </cell>
          <cell r="AM15">
            <v>17</v>
          </cell>
          <cell r="AN15">
            <v>2.9310344827586201</v>
          </cell>
          <cell r="AO15">
            <v>10</v>
          </cell>
          <cell r="AP15">
            <v>1.72413793103448</v>
          </cell>
          <cell r="AQ15">
            <v>7</v>
          </cell>
          <cell r="AR15">
            <v>1.2068965517241399</v>
          </cell>
          <cell r="AS15">
            <v>6</v>
          </cell>
          <cell r="AT15">
            <v>1.0344827586206899</v>
          </cell>
          <cell r="AU15">
            <v>14</v>
          </cell>
          <cell r="AV15">
            <v>2.4137931034482798</v>
          </cell>
          <cell r="AW15">
            <v>8</v>
          </cell>
          <cell r="AX15">
            <v>1.3793103448275901</v>
          </cell>
          <cell r="AY15">
            <v>5</v>
          </cell>
          <cell r="AZ15">
            <v>0.86206896551723999</v>
          </cell>
          <cell r="BA15">
            <v>8</v>
          </cell>
          <cell r="BB15">
            <v>1.3793103448275901</v>
          </cell>
          <cell r="BC15">
            <v>9</v>
          </cell>
          <cell r="BD15">
            <v>1.55172413793104</v>
          </cell>
          <cell r="BE15">
            <v>4</v>
          </cell>
          <cell r="BF15">
            <v>0.68965517241379004</v>
          </cell>
          <cell r="BG15">
            <v>4</v>
          </cell>
          <cell r="BH15">
            <v>0.68965517241379004</v>
          </cell>
          <cell r="BI15">
            <v>6</v>
          </cell>
          <cell r="BJ15">
            <v>1.0344827586206899</v>
          </cell>
          <cell r="BK15">
            <v>10</v>
          </cell>
          <cell r="BL15">
            <v>1.72413793103448</v>
          </cell>
          <cell r="BM15" t="str">
            <v>X</v>
          </cell>
          <cell r="BN15" t="str">
            <v xml:space="preserve"> </v>
          </cell>
          <cell r="BO15">
            <v>0</v>
          </cell>
          <cell r="BP15">
            <v>0</v>
          </cell>
          <cell r="BQ15">
            <v>5</v>
          </cell>
          <cell r="BR15">
            <v>0.86206896551723999</v>
          </cell>
          <cell r="BS15">
            <v>6</v>
          </cell>
          <cell r="BT15">
            <v>1.0344827586206899</v>
          </cell>
          <cell r="BU15">
            <v>14</v>
          </cell>
          <cell r="BV15">
            <v>2.4137931034482798</v>
          </cell>
          <cell r="BW15">
            <v>20</v>
          </cell>
          <cell r="BX15">
            <v>3.4482758620689702</v>
          </cell>
          <cell r="BY15">
            <v>22</v>
          </cell>
          <cell r="BZ15">
            <v>3.7931034482758599</v>
          </cell>
          <cell r="CA15">
            <v>17</v>
          </cell>
          <cell r="CB15">
            <v>2.9310344827586201</v>
          </cell>
          <cell r="CC15" t="str">
            <v>X</v>
          </cell>
          <cell r="CD15" t="str">
            <v xml:space="preserve"> </v>
          </cell>
          <cell r="CE15">
            <v>0</v>
          </cell>
          <cell r="CF15">
            <v>0</v>
          </cell>
        </row>
        <row r="16">
          <cell r="B16" t="str">
            <v>Dalarna</v>
          </cell>
          <cell r="C16">
            <v>543</v>
          </cell>
          <cell r="D16">
            <v>2.2198601856015698</v>
          </cell>
          <cell r="E16" t="str">
            <v>X</v>
          </cell>
          <cell r="F16" t="str">
            <v xml:space="preserve"> </v>
          </cell>
          <cell r="G16" t="str">
            <v>X</v>
          </cell>
          <cell r="H16" t="str">
            <v xml:space="preserve"> </v>
          </cell>
          <cell r="I16">
            <v>15</v>
          </cell>
          <cell r="J16">
            <v>2.7624309392265198</v>
          </cell>
          <cell r="K16">
            <v>45</v>
          </cell>
          <cell r="L16">
            <v>8.2872928176795604</v>
          </cell>
          <cell r="M16">
            <v>22</v>
          </cell>
          <cell r="N16">
            <v>4.0515653775322296</v>
          </cell>
          <cell r="O16">
            <v>35</v>
          </cell>
          <cell r="P16">
            <v>6.4456721915285504</v>
          </cell>
          <cell r="Q16">
            <v>50</v>
          </cell>
          <cell r="R16">
            <v>9.2081031307550703</v>
          </cell>
          <cell r="S16">
            <v>31</v>
          </cell>
          <cell r="T16">
            <v>5.70902394106814</v>
          </cell>
          <cell r="U16">
            <v>31</v>
          </cell>
          <cell r="V16">
            <v>5.70902394106814</v>
          </cell>
          <cell r="W16">
            <v>18</v>
          </cell>
          <cell r="X16">
            <v>3.3149171270718201</v>
          </cell>
          <cell r="Y16">
            <v>22</v>
          </cell>
          <cell r="Z16">
            <v>4.0515653775322296</v>
          </cell>
          <cell r="AA16">
            <v>16</v>
          </cell>
          <cell r="AB16">
            <v>2.9465930018416202</v>
          </cell>
          <cell r="AC16">
            <v>19</v>
          </cell>
          <cell r="AD16">
            <v>3.4990791896869302</v>
          </cell>
          <cell r="AE16">
            <v>19</v>
          </cell>
          <cell r="AF16">
            <v>3.4990791896869302</v>
          </cell>
          <cell r="AG16">
            <v>13</v>
          </cell>
          <cell r="AH16">
            <v>2.39410681399632</v>
          </cell>
          <cell r="AI16">
            <v>10</v>
          </cell>
          <cell r="AJ16">
            <v>1.84162062615101</v>
          </cell>
          <cell r="AK16">
            <v>15</v>
          </cell>
          <cell r="AL16">
            <v>2.7624309392265198</v>
          </cell>
          <cell r="AM16">
            <v>14</v>
          </cell>
          <cell r="AN16">
            <v>2.5782688766114199</v>
          </cell>
          <cell r="AO16">
            <v>5</v>
          </cell>
          <cell r="AP16">
            <v>0.92081031307550998</v>
          </cell>
          <cell r="AQ16" t="str">
            <v>X</v>
          </cell>
          <cell r="AR16" t="str">
            <v xml:space="preserve"> </v>
          </cell>
          <cell r="AS16" t="str">
            <v>X</v>
          </cell>
          <cell r="AT16" t="str">
            <v xml:space="preserve"> </v>
          </cell>
          <cell r="AU16" t="str">
            <v>X</v>
          </cell>
          <cell r="AV16" t="str">
            <v xml:space="preserve"> </v>
          </cell>
          <cell r="AW16">
            <v>5</v>
          </cell>
          <cell r="AX16">
            <v>0.92081031307550998</v>
          </cell>
          <cell r="AY16" t="str">
            <v>X</v>
          </cell>
          <cell r="AZ16" t="str">
            <v xml:space="preserve"> </v>
          </cell>
          <cell r="BA16" t="str">
            <v>X</v>
          </cell>
          <cell r="BB16" t="str">
            <v xml:space="preserve"> </v>
          </cell>
          <cell r="BC16">
            <v>6</v>
          </cell>
          <cell r="BD16">
            <v>1.10497237569061</v>
          </cell>
          <cell r="BE16" t="str">
            <v>X</v>
          </cell>
          <cell r="BF16" t="str">
            <v xml:space="preserve"> </v>
          </cell>
          <cell r="BG16" t="str">
            <v>X</v>
          </cell>
          <cell r="BH16" t="str">
            <v xml:space="preserve"> </v>
          </cell>
          <cell r="BI16">
            <v>6</v>
          </cell>
          <cell r="BJ16">
            <v>1.10497237569061</v>
          </cell>
          <cell r="BK16">
            <v>7</v>
          </cell>
          <cell r="BL16">
            <v>1.28913443830571</v>
          </cell>
          <cell r="BM16">
            <v>4</v>
          </cell>
          <cell r="BN16">
            <v>0.73664825046041005</v>
          </cell>
          <cell r="BO16">
            <v>6</v>
          </cell>
          <cell r="BP16">
            <v>1.10497237569061</v>
          </cell>
          <cell r="BQ16">
            <v>15</v>
          </cell>
          <cell r="BR16">
            <v>2.7624309392265198</v>
          </cell>
          <cell r="BS16">
            <v>12</v>
          </cell>
          <cell r="BT16">
            <v>2.20994475138122</v>
          </cell>
          <cell r="BU16">
            <v>9</v>
          </cell>
          <cell r="BV16">
            <v>1.65745856353591</v>
          </cell>
          <cell r="BW16">
            <v>12</v>
          </cell>
          <cell r="BX16">
            <v>2.20994475138122</v>
          </cell>
          <cell r="BY16">
            <v>20</v>
          </cell>
          <cell r="BZ16">
            <v>3.6832412523020301</v>
          </cell>
          <cell r="CA16">
            <v>23</v>
          </cell>
          <cell r="CB16">
            <v>4.2357274401473299</v>
          </cell>
          <cell r="CC16">
            <v>16</v>
          </cell>
          <cell r="CD16">
            <v>2.9465930018416202</v>
          </cell>
          <cell r="CE16" t="str">
            <v>X</v>
          </cell>
          <cell r="CF16" t="str">
            <v xml:space="preserve"> </v>
          </cell>
        </row>
        <row r="17">
          <cell r="B17" t="str">
            <v>Västernorrland</v>
          </cell>
          <cell r="C17">
            <v>463</v>
          </cell>
          <cell r="D17">
            <v>1.8928089612035499</v>
          </cell>
          <cell r="E17">
            <v>0</v>
          </cell>
          <cell r="F17">
            <v>0</v>
          </cell>
          <cell r="G17">
            <v>0</v>
          </cell>
          <cell r="H17">
            <v>0</v>
          </cell>
          <cell r="I17">
            <v>4</v>
          </cell>
          <cell r="J17">
            <v>0.86393088552915998</v>
          </cell>
          <cell r="K17">
            <v>9</v>
          </cell>
          <cell r="L17">
            <v>1.94384449244061</v>
          </cell>
          <cell r="M17">
            <v>15</v>
          </cell>
          <cell r="N17">
            <v>3.2397408207343399</v>
          </cell>
          <cell r="O17">
            <v>26</v>
          </cell>
          <cell r="P17">
            <v>5.6155507559395303</v>
          </cell>
          <cell r="Q17">
            <v>21</v>
          </cell>
          <cell r="R17">
            <v>4.53563714902808</v>
          </cell>
          <cell r="S17">
            <v>16</v>
          </cell>
          <cell r="T17">
            <v>3.4557235421166301</v>
          </cell>
          <cell r="U17">
            <v>21</v>
          </cell>
          <cell r="V17">
            <v>4.53563714902808</v>
          </cell>
          <cell r="W17">
            <v>20</v>
          </cell>
          <cell r="X17">
            <v>4.3196544276457898</v>
          </cell>
          <cell r="Y17">
            <v>24</v>
          </cell>
          <cell r="Z17">
            <v>5.1835853131749499</v>
          </cell>
          <cell r="AA17">
            <v>30</v>
          </cell>
          <cell r="AB17">
            <v>6.4794816414686904</v>
          </cell>
          <cell r="AC17">
            <v>27</v>
          </cell>
          <cell r="AD17">
            <v>5.8315334773218197</v>
          </cell>
          <cell r="AE17">
            <v>17</v>
          </cell>
          <cell r="AF17">
            <v>3.6717062634989199</v>
          </cell>
          <cell r="AG17">
            <v>20</v>
          </cell>
          <cell r="AH17">
            <v>4.3196544276457898</v>
          </cell>
          <cell r="AI17">
            <v>21</v>
          </cell>
          <cell r="AJ17">
            <v>4.53563714902808</v>
          </cell>
          <cell r="AK17">
            <v>16</v>
          </cell>
          <cell r="AL17">
            <v>3.4557235421166301</v>
          </cell>
          <cell r="AM17">
            <v>6</v>
          </cell>
          <cell r="AN17">
            <v>1.2958963282937399</v>
          </cell>
          <cell r="AO17">
            <v>8</v>
          </cell>
          <cell r="AP17">
            <v>1.72786177105832</v>
          </cell>
          <cell r="AQ17">
            <v>6</v>
          </cell>
          <cell r="AR17">
            <v>1.2958963282937399</v>
          </cell>
          <cell r="AS17">
            <v>5</v>
          </cell>
          <cell r="AT17">
            <v>1.0799136069114501</v>
          </cell>
          <cell r="AU17">
            <v>8</v>
          </cell>
          <cell r="AV17">
            <v>1.72786177105832</v>
          </cell>
          <cell r="AW17">
            <v>5</v>
          </cell>
          <cell r="AX17">
            <v>1.0799136069114501</v>
          </cell>
          <cell r="AY17">
            <v>11</v>
          </cell>
          <cell r="AZ17">
            <v>2.3758099352051798</v>
          </cell>
          <cell r="BA17">
            <v>6</v>
          </cell>
          <cell r="BB17">
            <v>1.2958963282937399</v>
          </cell>
          <cell r="BC17" t="str">
            <v>X</v>
          </cell>
          <cell r="BD17" t="str">
            <v xml:space="preserve"> </v>
          </cell>
          <cell r="BE17" t="str">
            <v>X</v>
          </cell>
          <cell r="BF17" t="str">
            <v xml:space="preserve"> </v>
          </cell>
          <cell r="BG17" t="str">
            <v>X</v>
          </cell>
          <cell r="BH17" t="str">
            <v xml:space="preserve"> </v>
          </cell>
          <cell r="BI17" t="str">
            <v>X</v>
          </cell>
          <cell r="BJ17" t="str">
            <v xml:space="preserve"> </v>
          </cell>
          <cell r="BK17">
            <v>7</v>
          </cell>
          <cell r="BL17">
            <v>1.5118790496760299</v>
          </cell>
          <cell r="BM17">
            <v>6</v>
          </cell>
          <cell r="BN17">
            <v>1.2958963282937399</v>
          </cell>
          <cell r="BO17">
            <v>4</v>
          </cell>
          <cell r="BP17">
            <v>0.86393088552915998</v>
          </cell>
          <cell r="BQ17">
            <v>4</v>
          </cell>
          <cell r="BR17">
            <v>0.86393088552915998</v>
          </cell>
          <cell r="BS17" t="str">
            <v>X</v>
          </cell>
          <cell r="BT17" t="str">
            <v xml:space="preserve"> </v>
          </cell>
          <cell r="BU17" t="str">
            <v>X</v>
          </cell>
          <cell r="BV17" t="str">
            <v xml:space="preserve"> </v>
          </cell>
          <cell r="BW17">
            <v>6</v>
          </cell>
          <cell r="BX17">
            <v>1.2958963282937399</v>
          </cell>
          <cell r="BY17">
            <v>18</v>
          </cell>
          <cell r="BZ17">
            <v>3.8876889848812102</v>
          </cell>
          <cell r="CA17">
            <v>28</v>
          </cell>
          <cell r="CB17">
            <v>6.0475161987041099</v>
          </cell>
          <cell r="CC17">
            <v>25</v>
          </cell>
          <cell r="CD17">
            <v>5.3995680345572401</v>
          </cell>
          <cell r="CE17">
            <v>10</v>
          </cell>
          <cell r="CF17">
            <v>2.15982721382289</v>
          </cell>
        </row>
        <row r="18">
          <cell r="B18" t="str">
            <v>Halland</v>
          </cell>
          <cell r="C18">
            <v>383</v>
          </cell>
          <cell r="D18">
            <v>1.56575773680553</v>
          </cell>
          <cell r="E18">
            <v>0</v>
          </cell>
          <cell r="F18">
            <v>0</v>
          </cell>
          <cell r="G18" t="str">
            <v>X</v>
          </cell>
          <cell r="H18" t="str">
            <v xml:space="preserve"> </v>
          </cell>
          <cell r="I18">
            <v>5</v>
          </cell>
          <cell r="J18">
            <v>1.30548302872063</v>
          </cell>
          <cell r="K18">
            <v>11</v>
          </cell>
          <cell r="L18">
            <v>2.8720626631853801</v>
          </cell>
          <cell r="M18">
            <v>6</v>
          </cell>
          <cell r="N18">
            <v>1.56657963446475</v>
          </cell>
          <cell r="O18">
            <v>13</v>
          </cell>
          <cell r="P18">
            <v>3.3942558746736302</v>
          </cell>
          <cell r="Q18">
            <v>18</v>
          </cell>
          <cell r="R18">
            <v>4.6997389033942598</v>
          </cell>
          <cell r="S18">
            <v>22</v>
          </cell>
          <cell r="T18">
            <v>5.7441253263707601</v>
          </cell>
          <cell r="U18">
            <v>22</v>
          </cell>
          <cell r="V18">
            <v>5.7441253263707601</v>
          </cell>
          <cell r="W18">
            <v>21</v>
          </cell>
          <cell r="X18">
            <v>5.4830287206266304</v>
          </cell>
          <cell r="Y18">
            <v>24</v>
          </cell>
          <cell r="Z18">
            <v>6.2663185378590098</v>
          </cell>
          <cell r="AA18">
            <v>22</v>
          </cell>
          <cell r="AB18">
            <v>5.7441253263707601</v>
          </cell>
          <cell r="AC18">
            <v>14</v>
          </cell>
          <cell r="AD18">
            <v>3.65535248041776</v>
          </cell>
          <cell r="AE18">
            <v>18</v>
          </cell>
          <cell r="AF18">
            <v>4.6997389033942598</v>
          </cell>
          <cell r="AG18">
            <v>16</v>
          </cell>
          <cell r="AH18">
            <v>4.1775456919060101</v>
          </cell>
          <cell r="AI18">
            <v>15</v>
          </cell>
          <cell r="AJ18">
            <v>3.9164490861618799</v>
          </cell>
          <cell r="AK18">
            <v>12</v>
          </cell>
          <cell r="AL18">
            <v>3.1331592689295</v>
          </cell>
          <cell r="AM18">
            <v>5</v>
          </cell>
          <cell r="AN18">
            <v>1.30548302872063</v>
          </cell>
          <cell r="AO18">
            <v>4</v>
          </cell>
          <cell r="AP18">
            <v>1.0443864229765001</v>
          </cell>
          <cell r="AQ18">
            <v>0</v>
          </cell>
          <cell r="AR18">
            <v>0</v>
          </cell>
          <cell r="AS18" t="str">
            <v>X</v>
          </cell>
          <cell r="AT18" t="str">
            <v xml:space="preserve"> </v>
          </cell>
          <cell r="AU18" t="str">
            <v>X</v>
          </cell>
          <cell r="AV18" t="str">
            <v xml:space="preserve"> </v>
          </cell>
          <cell r="AW18" t="str">
            <v>X</v>
          </cell>
          <cell r="AX18" t="str">
            <v xml:space="preserve"> </v>
          </cell>
          <cell r="AY18" t="str">
            <v>X</v>
          </cell>
          <cell r="AZ18" t="str">
            <v xml:space="preserve"> </v>
          </cell>
          <cell r="BA18">
            <v>4</v>
          </cell>
          <cell r="BB18">
            <v>1.0443864229765001</v>
          </cell>
          <cell r="BC18" t="str">
            <v>X</v>
          </cell>
          <cell r="BD18" t="str">
            <v xml:space="preserve"> </v>
          </cell>
          <cell r="BE18" t="str">
            <v>X</v>
          </cell>
          <cell r="BF18" t="str">
            <v xml:space="preserve"> </v>
          </cell>
          <cell r="BG18">
            <v>5</v>
          </cell>
          <cell r="BH18">
            <v>1.30548302872063</v>
          </cell>
          <cell r="BI18" t="str">
            <v>X</v>
          </cell>
          <cell r="BJ18" t="str">
            <v xml:space="preserve"> </v>
          </cell>
          <cell r="BK18">
            <v>5</v>
          </cell>
          <cell r="BL18">
            <v>1.30548302872063</v>
          </cell>
          <cell r="BM18" t="str">
            <v>X</v>
          </cell>
          <cell r="BN18" t="str">
            <v xml:space="preserve"> </v>
          </cell>
          <cell r="BO18" t="str">
            <v>X</v>
          </cell>
          <cell r="BP18" t="str">
            <v xml:space="preserve"> </v>
          </cell>
          <cell r="BQ18">
            <v>6</v>
          </cell>
          <cell r="BR18">
            <v>1.56657963446475</v>
          </cell>
          <cell r="BS18">
            <v>6</v>
          </cell>
          <cell r="BT18">
            <v>1.56657963446475</v>
          </cell>
          <cell r="BU18">
            <v>13</v>
          </cell>
          <cell r="BV18">
            <v>3.3942558746736302</v>
          </cell>
          <cell r="BW18">
            <v>10</v>
          </cell>
          <cell r="BX18">
            <v>2.6109660574412499</v>
          </cell>
          <cell r="BY18">
            <v>19</v>
          </cell>
          <cell r="BZ18">
            <v>4.9608355091383798</v>
          </cell>
          <cell r="CA18">
            <v>19</v>
          </cell>
          <cell r="CB18">
            <v>4.9608355091383798</v>
          </cell>
          <cell r="CC18">
            <v>21</v>
          </cell>
          <cell r="CD18">
            <v>5.4830287206266304</v>
          </cell>
          <cell r="CE18">
            <v>8</v>
          </cell>
          <cell r="CF18">
            <v>2.0887728459530002</v>
          </cell>
        </row>
        <row r="19">
          <cell r="B19" t="str">
            <v>Kalmar</v>
          </cell>
          <cell r="C19">
            <v>375</v>
          </cell>
          <cell r="D19">
            <v>1.5330526143657299</v>
          </cell>
          <cell r="E19" t="str">
            <v>X</v>
          </cell>
          <cell r="F19" t="str">
            <v xml:space="preserve"> </v>
          </cell>
          <cell r="G19" t="str">
            <v>X</v>
          </cell>
          <cell r="H19" t="str">
            <v xml:space="preserve"> </v>
          </cell>
          <cell r="I19" t="str">
            <v>X</v>
          </cell>
          <cell r="J19" t="str">
            <v xml:space="preserve"> </v>
          </cell>
          <cell r="K19">
            <v>10</v>
          </cell>
          <cell r="L19">
            <v>2.6666666666666701</v>
          </cell>
          <cell r="M19">
            <v>19</v>
          </cell>
          <cell r="N19">
            <v>5.06666666666667</v>
          </cell>
          <cell r="O19">
            <v>16</v>
          </cell>
          <cell r="P19">
            <v>4.2666666666666702</v>
          </cell>
          <cell r="Q19">
            <v>14</v>
          </cell>
          <cell r="R19">
            <v>3.7333333333333298</v>
          </cell>
          <cell r="S19">
            <v>26</v>
          </cell>
          <cell r="T19">
            <v>6.93333333333333</v>
          </cell>
          <cell r="U19">
            <v>27</v>
          </cell>
          <cell r="V19">
            <v>7.2</v>
          </cell>
          <cell r="W19">
            <v>16</v>
          </cell>
          <cell r="X19">
            <v>4.2666666666666702</v>
          </cell>
          <cell r="Y19">
            <v>20</v>
          </cell>
          <cell r="Z19">
            <v>5.3333333333333401</v>
          </cell>
          <cell r="AA19">
            <v>22</v>
          </cell>
          <cell r="AB19">
            <v>5.8666666666666698</v>
          </cell>
          <cell r="AC19">
            <v>8</v>
          </cell>
          <cell r="AD19">
            <v>2.1333333333333302</v>
          </cell>
          <cell r="AE19">
            <v>16</v>
          </cell>
          <cell r="AF19">
            <v>4.2666666666666702</v>
          </cell>
          <cell r="AG19">
            <v>16</v>
          </cell>
          <cell r="AH19">
            <v>4.2666666666666702</v>
          </cell>
          <cell r="AI19">
            <v>11</v>
          </cell>
          <cell r="AJ19">
            <v>2.93333333333333</v>
          </cell>
          <cell r="AK19">
            <v>10</v>
          </cell>
          <cell r="AL19">
            <v>2.6666666666666701</v>
          </cell>
          <cell r="AM19">
            <v>6</v>
          </cell>
          <cell r="AN19">
            <v>1.6</v>
          </cell>
          <cell r="AO19">
            <v>8</v>
          </cell>
          <cell r="AP19">
            <v>2.1333333333333302</v>
          </cell>
          <cell r="AQ19" t="str">
            <v>X</v>
          </cell>
          <cell r="AR19" t="str">
            <v xml:space="preserve"> </v>
          </cell>
          <cell r="AS19" t="str">
            <v>X</v>
          </cell>
          <cell r="AT19" t="str">
            <v xml:space="preserve"> </v>
          </cell>
          <cell r="AU19" t="str">
            <v>X</v>
          </cell>
          <cell r="AV19" t="str">
            <v xml:space="preserve"> </v>
          </cell>
          <cell r="AW19" t="str">
            <v>X</v>
          </cell>
          <cell r="AX19" t="str">
            <v xml:space="preserve"> </v>
          </cell>
          <cell r="AY19" t="str">
            <v>X</v>
          </cell>
          <cell r="AZ19" t="str">
            <v xml:space="preserve"> </v>
          </cell>
          <cell r="BA19">
            <v>4</v>
          </cell>
          <cell r="BB19">
            <v>1.06666666666667</v>
          </cell>
          <cell r="BC19" t="str">
            <v>X</v>
          </cell>
          <cell r="BD19" t="str">
            <v xml:space="preserve"> </v>
          </cell>
          <cell r="BE19" t="str">
            <v>X</v>
          </cell>
          <cell r="BF19" t="str">
            <v xml:space="preserve"> </v>
          </cell>
          <cell r="BG19" t="str">
            <v>X</v>
          </cell>
          <cell r="BH19" t="str">
            <v xml:space="preserve"> </v>
          </cell>
          <cell r="BI19" t="str">
            <v>X</v>
          </cell>
          <cell r="BJ19" t="str">
            <v xml:space="preserve"> </v>
          </cell>
          <cell r="BK19" t="str">
            <v>X</v>
          </cell>
          <cell r="BL19" t="str">
            <v xml:space="preserve"> </v>
          </cell>
          <cell r="BM19" t="str">
            <v>X</v>
          </cell>
          <cell r="BN19" t="str">
            <v xml:space="preserve"> </v>
          </cell>
          <cell r="BO19" t="str">
            <v>X</v>
          </cell>
          <cell r="BP19" t="str">
            <v xml:space="preserve"> </v>
          </cell>
          <cell r="BQ19">
            <v>0</v>
          </cell>
          <cell r="BR19">
            <v>0</v>
          </cell>
          <cell r="BS19">
            <v>4</v>
          </cell>
          <cell r="BT19">
            <v>1.06666666666667</v>
          </cell>
          <cell r="BU19" t="str">
            <v>X</v>
          </cell>
          <cell r="BV19" t="str">
            <v xml:space="preserve"> </v>
          </cell>
          <cell r="BW19">
            <v>9</v>
          </cell>
          <cell r="BX19">
            <v>2.4</v>
          </cell>
          <cell r="BY19">
            <v>15</v>
          </cell>
          <cell r="BZ19">
            <v>4</v>
          </cell>
          <cell r="CA19">
            <v>27</v>
          </cell>
          <cell r="CB19">
            <v>7.2</v>
          </cell>
          <cell r="CC19">
            <v>20</v>
          </cell>
          <cell r="CD19">
            <v>5.3333333333333401</v>
          </cell>
          <cell r="CE19">
            <v>19</v>
          </cell>
          <cell r="CF19">
            <v>5.06666666666667</v>
          </cell>
        </row>
        <row r="20">
          <cell r="B20" t="str">
            <v>Värmland</v>
          </cell>
          <cell r="C20">
            <v>358</v>
          </cell>
          <cell r="D20">
            <v>1.4635542291811501</v>
          </cell>
          <cell r="E20">
            <v>0</v>
          </cell>
          <cell r="F20">
            <v>0</v>
          </cell>
          <cell r="G20">
            <v>5</v>
          </cell>
          <cell r="H20">
            <v>1.3966480446927401</v>
          </cell>
          <cell r="I20">
            <v>4</v>
          </cell>
          <cell r="J20">
            <v>1.1173184357541901</v>
          </cell>
          <cell r="K20">
            <v>5</v>
          </cell>
          <cell r="L20">
            <v>1.3966480446927401</v>
          </cell>
          <cell r="M20" t="str">
            <v>X</v>
          </cell>
          <cell r="N20" t="str">
            <v xml:space="preserve"> </v>
          </cell>
          <cell r="O20">
            <v>9</v>
          </cell>
          <cell r="P20">
            <v>2.5139664804469302</v>
          </cell>
          <cell r="Q20">
            <v>17</v>
          </cell>
          <cell r="R20">
            <v>4.7486033519553104</v>
          </cell>
          <cell r="S20">
            <v>16</v>
          </cell>
          <cell r="T20">
            <v>4.4692737430167604</v>
          </cell>
          <cell r="U20">
            <v>24</v>
          </cell>
          <cell r="V20">
            <v>6.7039106145251397</v>
          </cell>
          <cell r="W20">
            <v>26</v>
          </cell>
          <cell r="X20">
            <v>7.2625698324022396</v>
          </cell>
          <cell r="Y20">
            <v>25</v>
          </cell>
          <cell r="Z20">
            <v>6.9832402234636897</v>
          </cell>
          <cell r="AA20">
            <v>24</v>
          </cell>
          <cell r="AB20">
            <v>6.7039106145251397</v>
          </cell>
          <cell r="AC20">
            <v>24</v>
          </cell>
          <cell r="AD20">
            <v>6.7039106145251397</v>
          </cell>
          <cell r="AE20">
            <v>30</v>
          </cell>
          <cell r="AF20">
            <v>8.3798882681564297</v>
          </cell>
          <cell r="AG20">
            <v>14</v>
          </cell>
          <cell r="AH20">
            <v>3.9106145251396698</v>
          </cell>
          <cell r="AI20">
            <v>16</v>
          </cell>
          <cell r="AJ20">
            <v>4.4692737430167604</v>
          </cell>
          <cell r="AK20">
            <v>11</v>
          </cell>
          <cell r="AL20">
            <v>3.0726256983240199</v>
          </cell>
          <cell r="AM20">
            <v>12</v>
          </cell>
          <cell r="AN20">
            <v>3.3519553072625698</v>
          </cell>
          <cell r="AO20">
            <v>9</v>
          </cell>
          <cell r="AP20">
            <v>2.5139664804469302</v>
          </cell>
          <cell r="AQ20">
            <v>0</v>
          </cell>
          <cell r="AR20">
            <v>0</v>
          </cell>
          <cell r="AS20" t="str">
            <v>X</v>
          </cell>
          <cell r="AT20" t="str">
            <v xml:space="preserve"> </v>
          </cell>
          <cell r="AU20">
            <v>0</v>
          </cell>
          <cell r="AV20">
            <v>0</v>
          </cell>
          <cell r="AW20" t="str">
            <v>X</v>
          </cell>
          <cell r="AX20" t="str">
            <v xml:space="preserve"> </v>
          </cell>
          <cell r="AY20" t="str">
            <v>X</v>
          </cell>
          <cell r="AZ20" t="str">
            <v xml:space="preserve"> </v>
          </cell>
          <cell r="BA20" t="str">
            <v>X</v>
          </cell>
          <cell r="BB20" t="str">
            <v xml:space="preserve"> </v>
          </cell>
          <cell r="BC20" t="str">
            <v>X</v>
          </cell>
          <cell r="BD20" t="str">
            <v xml:space="preserve"> </v>
          </cell>
          <cell r="BE20" t="str">
            <v>X</v>
          </cell>
          <cell r="BF20" t="str">
            <v xml:space="preserve"> </v>
          </cell>
          <cell r="BG20" t="str">
            <v>X</v>
          </cell>
          <cell r="BH20" t="str">
            <v xml:space="preserve"> </v>
          </cell>
          <cell r="BI20" t="str">
            <v>X</v>
          </cell>
          <cell r="BJ20" t="str">
            <v xml:space="preserve"> </v>
          </cell>
          <cell r="BK20">
            <v>0</v>
          </cell>
          <cell r="BL20">
            <v>0</v>
          </cell>
          <cell r="BM20">
            <v>6</v>
          </cell>
          <cell r="BN20">
            <v>1.67597765363129</v>
          </cell>
          <cell r="BO20" t="str">
            <v>X</v>
          </cell>
          <cell r="BP20" t="str">
            <v xml:space="preserve"> </v>
          </cell>
          <cell r="BQ20" t="str">
            <v>X</v>
          </cell>
          <cell r="BR20" t="str">
            <v xml:space="preserve"> </v>
          </cell>
          <cell r="BS20" t="str">
            <v>X</v>
          </cell>
          <cell r="BT20" t="str">
            <v xml:space="preserve"> </v>
          </cell>
          <cell r="BU20">
            <v>11</v>
          </cell>
          <cell r="BV20">
            <v>3.0726256983240199</v>
          </cell>
          <cell r="BW20">
            <v>10</v>
          </cell>
          <cell r="BX20">
            <v>2.7932960893854801</v>
          </cell>
          <cell r="BY20">
            <v>14</v>
          </cell>
          <cell r="BZ20">
            <v>3.9106145251396698</v>
          </cell>
          <cell r="CA20">
            <v>17</v>
          </cell>
          <cell r="CB20">
            <v>4.7486033519553104</v>
          </cell>
          <cell r="CC20">
            <v>0</v>
          </cell>
          <cell r="CD20">
            <v>0</v>
          </cell>
          <cell r="CE20">
            <v>0</v>
          </cell>
          <cell r="CF20">
            <v>0</v>
          </cell>
        </row>
        <row r="21">
          <cell r="B21" t="str">
            <v>Kronoberg</v>
          </cell>
          <cell r="C21">
            <v>310</v>
          </cell>
          <cell r="D21">
            <v>1.26732349454233</v>
          </cell>
          <cell r="E21">
            <v>0</v>
          </cell>
          <cell r="F21">
            <v>0</v>
          </cell>
          <cell r="G21">
            <v>0</v>
          </cell>
          <cell r="H21">
            <v>0</v>
          </cell>
          <cell r="I21" t="str">
            <v>X</v>
          </cell>
          <cell r="J21" t="str">
            <v xml:space="preserve"> </v>
          </cell>
          <cell r="K21" t="str">
            <v>X</v>
          </cell>
          <cell r="L21" t="str">
            <v xml:space="preserve"> </v>
          </cell>
          <cell r="M21">
            <v>4</v>
          </cell>
          <cell r="N21">
            <v>1.2903225806451599</v>
          </cell>
          <cell r="O21">
            <v>15</v>
          </cell>
          <cell r="P21">
            <v>4.8387096774193603</v>
          </cell>
          <cell r="Q21">
            <v>9</v>
          </cell>
          <cell r="R21">
            <v>2.9032258064516099</v>
          </cell>
          <cell r="S21">
            <v>10</v>
          </cell>
          <cell r="T21">
            <v>3.2258064516128999</v>
          </cell>
          <cell r="U21">
            <v>12</v>
          </cell>
          <cell r="V21">
            <v>3.87096774193548</v>
          </cell>
          <cell r="W21">
            <v>12</v>
          </cell>
          <cell r="X21">
            <v>3.87096774193548</v>
          </cell>
          <cell r="Y21">
            <v>15</v>
          </cell>
          <cell r="Z21">
            <v>4.8387096774193603</v>
          </cell>
          <cell r="AA21">
            <v>16</v>
          </cell>
          <cell r="AB21">
            <v>5.1612903225806503</v>
          </cell>
          <cell r="AC21">
            <v>17</v>
          </cell>
          <cell r="AD21">
            <v>5.4838709677419404</v>
          </cell>
          <cell r="AE21">
            <v>10</v>
          </cell>
          <cell r="AF21">
            <v>3.2258064516128999</v>
          </cell>
          <cell r="AG21">
            <v>8</v>
          </cell>
          <cell r="AH21">
            <v>2.5806451612903198</v>
          </cell>
          <cell r="AI21">
            <v>10</v>
          </cell>
          <cell r="AJ21">
            <v>3.2258064516128999</v>
          </cell>
          <cell r="AK21">
            <v>6</v>
          </cell>
          <cell r="AL21">
            <v>1.93548387096774</v>
          </cell>
          <cell r="AM21" t="str">
            <v>X</v>
          </cell>
          <cell r="AN21" t="str">
            <v xml:space="preserve"> </v>
          </cell>
          <cell r="AO21" t="str">
            <v>X</v>
          </cell>
          <cell r="AP21" t="str">
            <v xml:space="preserve"> </v>
          </cell>
          <cell r="AQ21" t="str">
            <v>X</v>
          </cell>
          <cell r="AR21" t="str">
            <v xml:space="preserve"> </v>
          </cell>
          <cell r="AS21">
            <v>0</v>
          </cell>
          <cell r="AT21">
            <v>0</v>
          </cell>
          <cell r="AU21">
            <v>0</v>
          </cell>
          <cell r="AV21">
            <v>0</v>
          </cell>
          <cell r="AW21" t="str">
            <v>X</v>
          </cell>
          <cell r="AX21" t="str">
            <v xml:space="preserve"> </v>
          </cell>
          <cell r="AY21">
            <v>6</v>
          </cell>
          <cell r="AZ21">
            <v>1.93548387096774</v>
          </cell>
          <cell r="BA21" t="str">
            <v>X</v>
          </cell>
          <cell r="BB21" t="str">
            <v xml:space="preserve"> </v>
          </cell>
          <cell r="BC21">
            <v>0</v>
          </cell>
          <cell r="BD21">
            <v>0</v>
          </cell>
          <cell r="BE21" t="str">
            <v>X</v>
          </cell>
          <cell r="BF21" t="str">
            <v xml:space="preserve"> </v>
          </cell>
          <cell r="BG21" t="str">
            <v>X</v>
          </cell>
          <cell r="BH21" t="str">
            <v xml:space="preserve"> </v>
          </cell>
          <cell r="BI21" t="str">
            <v>X</v>
          </cell>
          <cell r="BJ21" t="str">
            <v xml:space="preserve"> </v>
          </cell>
          <cell r="BK21">
            <v>5</v>
          </cell>
          <cell r="BL21">
            <v>1.61290322580645</v>
          </cell>
          <cell r="BM21" t="str">
            <v>X</v>
          </cell>
          <cell r="BN21" t="str">
            <v xml:space="preserve"> </v>
          </cell>
          <cell r="BO21">
            <v>4</v>
          </cell>
          <cell r="BP21">
            <v>1.2903225806451599</v>
          </cell>
          <cell r="BQ21">
            <v>11</v>
          </cell>
          <cell r="BR21">
            <v>3.54838709677419</v>
          </cell>
          <cell r="BS21">
            <v>9</v>
          </cell>
          <cell r="BT21">
            <v>2.9032258064516099</v>
          </cell>
          <cell r="BU21">
            <v>12</v>
          </cell>
          <cell r="BV21">
            <v>3.87096774193548</v>
          </cell>
          <cell r="BW21">
            <v>9</v>
          </cell>
          <cell r="BX21">
            <v>2.9032258064516099</v>
          </cell>
          <cell r="BY21">
            <v>25</v>
          </cell>
          <cell r="BZ21">
            <v>8.0645161290322598</v>
          </cell>
          <cell r="CA21">
            <v>28</v>
          </cell>
          <cell r="CB21">
            <v>9.0322580645161299</v>
          </cell>
          <cell r="CC21">
            <v>24</v>
          </cell>
          <cell r="CD21">
            <v>7.7419354838709697</v>
          </cell>
          <cell r="CE21">
            <v>14</v>
          </cell>
          <cell r="CF21">
            <v>4.5161290322580703</v>
          </cell>
        </row>
        <row r="22">
          <cell r="B22" t="str">
            <v>Västerbotten</v>
          </cell>
          <cell r="C22">
            <v>226</v>
          </cell>
          <cell r="D22">
            <v>0.92391970892441</v>
          </cell>
          <cell r="E22" t="str">
            <v>X</v>
          </cell>
          <cell r="F22" t="str">
            <v xml:space="preserve"> </v>
          </cell>
          <cell r="G22">
            <v>6</v>
          </cell>
          <cell r="H22">
            <v>2.65486725663717</v>
          </cell>
          <cell r="I22" t="str">
            <v>X</v>
          </cell>
          <cell r="J22" t="str">
            <v xml:space="preserve"> </v>
          </cell>
          <cell r="K22">
            <v>10</v>
          </cell>
          <cell r="L22">
            <v>4.4247787610619502</v>
          </cell>
          <cell r="M22">
            <v>18</v>
          </cell>
          <cell r="N22">
            <v>7.9646017699115097</v>
          </cell>
          <cell r="O22">
            <v>18</v>
          </cell>
          <cell r="P22">
            <v>7.9646017699115097</v>
          </cell>
          <cell r="Q22">
            <v>8</v>
          </cell>
          <cell r="R22">
            <v>3.5398230088495599</v>
          </cell>
          <cell r="S22">
            <v>10</v>
          </cell>
          <cell r="T22">
            <v>4.4247787610619502</v>
          </cell>
          <cell r="U22">
            <v>4</v>
          </cell>
          <cell r="V22">
            <v>1.76991150442478</v>
          </cell>
          <cell r="W22">
            <v>9</v>
          </cell>
          <cell r="X22">
            <v>3.98230088495575</v>
          </cell>
          <cell r="Y22">
            <v>6</v>
          </cell>
          <cell r="Z22">
            <v>2.65486725663717</v>
          </cell>
          <cell r="AA22">
            <v>4</v>
          </cell>
          <cell r="AB22">
            <v>1.76991150442478</v>
          </cell>
          <cell r="AC22">
            <v>4</v>
          </cell>
          <cell r="AD22">
            <v>1.76991150442478</v>
          </cell>
          <cell r="AE22">
            <v>6</v>
          </cell>
          <cell r="AF22">
            <v>2.65486725663717</v>
          </cell>
          <cell r="AG22">
            <v>5</v>
          </cell>
          <cell r="AH22">
            <v>2.2123893805309698</v>
          </cell>
          <cell r="AI22">
            <v>5</v>
          </cell>
          <cell r="AJ22">
            <v>2.2123893805309698</v>
          </cell>
          <cell r="AK22">
            <v>12</v>
          </cell>
          <cell r="AL22">
            <v>5.3097345132743401</v>
          </cell>
          <cell r="AM22">
            <v>4</v>
          </cell>
          <cell r="AN22">
            <v>1.76991150442478</v>
          </cell>
          <cell r="AO22" t="str">
            <v>X</v>
          </cell>
          <cell r="AP22" t="str">
            <v xml:space="preserve"> </v>
          </cell>
          <cell r="AQ22" t="str">
            <v>X</v>
          </cell>
          <cell r="AR22" t="str">
            <v xml:space="preserve"> </v>
          </cell>
          <cell r="AS22" t="str">
            <v>X</v>
          </cell>
          <cell r="AT22" t="str">
            <v xml:space="preserve"> </v>
          </cell>
          <cell r="AU22" t="str">
            <v>X</v>
          </cell>
          <cell r="AV22" t="str">
            <v xml:space="preserve"> </v>
          </cell>
          <cell r="AW22" t="str">
            <v>X</v>
          </cell>
          <cell r="AX22" t="str">
            <v xml:space="preserve"> </v>
          </cell>
          <cell r="AY22" t="str">
            <v>X</v>
          </cell>
          <cell r="AZ22" t="str">
            <v xml:space="preserve"> </v>
          </cell>
          <cell r="BA22" t="str">
            <v>X</v>
          </cell>
          <cell r="BB22" t="str">
            <v xml:space="preserve"> </v>
          </cell>
          <cell r="BC22" t="str">
            <v>X</v>
          </cell>
          <cell r="BD22" t="str">
            <v xml:space="preserve"> </v>
          </cell>
          <cell r="BE22" t="str">
            <v>X</v>
          </cell>
          <cell r="BF22" t="str">
            <v xml:space="preserve"> </v>
          </cell>
          <cell r="BG22">
            <v>0</v>
          </cell>
          <cell r="BH22">
            <v>0</v>
          </cell>
          <cell r="BI22" t="str">
            <v>X</v>
          </cell>
          <cell r="BJ22" t="str">
            <v xml:space="preserve"> </v>
          </cell>
          <cell r="BK22" t="str">
            <v>X</v>
          </cell>
          <cell r="BL22" t="str">
            <v xml:space="preserve"> </v>
          </cell>
          <cell r="BM22">
            <v>0</v>
          </cell>
          <cell r="BN22">
            <v>0</v>
          </cell>
          <cell r="BO22" t="str">
            <v>X</v>
          </cell>
          <cell r="BP22" t="str">
            <v xml:space="preserve"> </v>
          </cell>
          <cell r="BQ22" t="str">
            <v>X</v>
          </cell>
          <cell r="BR22" t="str">
            <v xml:space="preserve"> </v>
          </cell>
          <cell r="BS22" t="str">
            <v>X</v>
          </cell>
          <cell r="BT22" t="str">
            <v xml:space="preserve"> </v>
          </cell>
          <cell r="BU22">
            <v>9</v>
          </cell>
          <cell r="BV22">
            <v>3.98230088495575</v>
          </cell>
          <cell r="BW22">
            <v>10</v>
          </cell>
          <cell r="BX22">
            <v>4.4247787610619502</v>
          </cell>
          <cell r="BY22">
            <v>13</v>
          </cell>
          <cell r="BZ22">
            <v>5.7522123893805297</v>
          </cell>
          <cell r="CA22">
            <v>17</v>
          </cell>
          <cell r="CB22">
            <v>7.5221238938053103</v>
          </cell>
          <cell r="CC22">
            <v>15</v>
          </cell>
          <cell r="CD22">
            <v>6.6371681415929196</v>
          </cell>
          <cell r="CE22">
            <v>6</v>
          </cell>
          <cell r="CF22">
            <v>2.65486725663717</v>
          </cell>
        </row>
        <row r="23">
          <cell r="B23" t="str">
            <v>Jämtland</v>
          </cell>
          <cell r="C23">
            <v>182</v>
          </cell>
          <cell r="D23">
            <v>0.74404153550550001</v>
          </cell>
          <cell r="E23">
            <v>0</v>
          </cell>
          <cell r="F23">
            <v>0</v>
          </cell>
          <cell r="G23" t="str">
            <v>X</v>
          </cell>
          <cell r="H23" t="str">
            <v xml:space="preserve"> </v>
          </cell>
          <cell r="I23" t="str">
            <v>X</v>
          </cell>
          <cell r="J23" t="str">
            <v xml:space="preserve"> </v>
          </cell>
          <cell r="K23">
            <v>5</v>
          </cell>
          <cell r="L23">
            <v>2.7472527472527499</v>
          </cell>
          <cell r="M23">
            <v>8</v>
          </cell>
          <cell r="N23">
            <v>4.3956043956044004</v>
          </cell>
          <cell r="O23">
            <v>11</v>
          </cell>
          <cell r="P23">
            <v>6.04395604395605</v>
          </cell>
          <cell r="Q23">
            <v>12</v>
          </cell>
          <cell r="R23">
            <v>6.5934065934066002</v>
          </cell>
          <cell r="S23">
            <v>11</v>
          </cell>
          <cell r="T23">
            <v>6.04395604395605</v>
          </cell>
          <cell r="U23">
            <v>8</v>
          </cell>
          <cell r="V23">
            <v>4.3956043956044004</v>
          </cell>
          <cell r="W23">
            <v>11</v>
          </cell>
          <cell r="X23">
            <v>6.04395604395605</v>
          </cell>
          <cell r="Y23">
            <v>10</v>
          </cell>
          <cell r="Z23">
            <v>5.4945054945054999</v>
          </cell>
          <cell r="AA23">
            <v>6</v>
          </cell>
          <cell r="AB23">
            <v>3.2967032967033001</v>
          </cell>
          <cell r="AC23">
            <v>9</v>
          </cell>
          <cell r="AD23">
            <v>4.9450549450549497</v>
          </cell>
          <cell r="AE23">
            <v>5</v>
          </cell>
          <cell r="AF23">
            <v>2.7472527472527499</v>
          </cell>
          <cell r="AG23" t="str">
            <v>X</v>
          </cell>
          <cell r="AH23" t="str">
            <v xml:space="preserve"> </v>
          </cell>
          <cell r="AI23">
            <v>4</v>
          </cell>
          <cell r="AJ23">
            <v>2.1978021978022002</v>
          </cell>
          <cell r="AK23">
            <v>12</v>
          </cell>
          <cell r="AL23">
            <v>6.5934065934066002</v>
          </cell>
          <cell r="AM23" t="str">
            <v>X</v>
          </cell>
          <cell r="AN23" t="str">
            <v xml:space="preserve"> </v>
          </cell>
          <cell r="AO23" t="str">
            <v>X</v>
          </cell>
          <cell r="AP23" t="str">
            <v xml:space="preserve"> </v>
          </cell>
          <cell r="AQ23">
            <v>5</v>
          </cell>
          <cell r="AR23">
            <v>2.7472527472527499</v>
          </cell>
          <cell r="AS23">
            <v>0</v>
          </cell>
          <cell r="AT23">
            <v>0</v>
          </cell>
          <cell r="AU23" t="str">
            <v>X</v>
          </cell>
          <cell r="AV23" t="str">
            <v xml:space="preserve"> </v>
          </cell>
          <cell r="AW23">
            <v>0</v>
          </cell>
          <cell r="AX23">
            <v>0</v>
          </cell>
          <cell r="AY23" t="str">
            <v>X</v>
          </cell>
          <cell r="AZ23" t="str">
            <v xml:space="preserve"> </v>
          </cell>
          <cell r="BA23" t="str">
            <v>X</v>
          </cell>
          <cell r="BB23" t="str">
            <v xml:space="preserve"> </v>
          </cell>
          <cell r="BC23" t="str">
            <v>X</v>
          </cell>
          <cell r="BD23" t="str">
            <v xml:space="preserve"> </v>
          </cell>
          <cell r="BE23" t="str">
            <v>X</v>
          </cell>
          <cell r="BF23" t="str">
            <v xml:space="preserve"> </v>
          </cell>
          <cell r="BG23">
            <v>0</v>
          </cell>
          <cell r="BH23">
            <v>0</v>
          </cell>
          <cell r="BI23" t="str">
            <v>X</v>
          </cell>
          <cell r="BJ23" t="str">
            <v xml:space="preserve"> </v>
          </cell>
          <cell r="BK23" t="str">
            <v>X</v>
          </cell>
          <cell r="BL23" t="str">
            <v xml:space="preserve"> </v>
          </cell>
          <cell r="BM23" t="str">
            <v>X</v>
          </cell>
          <cell r="BN23" t="str">
            <v xml:space="preserve"> </v>
          </cell>
          <cell r="BO23" t="str">
            <v>X</v>
          </cell>
          <cell r="BP23" t="str">
            <v xml:space="preserve"> </v>
          </cell>
          <cell r="BQ23">
            <v>0</v>
          </cell>
          <cell r="BR23">
            <v>0</v>
          </cell>
          <cell r="BS23" t="str">
            <v>X</v>
          </cell>
          <cell r="BT23" t="str">
            <v xml:space="preserve"> </v>
          </cell>
          <cell r="BU23" t="str">
            <v>X</v>
          </cell>
          <cell r="BV23" t="str">
            <v xml:space="preserve"> </v>
          </cell>
          <cell r="BW23" t="str">
            <v>X</v>
          </cell>
          <cell r="BX23" t="str">
            <v xml:space="preserve"> </v>
          </cell>
          <cell r="BY23">
            <v>4</v>
          </cell>
          <cell r="BZ23">
            <v>2.1978021978022002</v>
          </cell>
          <cell r="CA23">
            <v>8</v>
          </cell>
          <cell r="CB23">
            <v>4.3956043956044004</v>
          </cell>
          <cell r="CC23">
            <v>10</v>
          </cell>
          <cell r="CD23">
            <v>5.4945054945054999</v>
          </cell>
          <cell r="CE23">
            <v>13</v>
          </cell>
          <cell r="CF23">
            <v>7.1428571428571397</v>
          </cell>
        </row>
        <row r="24">
          <cell r="B24" t="str">
            <v>Blekinge</v>
          </cell>
          <cell r="C24">
            <v>156</v>
          </cell>
          <cell r="D24">
            <v>0.63774988757614004</v>
          </cell>
          <cell r="E24">
            <v>0</v>
          </cell>
          <cell r="F24">
            <v>0</v>
          </cell>
          <cell r="G24">
            <v>0</v>
          </cell>
          <cell r="H24">
            <v>0</v>
          </cell>
          <cell r="I24" t="str">
            <v>X</v>
          </cell>
          <cell r="J24" t="str">
            <v xml:space="preserve"> </v>
          </cell>
          <cell r="K24">
            <v>4</v>
          </cell>
          <cell r="L24">
            <v>2.5641025641025599</v>
          </cell>
          <cell r="M24" t="str">
            <v>X</v>
          </cell>
          <cell r="N24" t="str">
            <v xml:space="preserve"> </v>
          </cell>
          <cell r="O24" t="str">
            <v>X</v>
          </cell>
          <cell r="P24" t="str">
            <v xml:space="preserve"> </v>
          </cell>
          <cell r="Q24">
            <v>4</v>
          </cell>
          <cell r="R24">
            <v>2.5641025641025599</v>
          </cell>
          <cell r="S24" t="str">
            <v>X</v>
          </cell>
          <cell r="T24" t="str">
            <v xml:space="preserve"> </v>
          </cell>
          <cell r="U24">
            <v>5</v>
          </cell>
          <cell r="V24">
            <v>3.2051282051282102</v>
          </cell>
          <cell r="W24" t="str">
            <v>X</v>
          </cell>
          <cell r="X24" t="str">
            <v xml:space="preserve"> </v>
          </cell>
          <cell r="Y24">
            <v>0</v>
          </cell>
          <cell r="Z24">
            <v>0</v>
          </cell>
          <cell r="AA24">
            <v>5</v>
          </cell>
          <cell r="AB24">
            <v>3.2051282051282102</v>
          </cell>
          <cell r="AC24">
            <v>9</v>
          </cell>
          <cell r="AD24">
            <v>5.7692307692307701</v>
          </cell>
          <cell r="AE24">
            <v>6</v>
          </cell>
          <cell r="AF24">
            <v>3.8461538461538498</v>
          </cell>
          <cell r="AG24">
            <v>6</v>
          </cell>
          <cell r="AH24">
            <v>3.8461538461538498</v>
          </cell>
          <cell r="AI24">
            <v>6</v>
          </cell>
          <cell r="AJ24">
            <v>3.8461538461538498</v>
          </cell>
          <cell r="AK24">
            <v>8</v>
          </cell>
          <cell r="AL24">
            <v>5.1282051282051304</v>
          </cell>
          <cell r="AM24">
            <v>5</v>
          </cell>
          <cell r="AN24">
            <v>3.2051282051282102</v>
          </cell>
          <cell r="AO24" t="str">
            <v>X</v>
          </cell>
          <cell r="AP24" t="str">
            <v xml:space="preserve"> </v>
          </cell>
          <cell r="AQ24">
            <v>4</v>
          </cell>
          <cell r="AR24">
            <v>2.5641025641025599</v>
          </cell>
          <cell r="AS24">
            <v>0</v>
          </cell>
          <cell r="AT24">
            <v>0</v>
          </cell>
          <cell r="AU24">
            <v>4</v>
          </cell>
          <cell r="AV24">
            <v>2.5641025641025599</v>
          </cell>
          <cell r="AW24" t="str">
            <v>X</v>
          </cell>
          <cell r="AX24" t="str">
            <v xml:space="preserve"> </v>
          </cell>
          <cell r="AY24">
            <v>5</v>
          </cell>
          <cell r="AZ24">
            <v>3.2051282051282102</v>
          </cell>
          <cell r="BA24" t="str">
            <v>X</v>
          </cell>
          <cell r="BB24" t="str">
            <v xml:space="preserve"> </v>
          </cell>
          <cell r="BC24" t="str">
            <v>X</v>
          </cell>
          <cell r="BD24" t="str">
            <v xml:space="preserve"> </v>
          </cell>
          <cell r="BE24" t="str">
            <v>X</v>
          </cell>
          <cell r="BF24" t="str">
            <v xml:space="preserve"> </v>
          </cell>
          <cell r="BG24" t="str">
            <v>X</v>
          </cell>
          <cell r="BH24" t="str">
            <v xml:space="preserve"> </v>
          </cell>
          <cell r="BI24" t="str">
            <v>X</v>
          </cell>
          <cell r="BJ24" t="str">
            <v xml:space="preserve"> </v>
          </cell>
          <cell r="BK24">
            <v>4</v>
          </cell>
          <cell r="BL24">
            <v>2.5641025641025599</v>
          </cell>
          <cell r="BM24">
            <v>4</v>
          </cell>
          <cell r="BN24">
            <v>2.5641025641025599</v>
          </cell>
          <cell r="BO24">
            <v>5</v>
          </cell>
          <cell r="BP24">
            <v>3.2051282051282102</v>
          </cell>
          <cell r="BQ24" t="str">
            <v>X</v>
          </cell>
          <cell r="BR24" t="str">
            <v xml:space="preserve"> </v>
          </cell>
          <cell r="BS24" t="str">
            <v>X</v>
          </cell>
          <cell r="BT24" t="str">
            <v xml:space="preserve"> </v>
          </cell>
          <cell r="BU24">
            <v>7</v>
          </cell>
          <cell r="BV24">
            <v>4.4871794871794899</v>
          </cell>
          <cell r="BW24">
            <v>8</v>
          </cell>
          <cell r="BX24">
            <v>5.1282051282051304</v>
          </cell>
          <cell r="BY24">
            <v>5</v>
          </cell>
          <cell r="BZ24">
            <v>3.2051282051282102</v>
          </cell>
          <cell r="CA24">
            <v>8</v>
          </cell>
          <cell r="CB24">
            <v>5.1282051282051304</v>
          </cell>
          <cell r="CC24">
            <v>8</v>
          </cell>
          <cell r="CD24">
            <v>5.1282051282051304</v>
          </cell>
          <cell r="CE24">
            <v>12</v>
          </cell>
          <cell r="CF24">
            <v>7.6923076923076898</v>
          </cell>
        </row>
        <row r="25">
          <cell r="B25" t="str">
            <v>Gotland</v>
          </cell>
          <cell r="C25">
            <v>29</v>
          </cell>
          <cell r="D25">
            <v>0.11855606884427999</v>
          </cell>
          <cell r="E25">
            <v>0</v>
          </cell>
          <cell r="F25">
            <v>0</v>
          </cell>
          <cell r="G25">
            <v>0</v>
          </cell>
          <cell r="H25">
            <v>0</v>
          </cell>
          <cell r="I25">
            <v>0</v>
          </cell>
          <cell r="J25">
            <v>0</v>
          </cell>
          <cell r="K25" t="str">
            <v>X</v>
          </cell>
          <cell r="L25" t="str">
            <v xml:space="preserve"> </v>
          </cell>
          <cell r="M25">
            <v>0</v>
          </cell>
          <cell r="N25">
            <v>0</v>
          </cell>
          <cell r="O25">
            <v>0</v>
          </cell>
          <cell r="P25">
            <v>0</v>
          </cell>
          <cell r="Q25" t="str">
            <v>X</v>
          </cell>
          <cell r="R25" t="str">
            <v xml:space="preserve"> </v>
          </cell>
          <cell r="S25" t="str">
            <v>X</v>
          </cell>
          <cell r="T25" t="str">
            <v xml:space="preserve"> </v>
          </cell>
          <cell r="U25" t="str">
            <v>X</v>
          </cell>
          <cell r="V25" t="str">
            <v xml:space="preserve"> </v>
          </cell>
          <cell r="W25">
            <v>0</v>
          </cell>
          <cell r="X25">
            <v>0</v>
          </cell>
          <cell r="Y25" t="str">
            <v>X</v>
          </cell>
          <cell r="Z25" t="str">
            <v xml:space="preserve"> </v>
          </cell>
          <cell r="AA25">
            <v>0</v>
          </cell>
          <cell r="AB25">
            <v>0</v>
          </cell>
          <cell r="AC25" t="str">
            <v>X</v>
          </cell>
          <cell r="AD25" t="str">
            <v xml:space="preserve"> </v>
          </cell>
          <cell r="AE25" t="str">
            <v>X</v>
          </cell>
          <cell r="AF25" t="str">
            <v xml:space="preserve"> </v>
          </cell>
          <cell r="AG25" t="str">
            <v>X</v>
          </cell>
          <cell r="AH25" t="str">
            <v xml:space="preserve"> </v>
          </cell>
          <cell r="AI25" t="str">
            <v>X</v>
          </cell>
          <cell r="AJ25" t="str">
            <v xml:space="preserve"> </v>
          </cell>
          <cell r="AK25" t="str">
            <v>X</v>
          </cell>
          <cell r="AL25" t="str">
            <v xml:space="preserve"> </v>
          </cell>
          <cell r="AM25" t="str">
            <v>X</v>
          </cell>
          <cell r="AN25" t="str">
            <v xml:space="preserve"> </v>
          </cell>
          <cell r="AO25">
            <v>0</v>
          </cell>
          <cell r="AP25">
            <v>0</v>
          </cell>
          <cell r="AQ25">
            <v>0</v>
          </cell>
          <cell r="AR25">
            <v>0</v>
          </cell>
          <cell r="AS25" t="str">
            <v>X</v>
          </cell>
          <cell r="AT25" t="str">
            <v xml:space="preserve"> </v>
          </cell>
          <cell r="AU25">
            <v>0</v>
          </cell>
          <cell r="AV25">
            <v>0</v>
          </cell>
          <cell r="AW25" t="str">
            <v>X</v>
          </cell>
          <cell r="AX25" t="str">
            <v xml:space="preserve"> </v>
          </cell>
          <cell r="AY25" t="str">
            <v>X</v>
          </cell>
          <cell r="AZ25" t="str">
            <v xml:space="preserve"> </v>
          </cell>
          <cell r="BA25" t="str">
            <v>X</v>
          </cell>
          <cell r="BB25" t="str">
            <v xml:space="preserve"> </v>
          </cell>
          <cell r="BC25" t="str">
            <v>X</v>
          </cell>
          <cell r="BD25" t="str">
            <v xml:space="preserve"> </v>
          </cell>
          <cell r="BE25" t="str">
            <v>X</v>
          </cell>
          <cell r="BF25" t="str">
            <v xml:space="preserve"> </v>
          </cell>
          <cell r="BG25" t="str">
            <v>X</v>
          </cell>
          <cell r="BH25" t="str">
            <v xml:space="preserve"> </v>
          </cell>
          <cell r="BI25">
            <v>0</v>
          </cell>
          <cell r="BJ25">
            <v>0</v>
          </cell>
          <cell r="BK25">
            <v>0</v>
          </cell>
          <cell r="BL25">
            <v>0</v>
          </cell>
          <cell r="BM25" t="str">
            <v>X</v>
          </cell>
          <cell r="BN25" t="str">
            <v xml:space="preserve"> </v>
          </cell>
          <cell r="BO25" t="str">
            <v>X</v>
          </cell>
          <cell r="BP25" t="str">
            <v xml:space="preserve"> </v>
          </cell>
          <cell r="BQ25">
            <v>0</v>
          </cell>
          <cell r="BR25">
            <v>0</v>
          </cell>
          <cell r="BS25" t="str">
            <v>X</v>
          </cell>
          <cell r="BT25" t="str">
            <v xml:space="preserve"> </v>
          </cell>
          <cell r="BU25">
            <v>0</v>
          </cell>
          <cell r="BV25">
            <v>0</v>
          </cell>
          <cell r="BW25">
            <v>0</v>
          </cell>
          <cell r="BX25">
            <v>0</v>
          </cell>
          <cell r="BY25">
            <v>0</v>
          </cell>
          <cell r="BZ25">
            <v>0</v>
          </cell>
          <cell r="CA25">
            <v>0</v>
          </cell>
          <cell r="CB25">
            <v>0</v>
          </cell>
          <cell r="CC25">
            <v>0</v>
          </cell>
          <cell r="CD25">
            <v>0</v>
          </cell>
          <cell r="CE25">
            <v>0</v>
          </cell>
          <cell r="CF25">
            <v>0</v>
          </cell>
        </row>
      </sheetData>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25" t="s">
        <v>261</v>
      </c>
      <c r="C3" s="226"/>
      <c r="D3" s="226"/>
      <c r="E3" s="226"/>
      <c r="F3" s="227"/>
    </row>
    <row r="4" spans="2:6" s="30" customFormat="1" ht="13.5" customHeight="1">
      <c r="B4" s="231" t="s">
        <v>266</v>
      </c>
      <c r="C4" s="232"/>
      <c r="D4" s="232"/>
      <c r="E4" s="232"/>
      <c r="F4" s="233"/>
    </row>
    <row r="5" spans="2:6" s="30" customFormat="1" ht="13.5" customHeight="1">
      <c r="B5" s="231"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32"/>
      <c r="D5" s="232"/>
      <c r="E5" s="232"/>
      <c r="F5" s="233"/>
    </row>
    <row r="6" spans="2:6" s="30" customFormat="1" ht="15.6" customHeight="1">
      <c r="B6" s="231" t="s">
        <v>267</v>
      </c>
      <c r="C6" s="232"/>
      <c r="D6" s="232"/>
      <c r="E6" s="232"/>
      <c r="F6" s="233"/>
    </row>
    <row r="7" spans="2:6" ht="42.6" customHeight="1">
      <c r="B7" s="228" t="s">
        <v>221</v>
      </c>
      <c r="C7" s="229"/>
      <c r="D7" s="229"/>
      <c r="E7" s="229"/>
      <c r="F7" s="230"/>
    </row>
    <row r="8" spans="2:6" ht="33" customHeight="1">
      <c r="B8" s="228" t="s">
        <v>180</v>
      </c>
      <c r="C8" s="229"/>
      <c r="D8" s="229"/>
      <c r="E8" s="229"/>
      <c r="F8" s="230"/>
    </row>
    <row r="9" spans="2:6" ht="57.75" customHeight="1">
      <c r="B9" s="231" t="s">
        <v>224</v>
      </c>
      <c r="C9" s="232"/>
      <c r="D9" s="232"/>
      <c r="E9" s="232"/>
      <c r="F9" s="233"/>
    </row>
    <row r="10" spans="2:6" ht="54.75" customHeight="1">
      <c r="B10" s="231" t="s">
        <v>189</v>
      </c>
      <c r="C10" s="232"/>
      <c r="D10" s="232"/>
      <c r="E10" s="232"/>
      <c r="F10" s="233"/>
    </row>
    <row r="11" spans="2:6" ht="133.9" customHeight="1" thickBot="1">
      <c r="B11" s="222" t="s">
        <v>262</v>
      </c>
      <c r="C11" s="223"/>
      <c r="D11" s="223"/>
      <c r="E11" s="223"/>
      <c r="F11" s="224"/>
    </row>
    <row r="12" spans="2:6">
      <c r="B12" s="20"/>
      <c r="C12" s="14"/>
      <c r="D12" s="14"/>
      <c r="E12" s="14"/>
      <c r="F12" s="14"/>
    </row>
    <row r="14" spans="2:6" ht="14.25">
      <c r="B14" s="56" t="s">
        <v>108</v>
      </c>
      <c r="C14" s="55"/>
      <c r="D14" s="55"/>
      <c r="E14" s="55"/>
    </row>
    <row r="15" spans="2:6">
      <c r="B15" s="57" t="s">
        <v>139</v>
      </c>
      <c r="C15" s="221" t="s">
        <v>155</v>
      </c>
      <c r="D15" s="221"/>
      <c r="E15" s="221"/>
    </row>
    <row r="16" spans="2:6">
      <c r="B16" s="37" t="s">
        <v>130</v>
      </c>
      <c r="C16" s="55" t="s">
        <v>158</v>
      </c>
      <c r="D16" s="55"/>
      <c r="E16" s="55"/>
    </row>
    <row r="17" spans="2:5">
      <c r="B17" s="37" t="s">
        <v>210</v>
      </c>
      <c r="C17" s="55" t="s">
        <v>213</v>
      </c>
      <c r="D17" s="55"/>
      <c r="E17" s="55"/>
    </row>
    <row r="18" spans="2:5">
      <c r="B18" s="37" t="s">
        <v>177</v>
      </c>
      <c r="C18" s="55" t="s">
        <v>212</v>
      </c>
      <c r="D18" s="55"/>
      <c r="E18" s="55"/>
    </row>
    <row r="19" spans="2:5">
      <c r="B19" s="37" t="s">
        <v>215</v>
      </c>
      <c r="C19" s="55" t="s">
        <v>214</v>
      </c>
      <c r="D19" s="55"/>
      <c r="E19" s="55"/>
    </row>
    <row r="20" spans="2:5">
      <c r="B20" s="138" t="s">
        <v>232</v>
      </c>
      <c r="C20" s="139" t="s">
        <v>236</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164</v>
      </c>
    </row>
    <row r="6" spans="2:5">
      <c r="B6" s="37" t="s">
        <v>140</v>
      </c>
    </row>
    <row r="7" spans="2:5">
      <c r="B7" s="37" t="s">
        <v>145</v>
      </c>
    </row>
    <row r="8" spans="2:5">
      <c r="B8" s="37" t="s">
        <v>186</v>
      </c>
    </row>
    <row r="9" spans="2:5">
      <c r="B9" s="30"/>
    </row>
    <row r="11" spans="2:5" ht="14.25" thickBot="1">
      <c r="B11" t="s">
        <v>219</v>
      </c>
    </row>
    <row r="12" spans="2:5">
      <c r="B12" s="50" t="s">
        <v>164</v>
      </c>
      <c r="C12" s="50" t="s">
        <v>184</v>
      </c>
      <c r="D12" s="50" t="s">
        <v>8</v>
      </c>
      <c r="E12" s="50" t="s">
        <v>149</v>
      </c>
    </row>
    <row r="13" spans="2:5" ht="50.45" customHeight="1">
      <c r="B13" s="257" t="s">
        <v>164</v>
      </c>
      <c r="C13" s="74" t="s">
        <v>185</v>
      </c>
      <c r="D13" s="75" t="s">
        <v>150</v>
      </c>
      <c r="E13" s="75" t="s">
        <v>152</v>
      </c>
    </row>
    <row r="14" spans="2:5" s="30" customFormat="1" ht="29.25" customHeight="1">
      <c r="B14" s="258"/>
      <c r="C14" s="127" t="s">
        <v>239</v>
      </c>
      <c r="D14" s="255" t="s">
        <v>151</v>
      </c>
      <c r="E14" s="255" t="s">
        <v>153</v>
      </c>
    </row>
    <row r="15" spans="2:5" s="30" customFormat="1" ht="16.899999999999999" customHeight="1" thickBot="1">
      <c r="B15" s="258"/>
      <c r="C15" s="110" t="s">
        <v>188</v>
      </c>
      <c r="D15" s="255"/>
      <c r="E15" s="256"/>
    </row>
    <row r="16" spans="2:5" s="30" customFormat="1" ht="16.899999999999999" customHeight="1">
      <c r="B16" s="107" t="s">
        <v>154</v>
      </c>
      <c r="C16" s="107" t="s">
        <v>138</v>
      </c>
      <c r="D16" s="107"/>
      <c r="E16" s="103"/>
    </row>
    <row r="17" spans="2:6" s="30" customFormat="1" ht="54.95" customHeight="1">
      <c r="B17" s="104" t="s">
        <v>216</v>
      </c>
      <c r="C17" s="262" t="s">
        <v>220</v>
      </c>
      <c r="D17" s="262"/>
      <c r="E17" s="106"/>
    </row>
    <row r="18" spans="2:6" s="30" customFormat="1" ht="40.5" customHeight="1" thickBot="1">
      <c r="B18" s="105" t="s">
        <v>217</v>
      </c>
      <c r="C18" s="261" t="s">
        <v>218</v>
      </c>
      <c r="D18" s="261"/>
      <c r="E18" s="106"/>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226</v>
      </c>
      <c r="D26" s="25" t="s">
        <v>21</v>
      </c>
      <c r="E26" s="25" t="s">
        <v>22</v>
      </c>
      <c r="F26" s="25"/>
    </row>
    <row r="27" spans="2:6" ht="27">
      <c r="B27" s="25"/>
      <c r="C27" s="8" t="s">
        <v>229</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59" t="s">
        <v>47</v>
      </c>
      <c r="C39" s="25" t="s">
        <v>12</v>
      </c>
      <c r="D39" s="260" t="s">
        <v>48</v>
      </c>
      <c r="E39" s="260" t="s">
        <v>49</v>
      </c>
      <c r="F39" s="10" t="s">
        <v>50</v>
      </c>
    </row>
    <row r="40" spans="2:6">
      <c r="B40" s="251"/>
      <c r="C40" s="8" t="s">
        <v>15</v>
      </c>
      <c r="D40" s="246"/>
      <c r="E40" s="246"/>
      <c r="F40" s="11" t="s">
        <v>51</v>
      </c>
    </row>
    <row r="41" spans="2:6">
      <c r="B41" s="251"/>
      <c r="C41" s="8" t="s">
        <v>52</v>
      </c>
      <c r="D41" s="246"/>
      <c r="E41" s="246"/>
      <c r="F41" s="11" t="s">
        <v>53</v>
      </c>
    </row>
    <row r="42" spans="2:6">
      <c r="B42" s="251"/>
      <c r="C42" s="8" t="s">
        <v>226</v>
      </c>
      <c r="D42" s="246"/>
      <c r="E42" s="246"/>
      <c r="F42" s="11" t="s">
        <v>54</v>
      </c>
    </row>
    <row r="43" spans="2:6" ht="27">
      <c r="B43" s="251"/>
      <c r="C43" s="8" t="s">
        <v>229</v>
      </c>
      <c r="D43" s="246"/>
      <c r="E43" s="246"/>
      <c r="F43" s="11" t="s">
        <v>55</v>
      </c>
    </row>
    <row r="44" spans="2:6" ht="40.5">
      <c r="B44" s="25"/>
      <c r="C44" s="133" t="s">
        <v>230</v>
      </c>
      <c r="D44" s="26" t="s">
        <v>56</v>
      </c>
      <c r="E44" s="26" t="s">
        <v>57</v>
      </c>
      <c r="F44" s="26"/>
    </row>
    <row r="45" spans="2:6">
      <c r="B45" s="25"/>
      <c r="C45" s="25"/>
      <c r="D45" s="26" t="s">
        <v>58</v>
      </c>
      <c r="E45" s="26" t="s">
        <v>59</v>
      </c>
      <c r="F45" s="26"/>
    </row>
    <row r="46" spans="2:6">
      <c r="B46" s="245"/>
      <c r="C46" s="245"/>
      <c r="D46" s="246" t="s">
        <v>60</v>
      </c>
      <c r="E46" s="246" t="s">
        <v>61</v>
      </c>
      <c r="F46" s="246"/>
    </row>
    <row r="47" spans="2:6">
      <c r="B47" s="245"/>
      <c r="C47" s="245"/>
      <c r="D47" s="246"/>
      <c r="E47" s="246"/>
      <c r="F47" s="246"/>
    </row>
    <row r="48" spans="2:6" ht="14.25" thickBot="1">
      <c r="B48" s="39"/>
      <c r="C48" s="39"/>
      <c r="D48" s="40" t="s">
        <v>62</v>
      </c>
      <c r="E48" s="40" t="s">
        <v>63</v>
      </c>
      <c r="F48" s="40"/>
    </row>
    <row r="49" spans="2:6" ht="14.25" thickTop="1">
      <c r="B49" s="250" t="s">
        <v>0</v>
      </c>
      <c r="C49" s="25" t="s">
        <v>64</v>
      </c>
      <c r="D49" s="252" t="s">
        <v>65</v>
      </c>
      <c r="E49" s="252" t="s">
        <v>66</v>
      </c>
      <c r="F49" s="25" t="s">
        <v>67</v>
      </c>
    </row>
    <row r="50" spans="2:6">
      <c r="B50" s="251"/>
      <c r="C50" s="8" t="s">
        <v>15</v>
      </c>
      <c r="D50" s="245"/>
      <c r="E50" s="245"/>
      <c r="F50" s="25"/>
    </row>
    <row r="51" spans="2:6">
      <c r="B51" s="251"/>
      <c r="C51" s="8" t="s">
        <v>52</v>
      </c>
      <c r="D51" s="245"/>
      <c r="E51" s="245"/>
      <c r="F51" s="25"/>
    </row>
    <row r="52" spans="2:6">
      <c r="B52" s="251"/>
      <c r="C52" s="8" t="s">
        <v>226</v>
      </c>
      <c r="D52" s="245"/>
      <c r="E52" s="245"/>
      <c r="F52" s="25"/>
    </row>
    <row r="53" spans="2:6" ht="27">
      <c r="B53" s="25"/>
      <c r="C53" s="8" t="s">
        <v>229</v>
      </c>
      <c r="D53" s="25" t="s">
        <v>68</v>
      </c>
      <c r="E53" s="26" t="s">
        <v>69</v>
      </c>
      <c r="F53" s="26"/>
    </row>
    <row r="54" spans="2:6" ht="40.5">
      <c r="B54" s="25"/>
      <c r="C54" s="129" t="s">
        <v>230</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53" t="s">
        <v>76</v>
      </c>
      <c r="C57" s="25" t="s">
        <v>64</v>
      </c>
      <c r="D57" s="254" t="s">
        <v>77</v>
      </c>
      <c r="E57" s="254" t="s">
        <v>76</v>
      </c>
      <c r="F57" s="249"/>
    </row>
    <row r="58" spans="2:6">
      <c r="B58" s="244"/>
      <c r="C58" s="8" t="s">
        <v>15</v>
      </c>
      <c r="D58" s="246"/>
      <c r="E58" s="246"/>
      <c r="F58" s="234"/>
    </row>
    <row r="59" spans="2:6">
      <c r="B59" s="244"/>
      <c r="C59" s="8" t="s">
        <v>52</v>
      </c>
      <c r="D59" s="246"/>
      <c r="E59" s="246"/>
      <c r="F59" s="234"/>
    </row>
    <row r="60" spans="2:6">
      <c r="B60" s="244"/>
      <c r="C60" s="8" t="s">
        <v>226</v>
      </c>
      <c r="D60" s="246"/>
      <c r="E60" s="246"/>
      <c r="F60" s="234"/>
    </row>
    <row r="61" spans="2:6" ht="27">
      <c r="B61" s="24"/>
      <c r="C61" s="8" t="s">
        <v>229</v>
      </c>
      <c r="D61" s="26" t="s">
        <v>78</v>
      </c>
      <c r="E61" s="26" t="s">
        <v>79</v>
      </c>
      <c r="F61" s="23"/>
    </row>
    <row r="62" spans="2:6">
      <c r="B62" s="244"/>
      <c r="C62" s="245"/>
      <c r="D62" s="246" t="s">
        <v>80</v>
      </c>
      <c r="E62" s="246" t="s">
        <v>81</v>
      </c>
      <c r="F62" s="234"/>
    </row>
    <row r="63" spans="2:6">
      <c r="B63" s="244"/>
      <c r="C63" s="245"/>
      <c r="D63" s="246"/>
      <c r="E63" s="246"/>
      <c r="F63" s="234"/>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41" t="s">
        <v>147</v>
      </c>
      <c r="C78" s="242"/>
      <c r="D78" s="242"/>
      <c r="E78" s="242"/>
    </row>
    <row r="79" spans="2:6" s="30" customFormat="1" ht="45.75" customHeight="1" thickBot="1">
      <c r="B79" s="239" t="s">
        <v>254</v>
      </c>
      <c r="C79" s="239"/>
      <c r="D79" s="239"/>
      <c r="E79" s="28"/>
    </row>
    <row r="80" spans="2:6">
      <c r="B80" s="12" t="s">
        <v>154</v>
      </c>
      <c r="C80" s="238" t="s">
        <v>138</v>
      </c>
      <c r="D80" s="238"/>
    </row>
    <row r="81" spans="2:4" ht="57" customHeight="1">
      <c r="B81" s="32" t="s">
        <v>133</v>
      </c>
      <c r="C81" s="240" t="s">
        <v>143</v>
      </c>
      <c r="D81" s="240"/>
    </row>
    <row r="82" spans="2:4" ht="72" customHeight="1" thickBot="1">
      <c r="B82" s="33" t="s">
        <v>146</v>
      </c>
      <c r="C82" s="237" t="s">
        <v>144</v>
      </c>
      <c r="D82" s="237"/>
    </row>
    <row r="83" spans="2:4" ht="14.25" thickTop="1"/>
    <row r="84" spans="2:4">
      <c r="B84" s="35"/>
      <c r="C84" s="31"/>
      <c r="D84" s="30"/>
    </row>
    <row r="85" spans="2:4" s="30" customFormat="1">
      <c r="B85" t="s">
        <v>157</v>
      </c>
      <c r="C85" s="73"/>
    </row>
    <row r="86" spans="2:4" ht="42" customHeight="1" thickBot="1">
      <c r="B86" s="248" t="s">
        <v>187</v>
      </c>
      <c r="C86" s="248"/>
      <c r="D86" s="248"/>
    </row>
    <row r="87" spans="2:4" ht="14.25" thickBot="1">
      <c r="B87" s="235" t="s">
        <v>148</v>
      </c>
      <c r="C87" s="243" t="s">
        <v>225</v>
      </c>
      <c r="D87" s="247" t="s">
        <v>228</v>
      </c>
    </row>
    <row r="88" spans="2:4">
      <c r="B88" s="236"/>
      <c r="C88" s="243"/>
      <c r="D88" s="247"/>
    </row>
    <row r="89" spans="2:4">
      <c r="B89" s="19" t="s">
        <v>263</v>
      </c>
      <c r="C89" s="130" t="s">
        <v>268</v>
      </c>
      <c r="D89">
        <v>46</v>
      </c>
    </row>
    <row r="90" spans="2:4">
      <c r="B90" s="30" t="s">
        <v>123</v>
      </c>
      <c r="C90" s="130" t="s">
        <v>269</v>
      </c>
      <c r="D90">
        <v>45</v>
      </c>
    </row>
    <row r="91" spans="2:4">
      <c r="B91" s="30" t="s">
        <v>142</v>
      </c>
      <c r="C91" s="130" t="s">
        <v>270</v>
      </c>
      <c r="D91">
        <v>39</v>
      </c>
    </row>
    <row r="92" spans="2:4">
      <c r="B92" s="30" t="s">
        <v>124</v>
      </c>
      <c r="C92" s="130" t="s">
        <v>271</v>
      </c>
      <c r="D92">
        <v>45</v>
      </c>
    </row>
    <row r="93" spans="2:4">
      <c r="B93" s="30" t="s">
        <v>119</v>
      </c>
      <c r="C93" s="130" t="s">
        <v>268</v>
      </c>
      <c r="D93">
        <v>46</v>
      </c>
    </row>
    <row r="94" spans="2:4">
      <c r="B94" s="30" t="s">
        <v>141</v>
      </c>
      <c r="C94" s="130" t="s">
        <v>268</v>
      </c>
      <c r="D94" s="30">
        <v>46</v>
      </c>
    </row>
    <row r="95" spans="2:4">
      <c r="B95" s="30" t="s">
        <v>115</v>
      </c>
      <c r="C95" s="130" t="s">
        <v>268</v>
      </c>
      <c r="D95" s="30">
        <v>46</v>
      </c>
    </row>
    <row r="96" spans="2:4">
      <c r="B96" s="30" t="s">
        <v>117</v>
      </c>
      <c r="C96" s="130" t="s">
        <v>272</v>
      </c>
      <c r="D96" s="30">
        <v>45</v>
      </c>
    </row>
    <row r="97" spans="2:4">
      <c r="B97" s="30" t="s">
        <v>116</v>
      </c>
      <c r="C97" s="130" t="s">
        <v>268</v>
      </c>
      <c r="D97" s="30">
        <v>46</v>
      </c>
    </row>
    <row r="98" spans="2:4">
      <c r="B98" s="30" t="s">
        <v>127</v>
      </c>
      <c r="C98" s="130" t="s">
        <v>270</v>
      </c>
      <c r="D98" s="30">
        <v>39</v>
      </c>
    </row>
    <row r="99" spans="2:4">
      <c r="B99" s="30" t="s">
        <v>118</v>
      </c>
      <c r="C99" s="130" t="s">
        <v>273</v>
      </c>
      <c r="D99" s="30">
        <v>45</v>
      </c>
    </row>
    <row r="100" spans="2:4">
      <c r="B100" s="19" t="s">
        <v>111</v>
      </c>
      <c r="C100" s="130" t="s">
        <v>268</v>
      </c>
      <c r="D100" s="30">
        <v>46</v>
      </c>
    </row>
    <row r="101" spans="2:4">
      <c r="B101" s="30" t="s">
        <v>113</v>
      </c>
      <c r="C101" s="130" t="s">
        <v>274</v>
      </c>
      <c r="D101" s="30">
        <v>46</v>
      </c>
    </row>
    <row r="102" spans="2:4">
      <c r="B102" s="30" t="s">
        <v>112</v>
      </c>
      <c r="C102" s="130" t="s">
        <v>268</v>
      </c>
      <c r="D102" s="30">
        <v>46</v>
      </c>
    </row>
    <row r="103" spans="2:4">
      <c r="B103" s="30" t="s">
        <v>120</v>
      </c>
      <c r="C103" s="130" t="s">
        <v>268</v>
      </c>
      <c r="D103" s="30">
        <v>46</v>
      </c>
    </row>
    <row r="104" spans="2:4">
      <c r="B104" s="30" t="s">
        <v>126</v>
      </c>
      <c r="C104" s="130" t="s">
        <v>275</v>
      </c>
      <c r="D104" s="30">
        <v>45</v>
      </c>
    </row>
    <row r="105" spans="2:4">
      <c r="B105" s="18" t="s">
        <v>125</v>
      </c>
      <c r="C105" s="130" t="s">
        <v>276</v>
      </c>
      <c r="D105" s="30">
        <v>47</v>
      </c>
    </row>
    <row r="106" spans="2:4">
      <c r="B106" s="30" t="s">
        <v>122</v>
      </c>
      <c r="C106" s="130" t="s">
        <v>273</v>
      </c>
      <c r="D106" s="30">
        <v>45</v>
      </c>
    </row>
    <row r="107" spans="2:4">
      <c r="B107" s="30" t="s">
        <v>201</v>
      </c>
      <c r="C107" s="130" t="s">
        <v>268</v>
      </c>
      <c r="D107" s="30">
        <v>46</v>
      </c>
    </row>
    <row r="108" spans="2:4">
      <c r="B108" s="30" t="s">
        <v>121</v>
      </c>
      <c r="C108" s="130" t="s">
        <v>268</v>
      </c>
      <c r="D108" s="30">
        <v>46</v>
      </c>
    </row>
    <row r="109" spans="2:4" ht="14.25" thickBot="1">
      <c r="B109" s="21" t="s">
        <v>114</v>
      </c>
      <c r="C109" s="131" t="s">
        <v>268</v>
      </c>
      <c r="D109" s="132">
        <v>46</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9.33203125" defaultRowHeight="13.5"/>
  <cols>
    <col min="1" max="1" width="10.5" style="30" bestFit="1" customWidth="1"/>
    <col min="2" max="16384" width="9.33203125" style="30"/>
  </cols>
  <sheetData>
    <row r="1" spans="1:2" ht="19.5" customHeight="1">
      <c r="A1" s="13" t="s">
        <v>232</v>
      </c>
    </row>
    <row r="2" spans="1:2">
      <c r="A2" s="130">
        <v>44069</v>
      </c>
      <c r="B2" s="30" t="s">
        <v>253</v>
      </c>
    </row>
    <row r="3" spans="1:2">
      <c r="A3" s="130">
        <v>44008</v>
      </c>
      <c r="B3" s="30" t="s">
        <v>238</v>
      </c>
    </row>
    <row r="4" spans="1:2">
      <c r="A4" s="130">
        <v>44006</v>
      </c>
      <c r="B4" s="30" t="s">
        <v>233</v>
      </c>
    </row>
    <row r="5" spans="1:2">
      <c r="A5" s="130">
        <v>44006</v>
      </c>
      <c r="B5" s="30" t="s">
        <v>234</v>
      </c>
    </row>
    <row r="6" spans="1:2">
      <c r="A6" s="130">
        <v>43999</v>
      </c>
      <c r="B6" s="30" t="s">
        <v>237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63" t="s">
        <v>243</v>
      </c>
      <c r="B2" s="263"/>
      <c r="C2" s="263"/>
      <c r="D2" s="263"/>
      <c r="E2" s="263"/>
      <c r="F2" s="263"/>
      <c r="G2" s="263"/>
    </row>
    <row r="3" spans="1:22">
      <c r="A3" s="76"/>
      <c r="B3" s="77"/>
      <c r="C3" s="77"/>
      <c r="D3" s="77"/>
      <c r="E3" s="77"/>
      <c r="F3" s="77"/>
      <c r="G3" s="77"/>
    </row>
    <row r="4" spans="1:22" s="30" customFormat="1">
      <c r="A4" s="102"/>
      <c r="B4" s="51"/>
      <c r="C4" s="51"/>
      <c r="D4" s="51"/>
      <c r="E4" s="51"/>
      <c r="F4" s="51"/>
      <c r="G4" s="51"/>
    </row>
    <row r="5" spans="1:22" ht="14.25" thickBot="1">
      <c r="A5" s="61"/>
      <c r="B5" s="61"/>
      <c r="C5" s="61"/>
      <c r="D5" s="61"/>
      <c r="E5" s="61"/>
      <c r="F5" s="61"/>
      <c r="G5" s="61"/>
    </row>
    <row r="6" spans="1:22" ht="21.75" customHeight="1">
      <c r="A6" s="3"/>
      <c r="B6" s="264" t="s">
        <v>179</v>
      </c>
      <c r="C6" s="265"/>
      <c r="D6" s="265"/>
      <c r="E6" s="265"/>
      <c r="F6" s="265"/>
      <c r="G6" s="266"/>
    </row>
    <row r="7" spans="1:22">
      <c r="A7" s="58"/>
      <c r="B7" s="272" t="s">
        <v>160</v>
      </c>
      <c r="C7" s="272"/>
      <c r="D7" s="270" t="s">
        <v>4</v>
      </c>
      <c r="E7" s="271"/>
      <c r="F7" s="269" t="s">
        <v>1</v>
      </c>
      <c r="G7" s="269"/>
      <c r="V7" t="s">
        <v>110</v>
      </c>
    </row>
    <row r="8" spans="1:22">
      <c r="A8" s="4"/>
      <c r="B8" s="6" t="s">
        <v>5</v>
      </c>
      <c r="C8" s="6" t="s">
        <v>165</v>
      </c>
      <c r="D8" s="5" t="s">
        <v>5</v>
      </c>
      <c r="E8" s="6" t="s">
        <v>165</v>
      </c>
      <c r="F8" s="6" t="s">
        <v>5</v>
      </c>
      <c r="G8" s="6" t="s">
        <v>165</v>
      </c>
    </row>
    <row r="9" spans="1:22">
      <c r="A9" s="17" t="s">
        <v>207</v>
      </c>
      <c r="B9" s="34">
        <v>25018</v>
      </c>
      <c r="C9" s="45">
        <v>100</v>
      </c>
      <c r="D9" s="34">
        <v>13834</v>
      </c>
      <c r="E9" s="80">
        <v>100</v>
      </c>
      <c r="F9" s="34">
        <v>11184</v>
      </c>
      <c r="G9" s="81">
        <v>100</v>
      </c>
    </row>
    <row r="10" spans="1:22" s="30" customFormat="1">
      <c r="A10" s="100" t="s">
        <v>208</v>
      </c>
      <c r="B10" s="111" t="s">
        <v>110</v>
      </c>
      <c r="C10" s="112" t="s">
        <v>110</v>
      </c>
      <c r="D10" s="111" t="s">
        <v>110</v>
      </c>
      <c r="E10" s="113" t="s">
        <v>110</v>
      </c>
      <c r="F10" s="111" t="s">
        <v>110</v>
      </c>
      <c r="G10" s="114" t="s">
        <v>110</v>
      </c>
    </row>
    <row r="11" spans="1:22" s="30" customFormat="1">
      <c r="A11" s="17" t="s">
        <v>215</v>
      </c>
      <c r="B11" s="34">
        <v>19762</v>
      </c>
      <c r="C11" s="117">
        <v>78.991126399999999</v>
      </c>
      <c r="D11" s="34">
        <v>10674</v>
      </c>
      <c r="E11" s="54">
        <v>77.157727300000005</v>
      </c>
      <c r="F11" s="34">
        <v>9088</v>
      </c>
      <c r="G11" s="54">
        <v>81.258941300000004</v>
      </c>
    </row>
    <row r="12" spans="1:22" s="30" customFormat="1">
      <c r="A12" s="17" t="s">
        <v>206</v>
      </c>
      <c r="B12" s="34">
        <v>3745</v>
      </c>
      <c r="C12" s="117">
        <v>14.969222200000001</v>
      </c>
      <c r="D12" s="34">
        <v>2305</v>
      </c>
      <c r="E12" s="54">
        <v>16.661847600000002</v>
      </c>
      <c r="F12" s="34">
        <v>1440</v>
      </c>
      <c r="G12" s="54">
        <v>12.875536500000001</v>
      </c>
    </row>
    <row r="13" spans="1:22" s="30" customFormat="1">
      <c r="A13" s="17"/>
      <c r="B13" s="116" t="s">
        <v>110</v>
      </c>
      <c r="C13" s="119" t="s">
        <v>110</v>
      </c>
      <c r="D13" s="116" t="s">
        <v>110</v>
      </c>
      <c r="E13" s="80" t="s">
        <v>110</v>
      </c>
      <c r="F13" s="116" t="s">
        <v>110</v>
      </c>
      <c r="G13" s="81" t="s">
        <v>110</v>
      </c>
    </row>
    <row r="14" spans="1:22" s="30" customFormat="1">
      <c r="A14" s="1" t="s">
        <v>6</v>
      </c>
      <c r="B14" s="46" t="s">
        <v>110</v>
      </c>
      <c r="C14" s="120" t="s">
        <v>110</v>
      </c>
      <c r="D14" s="46" t="s">
        <v>110</v>
      </c>
      <c r="E14" s="44" t="s">
        <v>110</v>
      </c>
      <c r="F14" s="46" t="s">
        <v>110</v>
      </c>
      <c r="G14" s="43" t="s">
        <v>110</v>
      </c>
    </row>
    <row r="15" spans="1:22">
      <c r="A15" t="s">
        <v>3</v>
      </c>
      <c r="B15" s="29">
        <v>13974</v>
      </c>
      <c r="C15" s="117">
        <v>55.855783799999998</v>
      </c>
      <c r="D15" s="34">
        <v>8036</v>
      </c>
      <c r="E15" s="54">
        <v>58.088766800000002</v>
      </c>
      <c r="F15" s="34">
        <v>5938</v>
      </c>
      <c r="G15" s="54">
        <v>53.093705300000003</v>
      </c>
    </row>
    <row r="16" spans="1:22" s="30" customFormat="1">
      <c r="A16" t="s">
        <v>2</v>
      </c>
      <c r="B16" s="29">
        <v>11035</v>
      </c>
      <c r="C16" s="117">
        <v>44.108242099999998</v>
      </c>
      <c r="D16" s="34">
        <v>5790</v>
      </c>
      <c r="E16" s="54">
        <v>41.853404699999999</v>
      </c>
      <c r="F16" s="34">
        <v>5245</v>
      </c>
      <c r="G16" s="54">
        <v>46.8973534</v>
      </c>
    </row>
    <row r="17" spans="1:8">
      <c r="A17" s="30" t="s">
        <v>161</v>
      </c>
      <c r="B17" s="29">
        <v>3412</v>
      </c>
      <c r="C17" s="117">
        <v>13.638180500000001</v>
      </c>
      <c r="D17" s="34">
        <v>1445</v>
      </c>
      <c r="E17" s="54">
        <v>10.4452797</v>
      </c>
      <c r="F17" s="34">
        <v>1967</v>
      </c>
      <c r="G17" s="54">
        <v>17.587625200000002</v>
      </c>
    </row>
    <row r="18" spans="1:8">
      <c r="A18" t="s">
        <v>162</v>
      </c>
      <c r="B18" s="29">
        <v>2412</v>
      </c>
      <c r="C18" s="117">
        <v>9.6410584000000004</v>
      </c>
      <c r="D18" s="34">
        <v>1437</v>
      </c>
      <c r="E18" s="54">
        <v>10.387451199999999</v>
      </c>
      <c r="F18" s="34">
        <v>975</v>
      </c>
      <c r="G18" s="54">
        <v>8.7178111999999999</v>
      </c>
    </row>
    <row r="19" spans="1:8">
      <c r="A19" t="s">
        <v>131</v>
      </c>
      <c r="B19" s="29">
        <v>3996</v>
      </c>
      <c r="C19" s="117">
        <v>15.9724998</v>
      </c>
      <c r="D19" s="34">
        <v>2480</v>
      </c>
      <c r="E19" s="54">
        <v>17.926846900000001</v>
      </c>
      <c r="F19" s="34">
        <v>1516</v>
      </c>
      <c r="G19" s="54">
        <v>13.555078699999999</v>
      </c>
    </row>
    <row r="20" spans="1:8">
      <c r="A20" t="s">
        <v>132</v>
      </c>
      <c r="B20" s="29">
        <v>4154</v>
      </c>
      <c r="C20" s="117">
        <v>16.6040451</v>
      </c>
      <c r="D20" s="34">
        <v>2674</v>
      </c>
      <c r="E20" s="54">
        <v>19.329189</v>
      </c>
      <c r="F20" s="34">
        <v>1480</v>
      </c>
      <c r="G20" s="54">
        <v>13.2331903</v>
      </c>
    </row>
    <row r="21" spans="1:8">
      <c r="A21" t="s">
        <v>159</v>
      </c>
      <c r="B21" s="29">
        <v>4870</v>
      </c>
      <c r="C21" s="117">
        <v>19.465984500000001</v>
      </c>
      <c r="D21" s="34">
        <v>2857</v>
      </c>
      <c r="E21" s="54">
        <v>20.652016799999998</v>
      </c>
      <c r="F21" s="34">
        <v>2013</v>
      </c>
      <c r="G21" s="54">
        <v>17.998926999999998</v>
      </c>
    </row>
    <row r="22" spans="1:8">
      <c r="A22" t="s">
        <v>191</v>
      </c>
      <c r="B22" s="29">
        <v>4540</v>
      </c>
      <c r="C22" s="117">
        <v>18.1469342</v>
      </c>
      <c r="D22" s="34">
        <v>2278</v>
      </c>
      <c r="E22" s="54">
        <v>16.4666763</v>
      </c>
      <c r="F22" s="34">
        <v>2262</v>
      </c>
      <c r="G22" s="54">
        <v>20.225321900000001</v>
      </c>
    </row>
    <row r="23" spans="1:8">
      <c r="A23" s="30" t="s">
        <v>190</v>
      </c>
      <c r="B23" s="29">
        <v>1625</v>
      </c>
      <c r="C23" s="117">
        <v>6.4953234000000002</v>
      </c>
      <c r="D23" s="34">
        <v>655</v>
      </c>
      <c r="E23" s="53">
        <v>4.7347115999999998</v>
      </c>
      <c r="F23" s="34">
        <v>970</v>
      </c>
      <c r="G23" s="54">
        <v>8.6731043999999997</v>
      </c>
      <c r="H23" s="59"/>
    </row>
    <row r="24" spans="1:8">
      <c r="A24" s="30"/>
      <c r="B24" s="115" t="s">
        <v>110</v>
      </c>
      <c r="C24" s="119" t="s">
        <v>110</v>
      </c>
      <c r="D24" s="116" t="s">
        <v>110</v>
      </c>
      <c r="E24" s="80" t="s">
        <v>110</v>
      </c>
      <c r="F24" s="116" t="s">
        <v>110</v>
      </c>
      <c r="G24" s="81" t="s">
        <v>110</v>
      </c>
    </row>
    <row r="25" spans="1:8">
      <c r="A25" s="16" t="s">
        <v>128</v>
      </c>
      <c r="B25" s="46" t="s">
        <v>110</v>
      </c>
      <c r="C25" s="120" t="s">
        <v>110</v>
      </c>
      <c r="D25" s="46" t="s">
        <v>110</v>
      </c>
      <c r="E25" s="44" t="s">
        <v>110</v>
      </c>
      <c r="F25" s="46" t="s">
        <v>110</v>
      </c>
      <c r="G25" s="43" t="s">
        <v>110</v>
      </c>
    </row>
    <row r="26" spans="1:8">
      <c r="A26" t="s">
        <v>11</v>
      </c>
      <c r="B26" s="29">
        <v>6917</v>
      </c>
      <c r="C26" s="117">
        <v>27.6480934</v>
      </c>
      <c r="D26" s="29">
        <v>4109</v>
      </c>
      <c r="E26" s="54">
        <v>29.702183000000002</v>
      </c>
      <c r="F26" s="29">
        <v>2808</v>
      </c>
      <c r="G26" s="54">
        <v>25.107296099999999</v>
      </c>
    </row>
    <row r="27" spans="1:8">
      <c r="A27" t="s">
        <v>109</v>
      </c>
      <c r="B27" s="29">
        <v>13605</v>
      </c>
      <c r="C27" s="117">
        <v>54.380845800000003</v>
      </c>
      <c r="D27" s="29">
        <v>7625</v>
      </c>
      <c r="E27" s="54">
        <v>55.117825600000003</v>
      </c>
      <c r="F27" s="29">
        <v>5980</v>
      </c>
      <c r="G27" s="54">
        <v>53.469241799999999</v>
      </c>
    </row>
    <row r="28" spans="1:8">
      <c r="A28" t="s">
        <v>0</v>
      </c>
      <c r="B28" s="29">
        <v>5543</v>
      </c>
      <c r="C28" s="117">
        <v>22.156047600000001</v>
      </c>
      <c r="D28" s="29">
        <v>3357</v>
      </c>
      <c r="E28" s="54">
        <v>24.266300399999999</v>
      </c>
      <c r="F28" s="29">
        <v>2186</v>
      </c>
      <c r="G28" s="54">
        <v>19.545779700000001</v>
      </c>
    </row>
    <row r="29" spans="1:8">
      <c r="A29" t="s">
        <v>107</v>
      </c>
      <c r="B29" s="29">
        <v>3003</v>
      </c>
      <c r="C29" s="117">
        <v>12.003357599999999</v>
      </c>
      <c r="D29" s="29">
        <v>1394</v>
      </c>
      <c r="E29" s="54">
        <v>10.076622800000001</v>
      </c>
      <c r="F29" s="29">
        <v>1609</v>
      </c>
      <c r="G29" s="54">
        <v>14.386623699999999</v>
      </c>
    </row>
    <row r="30" spans="1:8">
      <c r="A30" s="16" t="s">
        <v>137</v>
      </c>
      <c r="B30" s="70" t="s">
        <v>110</v>
      </c>
      <c r="C30" s="120" t="s">
        <v>110</v>
      </c>
      <c r="D30" s="70" t="s">
        <v>110</v>
      </c>
      <c r="E30" s="72" t="s">
        <v>110</v>
      </c>
      <c r="F30" s="70" t="s">
        <v>110</v>
      </c>
      <c r="G30" s="71" t="s">
        <v>110</v>
      </c>
    </row>
    <row r="31" spans="1:8">
      <c r="A31" s="15" t="s">
        <v>134</v>
      </c>
      <c r="B31" s="29">
        <v>9535</v>
      </c>
      <c r="C31" s="117">
        <v>38.112558999999997</v>
      </c>
      <c r="D31" s="29">
        <v>5190</v>
      </c>
      <c r="E31" s="54">
        <v>37.516264300000003</v>
      </c>
      <c r="F31" s="29">
        <v>4345</v>
      </c>
      <c r="G31" s="54">
        <v>38.850143099999997</v>
      </c>
    </row>
    <row r="32" spans="1:8">
      <c r="A32" s="15" t="s">
        <v>135</v>
      </c>
      <c r="B32" s="29">
        <v>6073</v>
      </c>
      <c r="C32" s="117">
        <v>24.274522300000001</v>
      </c>
      <c r="D32" s="29">
        <v>3217</v>
      </c>
      <c r="E32" s="54">
        <v>23.254301000000002</v>
      </c>
      <c r="F32" s="29">
        <v>2856</v>
      </c>
      <c r="G32" s="54">
        <v>25.536480699999998</v>
      </c>
      <c r="H32" s="19"/>
    </row>
    <row r="33" spans="1:7">
      <c r="A33" s="22" t="s">
        <v>136</v>
      </c>
      <c r="B33" s="29">
        <v>9410</v>
      </c>
      <c r="C33" s="117">
        <v>37.612918700000002</v>
      </c>
      <c r="D33" s="29">
        <v>5427</v>
      </c>
      <c r="E33" s="54">
        <v>39.229434699999999</v>
      </c>
      <c r="F33" s="29">
        <v>3983</v>
      </c>
      <c r="G33" s="54">
        <v>35.613376299999999</v>
      </c>
    </row>
    <row r="34" spans="1:7">
      <c r="A34" s="22"/>
      <c r="B34" s="115" t="s">
        <v>110</v>
      </c>
      <c r="C34" s="119" t="s">
        <v>110</v>
      </c>
      <c r="D34" s="115" t="s">
        <v>110</v>
      </c>
      <c r="E34" s="80" t="s">
        <v>110</v>
      </c>
      <c r="F34" s="115" t="s">
        <v>110</v>
      </c>
      <c r="G34" s="81" t="s">
        <v>110</v>
      </c>
    </row>
    <row r="35" spans="1:7">
      <c r="A35" s="16" t="s">
        <v>145</v>
      </c>
      <c r="B35" s="70" t="s">
        <v>110</v>
      </c>
      <c r="C35" s="120" t="s">
        <v>110</v>
      </c>
      <c r="D35" s="70" t="s">
        <v>110</v>
      </c>
      <c r="E35" s="72" t="s">
        <v>110</v>
      </c>
      <c r="F35" s="70" t="s">
        <v>110</v>
      </c>
      <c r="G35" s="71" t="s">
        <v>110</v>
      </c>
    </row>
    <row r="36" spans="1:7">
      <c r="A36" t="s">
        <v>133</v>
      </c>
      <c r="B36" s="29">
        <v>1296</v>
      </c>
      <c r="C36" s="117">
        <v>5.1802701999999998</v>
      </c>
      <c r="D36" s="29">
        <v>616</v>
      </c>
      <c r="E36" s="54">
        <v>4.4527975</v>
      </c>
      <c r="F36" s="60">
        <v>680</v>
      </c>
      <c r="G36" s="54">
        <v>6.0801144000000003</v>
      </c>
    </row>
    <row r="37" spans="1:7" ht="14.25" thickBot="1">
      <c r="A37" s="21" t="s">
        <v>146</v>
      </c>
      <c r="B37" s="52">
        <v>4502</v>
      </c>
      <c r="C37" s="118">
        <v>17.995043599999999</v>
      </c>
      <c r="D37" s="52">
        <v>2033</v>
      </c>
      <c r="E37" s="69">
        <v>14.6956773</v>
      </c>
      <c r="F37" s="52">
        <v>2469</v>
      </c>
      <c r="G37" s="69">
        <v>22.076180300000001</v>
      </c>
    </row>
    <row r="38" spans="1:7" ht="24" customHeight="1" thickTop="1">
      <c r="A38" s="267" t="s">
        <v>183</v>
      </c>
      <c r="B38" s="267"/>
      <c r="C38" s="267"/>
      <c r="D38" s="267"/>
      <c r="E38" s="267"/>
      <c r="F38" s="267"/>
      <c r="G38" s="267"/>
    </row>
    <row r="39" spans="1:7">
      <c r="A39" s="273" t="s">
        <v>178</v>
      </c>
      <c r="B39" s="273"/>
      <c r="C39" s="273"/>
      <c r="D39" s="273"/>
      <c r="E39" s="273"/>
      <c r="F39" s="273"/>
      <c r="G39" s="273"/>
    </row>
    <row r="40" spans="1:7">
      <c r="A40" s="268" t="s">
        <v>129</v>
      </c>
      <c r="B40" s="268"/>
      <c r="C40" s="268"/>
      <c r="D40" s="268"/>
      <c r="E40" s="268"/>
      <c r="F40" s="268"/>
      <c r="G40" s="268"/>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7"/>
  <sheetViews>
    <sheetView zoomScaleNormal="100" workbookViewId="0"/>
  </sheetViews>
  <sheetFormatPr defaultRowHeight="13.5"/>
  <cols>
    <col min="1" max="1" width="40.5" customWidth="1"/>
    <col min="2" max="3" width="7.5" customWidth="1"/>
    <col min="4" max="7" width="7.5" style="30" customWidth="1"/>
    <col min="8" max="9" width="7.5" customWidth="1"/>
    <col min="10" max="10" width="10.6640625" customWidth="1"/>
    <col min="11" max="11" width="7.5" customWidth="1"/>
    <col min="12" max="12" width="10.6640625" customWidth="1"/>
    <col min="13" max="13" width="7.5" customWidth="1"/>
    <col min="14" max="14" width="11.1640625" customWidth="1"/>
    <col min="15" max="15" width="7.5" customWidth="1"/>
    <col min="16" max="16" width="8.5" customWidth="1"/>
    <col min="17" max="17" width="7.5" customWidth="1"/>
    <col min="18" max="18" width="11" customWidth="1"/>
    <col min="19" max="19" width="7.5" customWidth="1"/>
    <col min="20" max="20" width="9.5" customWidth="1"/>
    <col min="21" max="21" width="7.5" customWidth="1"/>
    <col min="22" max="22" width="8.1640625" customWidth="1"/>
    <col min="23" max="23" width="7.5" customWidth="1"/>
    <col min="24" max="24" width="8" customWidth="1"/>
    <col min="25" max="25" width="7.5" customWidth="1"/>
    <col min="26" max="26" width="8.83203125" customWidth="1"/>
    <col min="27" max="27" width="7.5" customWidth="1"/>
    <col min="28" max="28" width="8.1640625" customWidth="1"/>
    <col min="29" max="29" width="7.5" customWidth="1"/>
    <col min="30" max="30" width="8.6640625" customWidth="1"/>
    <col min="31" max="33" width="7.5" customWidth="1"/>
  </cols>
  <sheetData>
    <row r="1" spans="1:83" ht="20.100000000000001" customHeight="1">
      <c r="A1" s="13" t="s">
        <v>199</v>
      </c>
      <c r="B1" s="30"/>
      <c r="C1" s="30"/>
      <c r="H1" s="30"/>
      <c r="I1" s="30"/>
      <c r="J1" s="30"/>
      <c r="K1" s="30"/>
    </row>
    <row r="2" spans="1:83" ht="30" customHeight="1">
      <c r="A2" s="263" t="s">
        <v>240</v>
      </c>
      <c r="B2" s="263"/>
      <c r="C2" s="263"/>
      <c r="D2" s="263"/>
      <c r="E2" s="263"/>
      <c r="F2" s="263"/>
      <c r="G2" s="263"/>
      <c r="H2" s="263"/>
      <c r="I2" s="263"/>
      <c r="J2" s="30"/>
      <c r="K2" s="30"/>
    </row>
    <row r="3" spans="1:83">
      <c r="A3" s="61"/>
      <c r="B3" s="61"/>
      <c r="C3" s="61"/>
      <c r="D3" s="61"/>
      <c r="E3" s="61"/>
      <c r="F3" s="61"/>
      <c r="G3" s="61"/>
      <c r="H3" s="61"/>
      <c r="I3" s="61"/>
      <c r="J3" s="61"/>
      <c r="K3" s="61"/>
    </row>
    <row r="4" spans="1:83" ht="14.25" thickBot="1">
      <c r="A4" s="30"/>
      <c r="B4" s="197"/>
      <c r="C4" s="198"/>
      <c r="H4" s="30"/>
      <c r="I4" s="30"/>
      <c r="J4" s="30"/>
      <c r="K4" s="30"/>
    </row>
    <row r="5" spans="1:83" ht="28.5" customHeight="1">
      <c r="A5" s="3"/>
      <c r="B5" s="279" t="s">
        <v>203</v>
      </c>
      <c r="C5" s="280"/>
      <c r="D5" s="264" t="s">
        <v>194</v>
      </c>
      <c r="E5" s="265"/>
      <c r="F5" s="265"/>
      <c r="G5" s="265"/>
      <c r="H5" s="265"/>
      <c r="I5" s="265"/>
      <c r="J5" s="265"/>
      <c r="K5" s="265"/>
      <c r="L5" s="265"/>
      <c r="M5" s="265"/>
      <c r="N5" s="265"/>
      <c r="O5" s="265"/>
      <c r="P5" s="265"/>
      <c r="Q5" s="265"/>
      <c r="R5" s="265"/>
      <c r="S5" s="265"/>
      <c r="T5" s="265"/>
      <c r="U5" s="265"/>
      <c r="V5" s="265"/>
      <c r="W5" s="265"/>
      <c r="X5" s="265"/>
      <c r="Y5" s="265"/>
      <c r="Z5" s="265"/>
      <c r="AA5" s="265"/>
      <c r="AB5" s="265"/>
      <c r="AC5" s="265"/>
      <c r="AD5" s="265"/>
      <c r="AE5" s="265"/>
      <c r="AF5" s="265"/>
      <c r="AG5" s="265"/>
      <c r="AH5" s="265"/>
      <c r="AI5" s="265"/>
      <c r="AJ5" s="265"/>
      <c r="AK5" s="265"/>
      <c r="AL5" s="265"/>
      <c r="AM5" s="265"/>
      <c r="AN5" s="265"/>
      <c r="AO5" s="265"/>
      <c r="AP5" s="265"/>
      <c r="AQ5" s="265"/>
      <c r="AR5" s="265"/>
      <c r="AS5" s="265"/>
      <c r="AT5" s="265"/>
      <c r="AU5" s="265"/>
      <c r="AV5" s="265"/>
      <c r="AW5" s="265"/>
      <c r="AX5" s="265"/>
      <c r="AY5" s="265"/>
      <c r="AZ5" s="265"/>
      <c r="BA5" s="265"/>
      <c r="BB5" s="265"/>
      <c r="BC5" s="266"/>
      <c r="BD5" s="284" t="s">
        <v>195</v>
      </c>
      <c r="BE5" s="285"/>
      <c r="BF5" s="285"/>
      <c r="BG5" s="285"/>
      <c r="BH5" s="285"/>
      <c r="BI5" s="285"/>
      <c r="BJ5" s="285"/>
      <c r="BK5" s="285"/>
      <c r="BL5" s="285"/>
      <c r="BM5" s="285"/>
      <c r="BN5" s="285"/>
      <c r="BO5" s="285"/>
      <c r="BP5" s="285"/>
      <c r="BQ5" s="285"/>
      <c r="BR5" s="285"/>
      <c r="BS5" s="285"/>
      <c r="BT5" s="285"/>
      <c r="BU5" s="285"/>
      <c r="BV5" s="285"/>
      <c r="BW5" s="285"/>
      <c r="BX5" s="285"/>
      <c r="BY5" s="285"/>
      <c r="BZ5" s="285"/>
      <c r="CA5" s="285"/>
      <c r="CB5" s="285"/>
      <c r="CC5" s="285"/>
      <c r="CD5" s="285"/>
      <c r="CE5" s="286"/>
    </row>
    <row r="6" spans="1:83" ht="13.5" customHeight="1">
      <c r="A6" s="283"/>
      <c r="B6" s="281"/>
      <c r="C6" s="282"/>
      <c r="D6" s="276" t="s">
        <v>196</v>
      </c>
      <c r="E6" s="277"/>
      <c r="F6" s="276" t="s">
        <v>197</v>
      </c>
      <c r="G6" s="277"/>
      <c r="H6" s="276" t="s">
        <v>192</v>
      </c>
      <c r="I6" s="277"/>
      <c r="J6" s="276" t="s">
        <v>168</v>
      </c>
      <c r="K6" s="277"/>
      <c r="L6" s="276" t="s">
        <v>169</v>
      </c>
      <c r="M6" s="277"/>
      <c r="N6" s="276" t="s">
        <v>170</v>
      </c>
      <c r="O6" s="277"/>
      <c r="P6" s="276" t="s">
        <v>171</v>
      </c>
      <c r="Q6" s="277"/>
      <c r="R6" s="276" t="s">
        <v>172</v>
      </c>
      <c r="S6" s="277"/>
      <c r="T6" s="276" t="s">
        <v>173</v>
      </c>
      <c r="U6" s="277"/>
      <c r="V6" s="276" t="s">
        <v>174</v>
      </c>
      <c r="W6" s="277"/>
      <c r="X6" s="276" t="s">
        <v>175</v>
      </c>
      <c r="Y6" s="277"/>
      <c r="Z6" s="276" t="s">
        <v>176</v>
      </c>
      <c r="AA6" s="277"/>
      <c r="AB6" s="276" t="s">
        <v>202</v>
      </c>
      <c r="AC6" s="277"/>
      <c r="AD6" s="276" t="s">
        <v>223</v>
      </c>
      <c r="AE6" s="277"/>
      <c r="AF6" s="276" t="s">
        <v>231</v>
      </c>
      <c r="AG6" s="277"/>
      <c r="AH6" s="276" t="s">
        <v>235</v>
      </c>
      <c r="AI6" s="277"/>
      <c r="AJ6" s="276" t="s">
        <v>244</v>
      </c>
      <c r="AK6" s="277"/>
      <c r="AL6" s="276" t="s">
        <v>245</v>
      </c>
      <c r="AM6" s="277"/>
      <c r="AN6" s="276" t="s">
        <v>246</v>
      </c>
      <c r="AO6" s="277"/>
      <c r="AP6" s="276" t="s">
        <v>247</v>
      </c>
      <c r="AQ6" s="277"/>
      <c r="AR6" s="276" t="s">
        <v>248</v>
      </c>
      <c r="AS6" s="277"/>
      <c r="AT6" s="276" t="s">
        <v>249</v>
      </c>
      <c r="AU6" s="277"/>
      <c r="AV6" s="276" t="s">
        <v>250</v>
      </c>
      <c r="AW6" s="277"/>
      <c r="AX6" s="276" t="s">
        <v>251</v>
      </c>
      <c r="AY6" s="277"/>
      <c r="AZ6" s="276" t="s">
        <v>252</v>
      </c>
      <c r="BA6" s="278"/>
      <c r="BB6" s="274" t="s">
        <v>255</v>
      </c>
      <c r="BC6" s="275"/>
      <c r="BD6" s="274" t="s">
        <v>256</v>
      </c>
      <c r="BE6" s="287"/>
      <c r="BF6" s="274" t="s">
        <v>257</v>
      </c>
      <c r="BG6" s="287"/>
      <c r="BH6" s="274" t="s">
        <v>259</v>
      </c>
      <c r="BI6" s="287"/>
      <c r="BJ6" s="274" t="s">
        <v>258</v>
      </c>
      <c r="BK6" s="287"/>
      <c r="BL6" s="274" t="s">
        <v>260</v>
      </c>
      <c r="BM6" s="287"/>
      <c r="BN6" s="274" t="s">
        <v>264</v>
      </c>
      <c r="BO6" s="287"/>
      <c r="BP6" s="274" t="s">
        <v>265</v>
      </c>
      <c r="BQ6" s="287"/>
      <c r="BR6" s="274" t="s">
        <v>277</v>
      </c>
      <c r="BS6" s="287"/>
      <c r="BT6" s="274" t="s">
        <v>278</v>
      </c>
      <c r="BU6" s="287"/>
      <c r="BV6" s="274" t="s">
        <v>279</v>
      </c>
      <c r="BW6" s="287"/>
      <c r="BX6" s="274" t="s">
        <v>280</v>
      </c>
      <c r="BY6" s="287"/>
      <c r="BZ6" s="274" t="s">
        <v>281</v>
      </c>
      <c r="CA6" s="287"/>
      <c r="CB6" s="274" t="s">
        <v>282</v>
      </c>
      <c r="CC6" s="287"/>
      <c r="CD6" s="274" t="s">
        <v>283</v>
      </c>
      <c r="CE6" s="287"/>
    </row>
    <row r="7" spans="1:83">
      <c r="A7" s="283"/>
      <c r="B7" s="185" t="s">
        <v>5</v>
      </c>
      <c r="C7" s="187"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158" t="s">
        <v>5</v>
      </c>
      <c r="AM7" s="158" t="s">
        <v>166</v>
      </c>
      <c r="AN7" s="158" t="s">
        <v>5</v>
      </c>
      <c r="AO7" s="158" t="s">
        <v>166</v>
      </c>
      <c r="AP7" s="158" t="s">
        <v>5</v>
      </c>
      <c r="AQ7" s="158" t="s">
        <v>166</v>
      </c>
      <c r="AR7" s="158" t="s">
        <v>5</v>
      </c>
      <c r="AS7" s="158" t="s">
        <v>166</v>
      </c>
      <c r="AT7" s="158" t="s">
        <v>5</v>
      </c>
      <c r="AU7" s="158" t="s">
        <v>166</v>
      </c>
      <c r="AV7" s="153" t="s">
        <v>5</v>
      </c>
      <c r="AW7" s="153" t="s">
        <v>166</v>
      </c>
      <c r="AX7" s="153" t="s">
        <v>5</v>
      </c>
      <c r="AY7" s="153" t="s">
        <v>166</v>
      </c>
      <c r="AZ7" s="153" t="s">
        <v>5</v>
      </c>
      <c r="BA7" s="154" t="s">
        <v>166</v>
      </c>
      <c r="BB7" s="153" t="s">
        <v>5</v>
      </c>
      <c r="BC7" s="154" t="s">
        <v>166</v>
      </c>
      <c r="BD7" s="153" t="s">
        <v>5</v>
      </c>
      <c r="BE7" s="153" t="s">
        <v>166</v>
      </c>
      <c r="BF7" s="153" t="s">
        <v>5</v>
      </c>
      <c r="BG7" s="153" t="s">
        <v>166</v>
      </c>
      <c r="BH7" s="153" t="s">
        <v>5</v>
      </c>
      <c r="BI7" s="153" t="s">
        <v>166</v>
      </c>
      <c r="BJ7" s="153" t="s">
        <v>5</v>
      </c>
      <c r="BK7" s="153" t="s">
        <v>166</v>
      </c>
      <c r="BL7" s="153" t="s">
        <v>5</v>
      </c>
      <c r="BM7" s="6" t="s">
        <v>166</v>
      </c>
      <c r="BN7" s="158" t="s">
        <v>5</v>
      </c>
      <c r="BO7" s="158" t="s">
        <v>166</v>
      </c>
      <c r="BP7" s="158" t="s">
        <v>5</v>
      </c>
      <c r="BQ7" s="158" t="s">
        <v>166</v>
      </c>
      <c r="BR7" s="158" t="s">
        <v>5</v>
      </c>
      <c r="BS7" s="158" t="s">
        <v>166</v>
      </c>
      <c r="BT7" s="158" t="s">
        <v>5</v>
      </c>
      <c r="BU7" s="158" t="s">
        <v>166</v>
      </c>
      <c r="BV7" s="158" t="s">
        <v>5</v>
      </c>
      <c r="BW7" s="158" t="s">
        <v>166</v>
      </c>
      <c r="BX7" s="158" t="s">
        <v>5</v>
      </c>
      <c r="BY7" s="158" t="s">
        <v>166</v>
      </c>
      <c r="BZ7" s="158" t="s">
        <v>5</v>
      </c>
      <c r="CA7" s="158" t="s">
        <v>166</v>
      </c>
      <c r="CB7" s="158" t="s">
        <v>5</v>
      </c>
      <c r="CC7" s="158" t="s">
        <v>166</v>
      </c>
      <c r="CD7" s="158" t="s">
        <v>5</v>
      </c>
      <c r="CE7" s="158" t="s">
        <v>166</v>
      </c>
    </row>
    <row r="8" spans="1:83" s="30" customFormat="1">
      <c r="A8" s="186" t="s">
        <v>222</v>
      </c>
      <c r="B8" s="188">
        <f>VLOOKUP(A8,'[2]Inskrivna i slutenvård'!$B:$C,2,FALSE)</f>
        <v>31181</v>
      </c>
      <c r="C8" s="165">
        <f>VLOOKUP($A8,'[2]Inskrivna i slutenvård'!$B:D,3,FALSE)</f>
        <v>100</v>
      </c>
      <c r="D8" s="149">
        <f>VLOOKUP($A8,'[2]Inskrivna i slutenvård'!$B:E,4,FALSE)</f>
        <v>63</v>
      </c>
      <c r="E8" s="159">
        <f>VLOOKUP($A8,'[2]Inskrivna i slutenvård'!$B:F,5,FALSE)</f>
        <v>0.20204611782816001</v>
      </c>
      <c r="F8" s="177">
        <f>VLOOKUP($A8,'[2]Inskrivna i slutenvård'!$B:G,6,FALSE)</f>
        <v>169</v>
      </c>
      <c r="G8" s="159">
        <f>VLOOKUP($A8,'[2]Inskrivna i slutenvård'!$B:H,7,FALSE)</f>
        <v>0.54199672877714</v>
      </c>
      <c r="H8" s="177">
        <f>VLOOKUP($A8,'[2]Inskrivna i slutenvård'!$B:I,8,FALSE)</f>
        <v>639</v>
      </c>
      <c r="I8" s="159">
        <f>VLOOKUP($A8,'[2]Inskrivna i slutenvård'!$B:J,9,FALSE)</f>
        <v>2.0493249093999601</v>
      </c>
      <c r="J8" s="177">
        <f>VLOOKUP($A8,'[2]Inskrivna i slutenvård'!$B:K,10,FALSE)</f>
        <v>1465</v>
      </c>
      <c r="K8" s="159">
        <f>VLOOKUP($A8,'[2]Inskrivna i slutenvård'!$B:L,11,FALSE)</f>
        <v>4.6983740098136701</v>
      </c>
      <c r="L8" s="175">
        <f>VLOOKUP($A8,'[2]Inskrivna i slutenvård'!$B:M,12,FALSE)</f>
        <v>2012</v>
      </c>
      <c r="M8" s="159">
        <f>VLOOKUP($A8,'[2]Inskrivna i slutenvård'!$B:N,13,FALSE)</f>
        <v>6.4526474455598004</v>
      </c>
      <c r="N8" s="177">
        <f>VLOOKUP($A8,'[2]Inskrivna i slutenvård'!$B:O,14,FALSE)</f>
        <v>2128</v>
      </c>
      <c r="O8" s="159">
        <f>VLOOKUP($A8,'[2]Inskrivna i slutenvård'!$B:P,15,FALSE)</f>
        <v>6.8246688688624504</v>
      </c>
      <c r="P8" s="177">
        <f>VLOOKUP($A8,'[2]Inskrivna i slutenvård'!$B:Q,16,FALSE)</f>
        <v>1992</v>
      </c>
      <c r="Q8" s="150">
        <f>VLOOKUP($A8,'[2]Inskrivna i slutenvård'!$B:R,17,FALSE)</f>
        <v>6.3885058208524503</v>
      </c>
      <c r="R8" s="182">
        <f>VLOOKUP($A8,'[2]Inskrivna i slutenvård'!$B:S,18,FALSE)</f>
        <v>1796</v>
      </c>
      <c r="S8" s="159">
        <f>VLOOKUP($A8,'[2]Inskrivna i slutenvård'!$B:T,19,FALSE)</f>
        <v>5.7599178987203796</v>
      </c>
      <c r="T8" s="177">
        <f>VLOOKUP($A8,'[2]Inskrivna i slutenvård'!$B:U,20,FALSE)</f>
        <v>1569</v>
      </c>
      <c r="U8" s="159">
        <f>VLOOKUP($A8,'[2]Inskrivna i slutenvård'!$B:V,21,FALSE)</f>
        <v>5.0319104582919101</v>
      </c>
      <c r="V8" s="177">
        <f>VLOOKUP($A8,'[2]Inskrivna i slutenvård'!$B:W,22,FALSE)</f>
        <v>1346</v>
      </c>
      <c r="W8" s="159">
        <f>VLOOKUP($A8,'[2]Inskrivna i slutenvård'!$B:X,23,FALSE)</f>
        <v>4.3167313428049097</v>
      </c>
      <c r="X8" s="177">
        <f>VLOOKUP($A8,'[2]Inskrivna i slutenvård'!$B:Y,24,FALSE)</f>
        <v>1193</v>
      </c>
      <c r="Y8" s="162">
        <f>VLOOKUP($A8,'[2]Inskrivna i slutenvård'!$B:Z,25,FALSE)</f>
        <v>3.8260479137936598</v>
      </c>
      <c r="Z8" s="182">
        <f>VLOOKUP($A8,'[2]Inskrivna i slutenvård'!$B:AA,26,FALSE)</f>
        <v>1177</v>
      </c>
      <c r="AA8" s="159">
        <f>VLOOKUP($A8,'[2]Inskrivna i slutenvård'!$B:AB,27,FALSE)</f>
        <v>3.77473461402777</v>
      </c>
      <c r="AB8" s="177">
        <f>VLOOKUP($A8,'[2]Inskrivna i slutenvård'!$B:AC,28,FALSE)</f>
        <v>1203</v>
      </c>
      <c r="AC8" s="159">
        <f>VLOOKUP($A8,'[2]Inskrivna i slutenvård'!$B:AD,29,FALSE)</f>
        <v>3.85811872614733</v>
      </c>
      <c r="AD8" s="177">
        <f>VLOOKUP($A8,'[2]Inskrivna i slutenvård'!$B:AE,30,FALSE)</f>
        <v>1073</v>
      </c>
      <c r="AE8" s="159">
        <f>VLOOKUP($A8,'[2]Inskrivna i slutenvård'!$B:AF,31,FALSE)</f>
        <v>3.4411981655495301</v>
      </c>
      <c r="AF8" s="177">
        <f>VLOOKUP($A8,'[2]Inskrivna i slutenvård'!$B:AG,32,FALSE)</f>
        <v>923</v>
      </c>
      <c r="AG8" s="162">
        <f>VLOOKUP($A8,'[2]Inskrivna i slutenvård'!$B:AH,33,FALSE)</f>
        <v>2.9601359802443801</v>
      </c>
      <c r="AH8" s="182">
        <f>VLOOKUP($A8,'[2]Inskrivna i slutenvård'!$B:AI,34,FALSE)</f>
        <v>813</v>
      </c>
      <c r="AI8" s="162">
        <f>VLOOKUP($A8,'[2]Inskrivna i slutenvård'!$B:AJ,35,FALSE)</f>
        <v>2.6073570443539298</v>
      </c>
      <c r="AJ8" s="182">
        <f>VLOOKUP($A8,'[2]Inskrivna i slutenvård'!$B:AK,36,FALSE)</f>
        <v>598</v>
      </c>
      <c r="AK8" s="161">
        <f>VLOOKUP($A8,'[2]Inskrivna i slutenvård'!$B:AL,37,FALSE)</f>
        <v>1.9178345787498801</v>
      </c>
      <c r="AL8" s="178">
        <f>VLOOKUP($A8,'[2]Inskrivna i slutenvård'!$B:AM,38,FALSE)</f>
        <v>401</v>
      </c>
      <c r="AM8" s="160">
        <f>VLOOKUP($A8,'[2]Inskrivna i slutenvård'!$B:AN,39,FALSE)</f>
        <v>1.2860395753824401</v>
      </c>
      <c r="AN8" s="178">
        <f>VLOOKUP($A8,'[2]Inskrivna i slutenvård'!$B:AO,40,FALSE)</f>
        <v>272</v>
      </c>
      <c r="AO8" s="160">
        <f>VLOOKUP($A8,'[2]Inskrivna i slutenvård'!$B:AP,41,FALSE)</f>
        <v>0.87232609602000999</v>
      </c>
      <c r="AP8" s="178">
        <f>VLOOKUP($A8,'[2]Inskrivna i slutenvård'!$B:AQ,42,FALSE)</f>
        <v>184</v>
      </c>
      <c r="AQ8" s="160">
        <f>VLOOKUP($A8,'[2]Inskrivna i slutenvård'!$B:AR,43,FALSE)</f>
        <v>0.59010294730766</v>
      </c>
      <c r="AR8" s="178">
        <f>VLOOKUP($A8,'[2]Inskrivna i slutenvård'!$B:AS,44,FALSE)</f>
        <v>207</v>
      </c>
      <c r="AS8" s="160">
        <f>VLOOKUP($A8,'[2]Inskrivna i slutenvård'!$B:AT,45,FALSE)</f>
        <v>0.66386581572111003</v>
      </c>
      <c r="AT8" s="178">
        <f>VLOOKUP($A8,'[2]Inskrivna i slutenvård'!$B:AU,46,FALSE)</f>
        <v>177</v>
      </c>
      <c r="AU8" s="156">
        <f>VLOOKUP($A8,'[2]Inskrivna i slutenvård'!$B:AV,47,FALSE)</f>
        <v>0.56765337866008003</v>
      </c>
      <c r="AV8" s="183">
        <f>VLOOKUP($A8,'[2]Inskrivna i slutenvård'!$B:AW,48,FALSE)</f>
        <v>162</v>
      </c>
      <c r="AW8" s="160">
        <f>VLOOKUP($A8,'[2]Inskrivna i slutenvård'!$B:AX,49,FALSE)</f>
        <v>0.51954716012957003</v>
      </c>
      <c r="AX8" s="183">
        <f>VLOOKUP($A8,'[2]Inskrivna i slutenvård'!$B:AY,50,FALSE)</f>
        <v>175</v>
      </c>
      <c r="AY8" s="160">
        <f>VLOOKUP($A8,'[2]Inskrivna i slutenvård'!$B:AZ,51,FALSE)</f>
        <v>0.56123921618935002</v>
      </c>
      <c r="AZ8" s="183">
        <f>VLOOKUP($A8,'[2]Inskrivna i slutenvård'!$B:BA,52,FALSE)</f>
        <v>151</v>
      </c>
      <c r="BA8" s="160">
        <f>VLOOKUP($A8,'[2]Inskrivna i slutenvård'!$B:BB,53,FALSE)</f>
        <v>0.48426926654051999</v>
      </c>
      <c r="BB8" s="183">
        <f>VLOOKUP($A8,'[2]Inskrivna i slutenvård'!$B:BC,54,FALSE)</f>
        <v>135</v>
      </c>
      <c r="BC8" s="160">
        <f>VLOOKUP($A8,'[2]Inskrivna i slutenvård'!$B:BD,55,FALSE)</f>
        <v>0.43295596677463999</v>
      </c>
      <c r="BD8" s="184">
        <f>VLOOKUP($A8,'[2]Inskrivna i slutenvård'!$B:BE,56,FALSE)</f>
        <v>114</v>
      </c>
      <c r="BE8" s="160">
        <f>VLOOKUP($A8,'[2]Inskrivna i slutenvård'!$B:BF,57,FALSE)</f>
        <v>0.36560726083192002</v>
      </c>
      <c r="BF8" s="184">
        <f>VLOOKUP($A8,'[2]Inskrivna i slutenvård'!$B:BG,58,FALSE)</f>
        <v>134</v>
      </c>
      <c r="BG8" s="160">
        <f>VLOOKUP($A8,'[2]Inskrivna i slutenvård'!$B:BH,59,FALSE)</f>
        <v>0.42974888553926999</v>
      </c>
      <c r="BH8" s="184">
        <f>VLOOKUP($A8,'[2]Inskrivna i slutenvård'!$B:BI,60,FALSE)</f>
        <v>129</v>
      </c>
      <c r="BI8" s="160">
        <f>VLOOKUP($A8,'[2]Inskrivna i slutenvård'!$B:BJ,61,FALSE)</f>
        <v>0.41371347936243003</v>
      </c>
      <c r="BJ8" s="184">
        <f>VLOOKUP($A8,'[2]Inskrivna i slutenvård'!$B:BK,62,FALSE)</f>
        <v>147</v>
      </c>
      <c r="BK8" s="160">
        <f>VLOOKUP($A8,'[2]Inskrivna i slutenvård'!$B:BL,63,FALSE)</f>
        <v>0.47144094159904998</v>
      </c>
      <c r="BL8" s="183">
        <f>VLOOKUP($A8,'[2]Inskrivna i slutenvård'!$B:BM,64,FALSE)</f>
        <v>187</v>
      </c>
      <c r="BM8" s="159">
        <f>VLOOKUP($A8,'[2]Inskrivna i slutenvård'!$B:BN,65,FALSE)</f>
        <v>0.59972419101375996</v>
      </c>
      <c r="BN8" s="178">
        <f>VLOOKUP($A8,'[2]Inskrivna i slutenvård'!$B:BO,66,FALSE)</f>
        <v>271</v>
      </c>
      <c r="BO8" s="156">
        <f>VLOOKUP($A8,'[2]Inskrivna i slutenvård'!$B:BP,67,FALSE)</f>
        <v>0.86911901478464004</v>
      </c>
      <c r="BP8" s="220">
        <f>VLOOKUP($A8,'[2]Inskrivna i slutenvård'!$B:BQ,68,FALSE)</f>
        <v>263</v>
      </c>
      <c r="BQ8" s="156">
        <f>VLOOKUP($A8,'[2]Inskrivna i slutenvård'!$B:BR,69,FALSE)</f>
        <v>0.84346236490170001</v>
      </c>
      <c r="BR8" s="178">
        <f>VLOOKUP($A8,'[2]Inskrivna i slutenvård'!$B:BS,70,FALSE)</f>
        <v>393</v>
      </c>
      <c r="BS8" s="156">
        <f>VLOOKUP($A8,'[2]Inskrivna i slutenvård'!$B:BT,71,FALSE)</f>
        <v>1.2603829254995</v>
      </c>
      <c r="BT8" s="178">
        <f>VLOOKUP($A8,'[2]Inskrivna i slutenvård'!$B:BU,72,FALSE)</f>
        <v>731</v>
      </c>
      <c r="BU8" s="156">
        <f>VLOOKUP($A8,'[2]Inskrivna i slutenvård'!$B:BV,73,FALSE)</f>
        <v>2.3443763830537798</v>
      </c>
      <c r="BV8" s="178">
        <f>VLOOKUP($A8,'[2]Inskrivna i slutenvård'!$B:BW,74,FALSE)</f>
        <v>1038</v>
      </c>
      <c r="BW8" s="156">
        <f>VLOOKUP($A8,'[2]Inskrivna i slutenvård'!$B:BX,75,FALSE)</f>
        <v>3.3289503223116701</v>
      </c>
      <c r="BX8" s="178">
        <f>VLOOKUP($A8,'[2]Inskrivna i slutenvård'!$B:BY,76,FALSE)</f>
        <v>1396</v>
      </c>
      <c r="BY8" s="156">
        <f>VLOOKUP($A8,'[2]Inskrivna i slutenvård'!$B:BZ,77,FALSE)</f>
        <v>4.4770854045733</v>
      </c>
      <c r="BZ8" s="178">
        <f>VLOOKUP($A8,'[2]Inskrivna i slutenvård'!$B:CA,78,FALSE)</f>
        <v>1468</v>
      </c>
      <c r="CA8" s="156">
        <f>VLOOKUP($A8,'[2]Inskrivna i slutenvård'!$B:CB,79,FALSE)</f>
        <v>4.70799525351977</v>
      </c>
      <c r="CB8" s="178">
        <f>VLOOKUP($A8,'[2]Inskrivna i slutenvård'!$B:CC,80,FALSE)</f>
        <v>1470</v>
      </c>
      <c r="CC8" s="156">
        <f>VLOOKUP($A8,'[2]Inskrivna i slutenvård'!$B:CD,81,FALSE)</f>
        <v>4.7144094159905103</v>
      </c>
      <c r="CD8" s="178">
        <f>VLOOKUP($A8,'[2]Inskrivna i slutenvård'!$B:CE,82,FALSE)</f>
        <v>1011</v>
      </c>
      <c r="CE8" s="156">
        <f>VLOOKUP($A8,'[2]Inskrivna i slutenvård'!$B:CF,83,FALSE)</f>
        <v>3.2423591289567399</v>
      </c>
    </row>
    <row r="9" spans="1:83">
      <c r="A9" s="66" t="s">
        <v>148</v>
      </c>
      <c r="B9" s="189"/>
      <c r="C9" s="166"/>
      <c r="D9" s="65"/>
      <c r="E9" s="155"/>
      <c r="F9" s="65"/>
      <c r="G9" s="155"/>
      <c r="H9" s="65"/>
      <c r="I9" s="155"/>
      <c r="J9" s="65"/>
      <c r="K9" s="155"/>
      <c r="L9" s="152"/>
      <c r="M9" s="155"/>
      <c r="N9" s="65"/>
      <c r="O9" s="155"/>
      <c r="P9" s="65"/>
      <c r="Q9" s="155"/>
      <c r="R9" s="65"/>
      <c r="S9" s="155"/>
      <c r="T9" s="65"/>
      <c r="U9" s="155"/>
      <c r="V9" s="65"/>
      <c r="W9" s="155"/>
      <c r="X9" s="65"/>
      <c r="Y9" s="155"/>
      <c r="Z9" s="65"/>
      <c r="AA9" s="155"/>
      <c r="AB9" s="65"/>
      <c r="AC9" s="155"/>
      <c r="AD9" s="65"/>
      <c r="AE9" s="155"/>
      <c r="AF9" s="65"/>
      <c r="AG9" s="155"/>
      <c r="AH9" s="65"/>
      <c r="AI9" s="155"/>
      <c r="AJ9" s="65"/>
      <c r="AK9" s="155"/>
      <c r="AL9" s="65"/>
      <c r="AM9" s="155"/>
      <c r="AN9" s="65"/>
      <c r="AO9" s="155"/>
      <c r="AP9" s="65"/>
      <c r="AQ9" s="155"/>
      <c r="AR9" s="65"/>
      <c r="AS9" s="155"/>
      <c r="AT9" s="65"/>
      <c r="AU9" s="155"/>
      <c r="AV9" s="65"/>
      <c r="AW9" s="155"/>
      <c r="AX9" s="65"/>
      <c r="AY9" s="155"/>
      <c r="AZ9" s="65"/>
      <c r="BA9" s="155"/>
      <c r="BB9" s="65"/>
      <c r="BC9" s="155"/>
      <c r="BD9" s="65"/>
      <c r="BE9" s="155"/>
      <c r="BF9" s="65"/>
      <c r="BG9" s="155"/>
      <c r="BH9" s="65"/>
      <c r="BI9" s="155"/>
      <c r="BJ9" s="65"/>
      <c r="BK9" s="155"/>
      <c r="BL9" s="65"/>
      <c r="BM9" s="155"/>
      <c r="BN9" s="65"/>
      <c r="BO9" s="155"/>
      <c r="BP9" s="65"/>
      <c r="BQ9" s="155"/>
      <c r="BR9" s="65"/>
      <c r="BS9" s="155"/>
      <c r="BT9" s="65"/>
      <c r="BU9" s="155"/>
      <c r="BV9" s="65"/>
      <c r="BW9" s="155"/>
      <c r="BX9" s="65"/>
      <c r="BY9" s="155"/>
      <c r="BZ9" s="65"/>
      <c r="CA9" s="155"/>
      <c r="CB9" s="65"/>
      <c r="CC9" s="155"/>
      <c r="CD9" s="65"/>
      <c r="CE9" s="155"/>
    </row>
    <row r="10" spans="1:83">
      <c r="A10" s="68" t="s">
        <v>111</v>
      </c>
      <c r="B10" s="101">
        <f>VLOOKUP(A10,'[2]Inskrivna i slutenvård'!$B:$C,2,FALSE)</f>
        <v>11889</v>
      </c>
      <c r="C10" s="167">
        <f>VLOOKUP($A10,'[2]Inskrivna i slutenvård'!$B:D,3,FALSE)</f>
        <v>38.128988807286497</v>
      </c>
      <c r="D10" s="78">
        <f>VLOOKUP($A10,'[2]Inskrivna i slutenvård'!$B:E,4,FALSE)</f>
        <v>37</v>
      </c>
      <c r="E10" s="156">
        <f>VLOOKUP($A10,'[2]Inskrivna i slutenvård'!$B:F,5,FALSE)</f>
        <v>0.31121204474725001</v>
      </c>
      <c r="F10" s="178">
        <f>VLOOKUP($A10,'[2]Inskrivna i slutenvård'!$B:G,6,FALSE)</f>
        <v>83</v>
      </c>
      <c r="G10" s="156">
        <f>VLOOKUP($A10,'[2]Inskrivna i slutenvård'!$B:H,7,FALSE)</f>
        <v>0.69812431659517005</v>
      </c>
      <c r="H10" s="178">
        <f>VLOOKUP($A10,'[2]Inskrivna i slutenvård'!$B:I,8,FALSE)</f>
        <v>335</v>
      </c>
      <c r="I10" s="156">
        <f>VLOOKUP($A10,'[2]Inskrivna i slutenvård'!$B:J,9,FALSE)</f>
        <v>2.8177306754142499</v>
      </c>
      <c r="J10" s="178">
        <f>VLOOKUP($A10,'[2]Inskrivna i slutenvård'!$B:K,10,FALSE)</f>
        <v>734</v>
      </c>
      <c r="K10" s="156">
        <f>VLOOKUP($A10,'[2]Inskrivna i slutenvård'!$B:L,11,FALSE)</f>
        <v>6.1737740768777902</v>
      </c>
      <c r="L10" s="176">
        <f>VLOOKUP($A10,'[2]Inskrivna i slutenvård'!$B:M,12,FALSE)</f>
        <v>967</v>
      </c>
      <c r="M10" s="156">
        <f>VLOOKUP($A10,'[2]Inskrivna i slutenvård'!$B:N,13,FALSE)</f>
        <v>8.1335688451509807</v>
      </c>
      <c r="N10" s="178">
        <f>VLOOKUP($A10,'[2]Inskrivna i slutenvård'!$B:O,14,FALSE)</f>
        <v>985</v>
      </c>
      <c r="O10" s="156">
        <f>VLOOKUP($A10,'[2]Inskrivna i slutenvård'!$B:P,15,FALSE)</f>
        <v>8.2849692993523405</v>
      </c>
      <c r="P10" s="178">
        <f>VLOOKUP($A10,'[2]Inskrivna i slutenvård'!$B:Q,16,FALSE)</f>
        <v>873</v>
      </c>
      <c r="Q10" s="156">
        <f>VLOOKUP($A10,'[2]Inskrivna i slutenvård'!$B:R,17,FALSE)</f>
        <v>7.3429220287660897</v>
      </c>
      <c r="R10" s="178">
        <f>VLOOKUP($A10,'[2]Inskrivna i slutenvård'!$B:S,18,FALSE)</f>
        <v>742</v>
      </c>
      <c r="S10" s="156">
        <f>VLOOKUP($A10,'[2]Inskrivna i slutenvård'!$B:T,19,FALSE)</f>
        <v>6.2410631676339499</v>
      </c>
      <c r="T10" s="178">
        <f>VLOOKUP($A10,'[2]Inskrivna i slutenvård'!$B:U,20,FALSE)</f>
        <v>568</v>
      </c>
      <c r="U10" s="156">
        <f>VLOOKUP($A10,'[2]Inskrivna i slutenvård'!$B:V,21,FALSE)</f>
        <v>4.7775254436874404</v>
      </c>
      <c r="V10" s="178">
        <f>VLOOKUP($A10,'[2]Inskrivna i slutenvård'!$B:W,22,FALSE)</f>
        <v>548</v>
      </c>
      <c r="W10" s="156">
        <f>VLOOKUP($A10,'[2]Inskrivna i slutenvård'!$B:X,23,FALSE)</f>
        <v>4.60930271679704</v>
      </c>
      <c r="X10" s="178">
        <f>VLOOKUP($A10,'[2]Inskrivna i slutenvård'!$B:Y,24,FALSE)</f>
        <v>448</v>
      </c>
      <c r="Y10" s="156">
        <f>VLOOKUP($A10,'[2]Inskrivna i slutenvård'!$B:Z,25,FALSE)</f>
        <v>3.7681890823450299</v>
      </c>
      <c r="Z10" s="178">
        <f>VLOOKUP($A10,'[2]Inskrivna i slutenvård'!$B:AA,26,FALSE)</f>
        <v>394</v>
      </c>
      <c r="AA10" s="156">
        <f>VLOOKUP($A10,'[2]Inskrivna i slutenvård'!$B:AB,27,FALSE)</f>
        <v>3.3139877197409402</v>
      </c>
      <c r="AB10" s="178">
        <f>VLOOKUP($A10,'[2]Inskrivna i slutenvård'!$B:AC,28,FALSE)</f>
        <v>440</v>
      </c>
      <c r="AC10" s="156">
        <f>VLOOKUP($A10,'[2]Inskrivna i slutenvård'!$B:AD,29,FALSE)</f>
        <v>3.7008999915888601</v>
      </c>
      <c r="AD10" s="178">
        <f>VLOOKUP($A10,'[2]Inskrivna i slutenvård'!$B:AE,30,FALSE)</f>
        <v>363</v>
      </c>
      <c r="AE10" s="156">
        <f>VLOOKUP($A10,'[2]Inskrivna i slutenvård'!$B:AF,31,FALSE)</f>
        <v>3.05324249306081</v>
      </c>
      <c r="AF10" s="178">
        <f>VLOOKUP($A10,'[2]Inskrivna i slutenvård'!$B:AG,32,FALSE)</f>
        <v>292</v>
      </c>
      <c r="AG10" s="156">
        <f>VLOOKUP($A10,'[2]Inskrivna i slutenvård'!$B:AH,33,FALSE)</f>
        <v>2.4560518125998798</v>
      </c>
      <c r="AH10" s="178">
        <f>VLOOKUP($A10,'[2]Inskrivna i slutenvård'!$B:AI,34,FALSE)</f>
        <v>220</v>
      </c>
      <c r="AI10" s="156">
        <f>VLOOKUP($A10,'[2]Inskrivna i slutenvård'!$B:AJ,35,FALSE)</f>
        <v>1.85044999579443</v>
      </c>
      <c r="AJ10" s="178">
        <f>VLOOKUP($A10,'[2]Inskrivna i slutenvård'!$B:AK,36,FALSE)</f>
        <v>171</v>
      </c>
      <c r="AK10" s="156">
        <f>VLOOKUP($A10,'[2]Inskrivna i slutenvård'!$B:AL,37,FALSE)</f>
        <v>1.43830431491295</v>
      </c>
      <c r="AL10" s="178">
        <f>VLOOKUP($A10,'[2]Inskrivna i slutenvård'!$B:AM,38,FALSE)</f>
        <v>111</v>
      </c>
      <c r="AM10" s="156">
        <f>VLOOKUP($A10,'[2]Inskrivna i slutenvård'!$B:AN,39,FALSE)</f>
        <v>0.93363613424173997</v>
      </c>
      <c r="AN10" s="178">
        <f>VLOOKUP($A10,'[2]Inskrivna i slutenvård'!$B:AO,40,FALSE)</f>
        <v>82</v>
      </c>
      <c r="AO10" s="156">
        <f>VLOOKUP($A10,'[2]Inskrivna i slutenvård'!$B:AP,41,FALSE)</f>
        <v>0.68971318025064998</v>
      </c>
      <c r="AP10" s="178">
        <f>VLOOKUP($A10,'[2]Inskrivna i slutenvård'!$B:AQ,42,FALSE)</f>
        <v>57</v>
      </c>
      <c r="AQ10" s="156">
        <f>VLOOKUP($A10,'[2]Inskrivna i slutenvård'!$B:AR,43,FALSE)</f>
        <v>0.47943477163765003</v>
      </c>
      <c r="AR10" s="178">
        <f>VLOOKUP($A10,'[2]Inskrivna i slutenvård'!$B:AS,44,FALSE)</f>
        <v>52</v>
      </c>
      <c r="AS10" s="156">
        <f>VLOOKUP($A10,'[2]Inskrivna i slutenvård'!$B:AT,45,FALSE)</f>
        <v>0.43737908991504998</v>
      </c>
      <c r="AT10" s="178">
        <f>VLOOKUP($A10,'[2]Inskrivna i slutenvård'!$B:AU,46,FALSE)</f>
        <v>41</v>
      </c>
      <c r="AU10" s="156">
        <f>VLOOKUP($A10,'[2]Inskrivna i slutenvård'!$B:AV,47,FALSE)</f>
        <v>0.34485659012532999</v>
      </c>
      <c r="AV10" s="178">
        <f>VLOOKUP($A10,'[2]Inskrivna i slutenvård'!$B:AW,48,FALSE)</f>
        <v>47</v>
      </c>
      <c r="AW10" s="156">
        <f>VLOOKUP($A10,'[2]Inskrivna i slutenvård'!$B:AX,49,FALSE)</f>
        <v>0.39532340819244999</v>
      </c>
      <c r="AX10" s="178">
        <f>VLOOKUP($A10,'[2]Inskrivna i slutenvård'!$B:AY,50,FALSE)</f>
        <v>38</v>
      </c>
      <c r="AY10" s="156">
        <f>VLOOKUP($A10,'[2]Inskrivna i slutenvård'!$B:AZ,51,FALSE)</f>
        <v>0.31962318109177001</v>
      </c>
      <c r="AZ10" s="178">
        <f>VLOOKUP($A10,'[2]Inskrivna i slutenvård'!$B:BA,52,FALSE)</f>
        <v>28</v>
      </c>
      <c r="BA10" s="156">
        <f>VLOOKUP($A10,'[2]Inskrivna i slutenvård'!$B:BB,53,FALSE)</f>
        <v>0.23551181764656001</v>
      </c>
      <c r="BB10" s="178">
        <f>VLOOKUP($A10,'[2]Inskrivna i slutenvård'!$B:BC,54,FALSE)</f>
        <v>23</v>
      </c>
      <c r="BC10" s="156">
        <f>VLOOKUP($A10,'[2]Inskrivna i slutenvård'!$B:BD,55,FALSE)</f>
        <v>0.19345613592395999</v>
      </c>
      <c r="BD10" s="178">
        <f>VLOOKUP($A10,'[2]Inskrivna i slutenvård'!$B:BE,56,FALSE)</f>
        <v>29</v>
      </c>
      <c r="BE10" s="156">
        <f>VLOOKUP($A10,'[2]Inskrivna i slutenvård'!$B:BF,57,FALSE)</f>
        <v>0.24392295399107999</v>
      </c>
      <c r="BF10" s="178">
        <f>VLOOKUP($A10,'[2]Inskrivna i slutenvård'!$B:BG,58,FALSE)</f>
        <v>30</v>
      </c>
      <c r="BG10" s="156">
        <f>VLOOKUP($A10,'[2]Inskrivna i slutenvård'!$B:BH,59,FALSE)</f>
        <v>0.2523340903356</v>
      </c>
      <c r="BH10" s="178">
        <f>VLOOKUP($A10,'[2]Inskrivna i slutenvård'!$B:BI,60,FALSE)</f>
        <v>31</v>
      </c>
      <c r="BI10" s="156">
        <f>VLOOKUP($A10,'[2]Inskrivna i slutenvård'!$B:BJ,61,FALSE)</f>
        <v>0.26074522668012001</v>
      </c>
      <c r="BJ10" s="178">
        <f>VLOOKUP($A10,'[2]Inskrivna i slutenvård'!$B:BK,62,FALSE)</f>
        <v>31</v>
      </c>
      <c r="BK10" s="156">
        <f>VLOOKUP($A10,'[2]Inskrivna i slutenvård'!$B:BL,63,FALSE)</f>
        <v>0.26074522668012001</v>
      </c>
      <c r="BL10" s="178">
        <f>VLOOKUP($A10,'[2]Inskrivna i slutenvård'!$B:BM,64,FALSE)</f>
        <v>55</v>
      </c>
      <c r="BM10" s="156">
        <f>VLOOKUP($A10,'[2]Inskrivna i slutenvård'!$B:BN,65,FALSE)</f>
        <v>0.46261249894861001</v>
      </c>
      <c r="BN10" s="178">
        <f>VLOOKUP($A10,'[2]Inskrivna i slutenvård'!$B:BO,66,FALSE)</f>
        <v>88</v>
      </c>
      <c r="BO10" s="156">
        <f>VLOOKUP($A10,'[2]Inskrivna i slutenvård'!$B:BP,67,FALSE)</f>
        <v>0.74017999831777004</v>
      </c>
      <c r="BP10" s="178">
        <f>VLOOKUP($A10,'[2]Inskrivna i slutenvård'!$B:BQ,68,FALSE)</f>
        <v>77</v>
      </c>
      <c r="BQ10" s="156">
        <f>VLOOKUP($A10,'[2]Inskrivna i slutenvård'!$B:BR,69,FALSE)</f>
        <v>0.64765749852804999</v>
      </c>
      <c r="BR10" s="178">
        <f>VLOOKUP($A10,'[2]Inskrivna i slutenvård'!$B:BS,70,FALSE)</f>
        <v>131</v>
      </c>
      <c r="BS10" s="156">
        <f>VLOOKUP($A10,'[2]Inskrivna i slutenvård'!$B:BT,71,FALSE)</f>
        <v>1.10185886113214</v>
      </c>
      <c r="BT10" s="178">
        <f>VLOOKUP($A10,'[2]Inskrivna i slutenvård'!$B:BU,72,FALSE)</f>
        <v>253</v>
      </c>
      <c r="BU10" s="156">
        <f>VLOOKUP($A10,'[2]Inskrivna i slutenvård'!$B:BV,73,FALSE)</f>
        <v>2.1280174951636002</v>
      </c>
      <c r="BV10" s="178">
        <f>VLOOKUP($A10,'[2]Inskrivna i slutenvård'!$B:BW,74,FALSE)</f>
        <v>385</v>
      </c>
      <c r="BW10" s="156">
        <f>VLOOKUP($A10,'[2]Inskrivna i slutenvård'!$B:BX,75,FALSE)</f>
        <v>3.2382874926402598</v>
      </c>
      <c r="BX10" s="178">
        <f>VLOOKUP($A10,'[2]Inskrivna i slutenvård'!$B:BY,76,FALSE)</f>
        <v>519</v>
      </c>
      <c r="BY10" s="156">
        <f>VLOOKUP($A10,'[2]Inskrivna i slutenvård'!$B:BZ,77,FALSE)</f>
        <v>4.3653797628059596</v>
      </c>
      <c r="BZ10" s="178">
        <f>VLOOKUP($A10,'[2]Inskrivna i slutenvård'!$B:CA,78,FALSE)</f>
        <v>557</v>
      </c>
      <c r="CA10" s="156">
        <f>VLOOKUP($A10,'[2]Inskrivna i slutenvård'!$B:CB,79,FALSE)</f>
        <v>4.6850029438977199</v>
      </c>
      <c r="CB10" s="178">
        <f>VLOOKUP($A10,'[2]Inskrivna i slutenvård'!$B:CC,80,FALSE)</f>
        <v>560</v>
      </c>
      <c r="CC10" s="156">
        <f>VLOOKUP($A10,'[2]Inskrivna i slutenvård'!$B:CD,81,FALSE)</f>
        <v>4.7102363529312798</v>
      </c>
      <c r="CD10" s="178">
        <f>VLOOKUP($A10,'[2]Inskrivna i slutenvård'!$B:CE,82,FALSE)</f>
        <v>354</v>
      </c>
      <c r="CE10" s="156">
        <f>VLOOKUP($A10,'[2]Inskrivna i slutenvård'!$B:CF,83,FALSE)</f>
        <v>2.9775422659601301</v>
      </c>
    </row>
    <row r="11" spans="1:83">
      <c r="A11" s="169" t="s">
        <v>201</v>
      </c>
      <c r="B11" s="78">
        <f>VLOOKUP(A11,'[2]Inskrivna i slutenvård'!$B:$C,2,FALSE)</f>
        <v>4536</v>
      </c>
      <c r="C11" s="167">
        <f>VLOOKUP($A11,'[2]Inskrivna i slutenvård'!$B:D,3,FALSE)</f>
        <v>14.5473204836279</v>
      </c>
      <c r="D11" s="78">
        <f>VLOOKUP($A11,'[2]Inskrivna i slutenvård'!$B:E,4,FALSE)</f>
        <v>9</v>
      </c>
      <c r="E11" s="156">
        <f>VLOOKUP($A11,'[2]Inskrivna i slutenvård'!$B:F,5,FALSE)</f>
        <v>0.19841269841270001</v>
      </c>
      <c r="F11" s="178">
        <f>VLOOKUP($A11,'[2]Inskrivna i slutenvård'!$B:G,6,FALSE)</f>
        <v>18</v>
      </c>
      <c r="G11" s="156">
        <f>VLOOKUP($A11,'[2]Inskrivna i slutenvård'!$B:H,7,FALSE)</f>
        <v>0.39682539682540002</v>
      </c>
      <c r="H11" s="178">
        <f>VLOOKUP($A11,'[2]Inskrivna i slutenvård'!$B:I,8,FALSE)</f>
        <v>56</v>
      </c>
      <c r="I11" s="156">
        <f>VLOOKUP($A11,'[2]Inskrivna i slutenvård'!$B:J,9,FALSE)</f>
        <v>1.2345679012345701</v>
      </c>
      <c r="J11" s="178">
        <f>VLOOKUP($A11,'[2]Inskrivna i slutenvård'!$B:K,10,FALSE)</f>
        <v>94</v>
      </c>
      <c r="K11" s="156">
        <f>VLOOKUP($A11,'[2]Inskrivna i slutenvård'!$B:L,11,FALSE)</f>
        <v>2.0723104056437398</v>
      </c>
      <c r="L11" s="176">
        <f>VLOOKUP($A11,'[2]Inskrivna i slutenvård'!$B:M,12,FALSE)</f>
        <v>149</v>
      </c>
      <c r="M11" s="156">
        <f>VLOOKUP($A11,'[2]Inskrivna i slutenvård'!$B:N,13,FALSE)</f>
        <v>3.2848324514991201</v>
      </c>
      <c r="N11" s="178">
        <f>VLOOKUP($A11,'[2]Inskrivna i slutenvård'!$B:O,14,FALSE)</f>
        <v>235</v>
      </c>
      <c r="O11" s="156">
        <f>VLOOKUP($A11,'[2]Inskrivna i slutenvård'!$B:P,15,FALSE)</f>
        <v>5.18077601410935</v>
      </c>
      <c r="P11" s="178">
        <f>VLOOKUP($A11,'[2]Inskrivna i slutenvård'!$B:Q,16,FALSE)</f>
        <v>238</v>
      </c>
      <c r="Q11" s="156">
        <f>VLOOKUP($A11,'[2]Inskrivna i slutenvård'!$B:R,17,FALSE)</f>
        <v>5.2469135802469102</v>
      </c>
      <c r="R11" s="178">
        <f>VLOOKUP($A11,'[2]Inskrivna i slutenvård'!$B:S,18,FALSE)</f>
        <v>307</v>
      </c>
      <c r="S11" s="156">
        <f>VLOOKUP($A11,'[2]Inskrivna i slutenvård'!$B:T,19,FALSE)</f>
        <v>6.7680776014109396</v>
      </c>
      <c r="T11" s="178">
        <f>VLOOKUP($A11,'[2]Inskrivna i slutenvård'!$B:U,20,FALSE)</f>
        <v>253</v>
      </c>
      <c r="U11" s="156">
        <f>VLOOKUP($A11,'[2]Inskrivna i slutenvård'!$B:V,21,FALSE)</f>
        <v>5.57760141093474</v>
      </c>
      <c r="V11" s="178">
        <f>VLOOKUP($A11,'[2]Inskrivna i slutenvård'!$B:W,22,FALSE)</f>
        <v>207</v>
      </c>
      <c r="W11" s="156">
        <f>VLOOKUP($A11,'[2]Inskrivna i slutenvård'!$B:X,23,FALSE)</f>
        <v>4.5634920634920597</v>
      </c>
      <c r="X11" s="178">
        <f>VLOOKUP($A11,'[2]Inskrivna i slutenvård'!$B:Y,24,FALSE)</f>
        <v>176</v>
      </c>
      <c r="Y11" s="156">
        <f>VLOOKUP($A11,'[2]Inskrivna i slutenvård'!$B:Z,25,FALSE)</f>
        <v>3.8800705467372101</v>
      </c>
      <c r="Z11" s="178">
        <f>VLOOKUP($A11,'[2]Inskrivna i slutenvård'!$B:AA,26,FALSE)</f>
        <v>205</v>
      </c>
      <c r="AA11" s="156">
        <f>VLOOKUP($A11,'[2]Inskrivna i slutenvård'!$B:AB,27,FALSE)</f>
        <v>4.5194003527336903</v>
      </c>
      <c r="AB11" s="178">
        <f>VLOOKUP($A11,'[2]Inskrivna i slutenvård'!$B:AC,28,FALSE)</f>
        <v>210</v>
      </c>
      <c r="AC11" s="156">
        <f>VLOOKUP($A11,'[2]Inskrivna i slutenvård'!$B:AD,29,FALSE)</f>
        <v>4.6296296296296298</v>
      </c>
      <c r="AD11" s="178">
        <f>VLOOKUP($A11,'[2]Inskrivna i slutenvård'!$B:AE,30,FALSE)</f>
        <v>183</v>
      </c>
      <c r="AE11" s="156">
        <f>VLOOKUP($A11,'[2]Inskrivna i slutenvård'!$B:AF,31,FALSE)</f>
        <v>4.0343915343915402</v>
      </c>
      <c r="AF11" s="178">
        <f>VLOOKUP($A11,'[2]Inskrivna i slutenvård'!$B:AG,32,FALSE)</f>
        <v>150</v>
      </c>
      <c r="AG11" s="156">
        <f>VLOOKUP($A11,'[2]Inskrivna i slutenvård'!$B:AH,33,FALSE)</f>
        <v>3.3068783068783101</v>
      </c>
      <c r="AH11" s="178">
        <f>VLOOKUP($A11,'[2]Inskrivna i slutenvård'!$B:AI,34,FALSE)</f>
        <v>152</v>
      </c>
      <c r="AI11" s="156">
        <f>VLOOKUP($A11,'[2]Inskrivna i slutenvård'!$B:AJ,35,FALSE)</f>
        <v>3.3509700176366901</v>
      </c>
      <c r="AJ11" s="178">
        <f>VLOOKUP($A11,'[2]Inskrivna i slutenvård'!$B:AK,36,FALSE)</f>
        <v>110</v>
      </c>
      <c r="AK11" s="156">
        <f>VLOOKUP($A11,'[2]Inskrivna i slutenvård'!$B:AL,37,FALSE)</f>
        <v>2.4250440917107601</v>
      </c>
      <c r="AL11" s="178">
        <f>VLOOKUP($A11,'[2]Inskrivna i slutenvård'!$B:AM,38,FALSE)</f>
        <v>62</v>
      </c>
      <c r="AM11" s="156">
        <f>VLOOKUP($A11,'[2]Inskrivna i slutenvård'!$B:AN,39,FALSE)</f>
        <v>1.3668430335096999</v>
      </c>
      <c r="AN11" s="178">
        <f>VLOOKUP($A11,'[2]Inskrivna i slutenvård'!$B:AO,40,FALSE)</f>
        <v>37</v>
      </c>
      <c r="AO11" s="156">
        <f>VLOOKUP($A11,'[2]Inskrivna i slutenvård'!$B:AP,41,FALSE)</f>
        <v>0.81569664902997996</v>
      </c>
      <c r="AP11" s="178">
        <f>VLOOKUP($A11,'[2]Inskrivna i slutenvård'!$B:AQ,42,FALSE)</f>
        <v>27</v>
      </c>
      <c r="AQ11" s="156">
        <f>VLOOKUP($A11,'[2]Inskrivna i slutenvård'!$B:AR,43,FALSE)</f>
        <v>0.59523809523810001</v>
      </c>
      <c r="AR11" s="178">
        <f>VLOOKUP($A11,'[2]Inskrivna i slutenvård'!$B:AS,44,FALSE)</f>
        <v>38</v>
      </c>
      <c r="AS11" s="156">
        <f>VLOOKUP($A11,'[2]Inskrivna i slutenvård'!$B:AT,45,FALSE)</f>
        <v>0.83774250440916997</v>
      </c>
      <c r="AT11" s="178">
        <f>VLOOKUP($A11,'[2]Inskrivna i slutenvård'!$B:AU,46,FALSE)</f>
        <v>36</v>
      </c>
      <c r="AU11" s="156">
        <f>VLOOKUP($A11,'[2]Inskrivna i slutenvård'!$B:AV,47,FALSE)</f>
        <v>0.79365079365079005</v>
      </c>
      <c r="AV11" s="178">
        <f>VLOOKUP($A11,'[2]Inskrivna i slutenvård'!$B:AW,48,FALSE)</f>
        <v>35</v>
      </c>
      <c r="AW11" s="156">
        <f>VLOOKUP($A11,'[2]Inskrivna i slutenvård'!$B:AX,49,FALSE)</f>
        <v>0.77160493827161003</v>
      </c>
      <c r="AX11" s="178">
        <f>VLOOKUP($A11,'[2]Inskrivna i slutenvård'!$B:AY,50,FALSE)</f>
        <v>28</v>
      </c>
      <c r="AY11" s="156">
        <f>VLOOKUP($A11,'[2]Inskrivna i slutenvård'!$B:AZ,51,FALSE)</f>
        <v>0.61728395061728003</v>
      </c>
      <c r="AZ11" s="178">
        <f>VLOOKUP($A11,'[2]Inskrivna i slutenvård'!$B:BA,52,FALSE)</f>
        <v>24</v>
      </c>
      <c r="BA11" s="156">
        <f>VLOOKUP($A11,'[2]Inskrivna i slutenvård'!$B:BB,53,FALSE)</f>
        <v>0.52910052910052996</v>
      </c>
      <c r="BB11" s="178">
        <f>VLOOKUP($A11,'[2]Inskrivna i slutenvård'!$B:BC,54,FALSE)</f>
        <v>19</v>
      </c>
      <c r="BC11" s="156">
        <f>VLOOKUP($A11,'[2]Inskrivna i slutenvård'!$B:BD,55,FALSE)</f>
        <v>0.41887125220458998</v>
      </c>
      <c r="BD11" s="178">
        <f>VLOOKUP($A11,'[2]Inskrivna i slutenvård'!$B:BE,56,FALSE)</f>
        <v>18</v>
      </c>
      <c r="BE11" s="156">
        <f>VLOOKUP($A11,'[2]Inskrivna i slutenvård'!$B:BF,57,FALSE)</f>
        <v>0.39682539682540002</v>
      </c>
      <c r="BF11" s="178">
        <f>VLOOKUP($A11,'[2]Inskrivna i slutenvård'!$B:BG,58,FALSE)</f>
        <v>25</v>
      </c>
      <c r="BG11" s="156">
        <f>VLOOKUP($A11,'[2]Inskrivna i slutenvård'!$B:BH,59,FALSE)</f>
        <v>0.55114638447971998</v>
      </c>
      <c r="BH11" s="178">
        <f>VLOOKUP($A11,'[2]Inskrivna i slutenvård'!$B:BI,60,FALSE)</f>
        <v>16</v>
      </c>
      <c r="BI11" s="156">
        <f>VLOOKUP($A11,'[2]Inskrivna i slutenvård'!$B:BJ,61,FALSE)</f>
        <v>0.35273368606701999</v>
      </c>
      <c r="BJ11" s="178">
        <f>VLOOKUP($A11,'[2]Inskrivna i slutenvård'!$B:BK,62,FALSE)</f>
        <v>24</v>
      </c>
      <c r="BK11" s="156">
        <f>VLOOKUP($A11,'[2]Inskrivna i slutenvård'!$B:BL,63,FALSE)</f>
        <v>0.52910052910052996</v>
      </c>
      <c r="BL11" s="178">
        <f>VLOOKUP($A11,'[2]Inskrivna i slutenvård'!$B:BM,64,FALSE)</f>
        <v>23</v>
      </c>
      <c r="BM11" s="156">
        <f>VLOOKUP($A11,'[2]Inskrivna i slutenvård'!$B:BN,65,FALSE)</f>
        <v>0.50705467372134005</v>
      </c>
      <c r="BN11" s="178">
        <f>VLOOKUP($A11,'[2]Inskrivna i slutenvård'!$B:BO,66,FALSE)</f>
        <v>27</v>
      </c>
      <c r="BO11" s="156">
        <f>VLOOKUP($A11,'[2]Inskrivna i slutenvård'!$B:BP,67,FALSE)</f>
        <v>0.59523809523810001</v>
      </c>
      <c r="BP11" s="178">
        <f>VLOOKUP($A11,'[2]Inskrivna i slutenvård'!$B:BQ,68,FALSE)</f>
        <v>40</v>
      </c>
      <c r="BQ11" s="156">
        <f>VLOOKUP($A11,'[2]Inskrivna i slutenvård'!$B:BR,69,FALSE)</f>
        <v>0.88183421516755001</v>
      </c>
      <c r="BR11" s="178">
        <f>VLOOKUP($A11,'[2]Inskrivna i slutenvård'!$B:BS,70,FALSE)</f>
        <v>50</v>
      </c>
      <c r="BS11" s="156">
        <f>VLOOKUP($A11,'[2]Inskrivna i slutenvård'!$B:BT,71,FALSE)</f>
        <v>1.10229276895944</v>
      </c>
      <c r="BT11" s="178">
        <f>VLOOKUP($A11,'[2]Inskrivna i slutenvård'!$B:BU,72,FALSE)</f>
        <v>101</v>
      </c>
      <c r="BU11" s="156">
        <f>VLOOKUP($A11,'[2]Inskrivna i slutenvård'!$B:BV,73,FALSE)</f>
        <v>2.2266313932980601</v>
      </c>
      <c r="BV11" s="178">
        <f>VLOOKUP($A11,'[2]Inskrivna i slutenvård'!$B:BW,74,FALSE)</f>
        <v>159</v>
      </c>
      <c r="BW11" s="156">
        <f>VLOOKUP($A11,'[2]Inskrivna i slutenvård'!$B:BX,75,FALSE)</f>
        <v>3.50529100529101</v>
      </c>
      <c r="BX11" s="178">
        <f>VLOOKUP($A11,'[2]Inskrivna i slutenvård'!$B:BY,76,FALSE)</f>
        <v>181</v>
      </c>
      <c r="BY11" s="156">
        <f>VLOOKUP($A11,'[2]Inskrivna i slutenvård'!$B:BZ,77,FALSE)</f>
        <v>3.9902998236331602</v>
      </c>
      <c r="BZ11" s="178">
        <f>VLOOKUP($A11,'[2]Inskrivna i slutenvård'!$B:CA,78,FALSE)</f>
        <v>228</v>
      </c>
      <c r="CA11" s="156">
        <f>VLOOKUP($A11,'[2]Inskrivna i slutenvård'!$B:CB,79,FALSE)</f>
        <v>5.0264550264550296</v>
      </c>
      <c r="CB11" s="178">
        <f>VLOOKUP($A11,'[2]Inskrivna i slutenvård'!$B:CC,80,FALSE)</f>
        <v>197</v>
      </c>
      <c r="CC11" s="156">
        <f>VLOOKUP($A11,'[2]Inskrivna i slutenvård'!$B:CD,81,FALSE)</f>
        <v>4.34303350970018</v>
      </c>
      <c r="CD11" s="178">
        <f>VLOOKUP($A11,'[2]Inskrivna i slutenvård'!$B:CE,82,FALSE)</f>
        <v>212</v>
      </c>
      <c r="CE11" s="156">
        <f>VLOOKUP($A11,'[2]Inskrivna i slutenvård'!$B:CF,83,FALSE)</f>
        <v>4.6737213403880098</v>
      </c>
    </row>
    <row r="12" spans="1:83">
      <c r="A12" s="170" t="s">
        <v>118</v>
      </c>
      <c r="B12" s="78">
        <f>VLOOKUP(A12,'[2]Inskrivna i slutenvård'!$B:$C,2,FALSE)</f>
        <v>2423</v>
      </c>
      <c r="C12" s="167">
        <f>VLOOKUP($A12,'[2]Inskrivna i slutenvård'!$B:D,3,FALSE)</f>
        <v>7.77075783329592</v>
      </c>
      <c r="D12" s="78" t="str">
        <f>VLOOKUP($A12,'[2]Inskrivna i slutenvård'!$B:E,4,FALSE)</f>
        <v>X</v>
      </c>
      <c r="E12" s="156" t="str">
        <f>VLOOKUP($A12,'[2]Inskrivna i slutenvård'!$B:F,5,FALSE)</f>
        <v xml:space="preserve"> </v>
      </c>
      <c r="F12" s="178" t="str">
        <f>VLOOKUP($A12,'[2]Inskrivna i slutenvård'!$B:G,6,FALSE)</f>
        <v>X</v>
      </c>
      <c r="G12" s="156" t="str">
        <f>VLOOKUP($A12,'[2]Inskrivna i slutenvård'!$B:H,7,FALSE)</f>
        <v xml:space="preserve"> </v>
      </c>
      <c r="H12" s="178">
        <f>VLOOKUP($A12,'[2]Inskrivna i slutenvård'!$B:I,8,FALSE)</f>
        <v>25</v>
      </c>
      <c r="I12" s="156">
        <f>VLOOKUP($A12,'[2]Inskrivna i slutenvård'!$B:J,9,FALSE)</f>
        <v>1.03177878662815</v>
      </c>
      <c r="J12" s="178">
        <f>VLOOKUP($A12,'[2]Inskrivna i slutenvård'!$B:K,10,FALSE)</f>
        <v>44</v>
      </c>
      <c r="K12" s="156">
        <f>VLOOKUP($A12,'[2]Inskrivna i slutenvård'!$B:L,11,FALSE)</f>
        <v>1.81593066446554</v>
      </c>
      <c r="L12" s="176">
        <f>VLOOKUP($A12,'[2]Inskrivna i slutenvård'!$B:M,12,FALSE)</f>
        <v>82</v>
      </c>
      <c r="M12" s="156">
        <f>VLOOKUP($A12,'[2]Inskrivna i slutenvård'!$B:N,13,FALSE)</f>
        <v>3.3842344201403201</v>
      </c>
      <c r="N12" s="178">
        <f>VLOOKUP($A12,'[2]Inskrivna i slutenvård'!$B:O,14,FALSE)</f>
        <v>97</v>
      </c>
      <c r="O12" s="156">
        <f>VLOOKUP($A12,'[2]Inskrivna i slutenvård'!$B:P,15,FALSE)</f>
        <v>4.0033016921172102</v>
      </c>
      <c r="P12" s="178">
        <f>VLOOKUP($A12,'[2]Inskrivna i slutenvård'!$B:Q,16,FALSE)</f>
        <v>105</v>
      </c>
      <c r="Q12" s="156">
        <f>VLOOKUP($A12,'[2]Inskrivna i slutenvård'!$B:R,17,FALSE)</f>
        <v>4.3334709038382204</v>
      </c>
      <c r="R12" s="178">
        <f>VLOOKUP($A12,'[2]Inskrivna i slutenvård'!$B:S,18,FALSE)</f>
        <v>107</v>
      </c>
      <c r="S12" s="156">
        <f>VLOOKUP($A12,'[2]Inskrivna i slutenvård'!$B:T,19,FALSE)</f>
        <v>4.4160132067684703</v>
      </c>
      <c r="T12" s="178">
        <f>VLOOKUP($A12,'[2]Inskrivna i slutenvård'!$B:U,20,FALSE)</f>
        <v>100</v>
      </c>
      <c r="U12" s="156">
        <f>VLOOKUP($A12,'[2]Inskrivna i slutenvård'!$B:V,21,FALSE)</f>
        <v>4.1271151465125904</v>
      </c>
      <c r="V12" s="178">
        <f>VLOOKUP($A12,'[2]Inskrivna i slutenvård'!$B:W,22,FALSE)</f>
        <v>94</v>
      </c>
      <c r="W12" s="156">
        <f>VLOOKUP($A12,'[2]Inskrivna i slutenvård'!$B:X,23,FALSE)</f>
        <v>3.87948823772183</v>
      </c>
      <c r="X12" s="178">
        <f>VLOOKUP($A12,'[2]Inskrivna i slutenvård'!$B:Y,24,FALSE)</f>
        <v>89</v>
      </c>
      <c r="Y12" s="156">
        <f>VLOOKUP($A12,'[2]Inskrivna i slutenvård'!$B:Z,25,FALSE)</f>
        <v>3.6731324803962</v>
      </c>
      <c r="Z12" s="178">
        <f>VLOOKUP($A12,'[2]Inskrivna i slutenvård'!$B:AA,26,FALSE)</f>
        <v>95</v>
      </c>
      <c r="AA12" s="156">
        <f>VLOOKUP($A12,'[2]Inskrivna i slutenvård'!$B:AB,27,FALSE)</f>
        <v>3.9207593891869599</v>
      </c>
      <c r="AB12" s="178">
        <f>VLOOKUP($A12,'[2]Inskrivna i slutenvård'!$B:AC,28,FALSE)</f>
        <v>86</v>
      </c>
      <c r="AC12" s="156">
        <f>VLOOKUP($A12,'[2]Inskrivna i slutenvård'!$B:AD,29,FALSE)</f>
        <v>3.54931902600083</v>
      </c>
      <c r="AD12" s="178">
        <f>VLOOKUP($A12,'[2]Inskrivna i slutenvård'!$B:AE,30,FALSE)</f>
        <v>74</v>
      </c>
      <c r="AE12" s="156">
        <f>VLOOKUP($A12,'[2]Inskrivna i slutenvård'!$B:AF,31,FALSE)</f>
        <v>3.0540652084193201</v>
      </c>
      <c r="AF12" s="178">
        <f>VLOOKUP($A12,'[2]Inskrivna i slutenvård'!$B:AG,32,FALSE)</f>
        <v>79</v>
      </c>
      <c r="AG12" s="156">
        <f>VLOOKUP($A12,'[2]Inskrivna i slutenvård'!$B:AH,33,FALSE)</f>
        <v>3.2604209657449501</v>
      </c>
      <c r="AH12" s="178">
        <f>VLOOKUP($A12,'[2]Inskrivna i slutenvård'!$B:AI,34,FALSE)</f>
        <v>71</v>
      </c>
      <c r="AI12" s="156">
        <f>VLOOKUP($A12,'[2]Inskrivna i slutenvård'!$B:AJ,35,FALSE)</f>
        <v>2.9302517540239399</v>
      </c>
      <c r="AJ12" s="178">
        <f>VLOOKUP($A12,'[2]Inskrivna i slutenvård'!$B:AK,36,FALSE)</f>
        <v>55</v>
      </c>
      <c r="AK12" s="156">
        <f>VLOOKUP($A12,'[2]Inskrivna i slutenvård'!$B:AL,37,FALSE)</f>
        <v>2.2699133305819199</v>
      </c>
      <c r="AL12" s="178">
        <f>VLOOKUP($A12,'[2]Inskrivna i slutenvård'!$B:AM,38,FALSE)</f>
        <v>39</v>
      </c>
      <c r="AM12" s="156">
        <f>VLOOKUP($A12,'[2]Inskrivna i slutenvård'!$B:AN,39,FALSE)</f>
        <v>1.6095749071399099</v>
      </c>
      <c r="AN12" s="178">
        <f>VLOOKUP($A12,'[2]Inskrivna i slutenvård'!$B:AO,40,FALSE)</f>
        <v>37</v>
      </c>
      <c r="AO12" s="156">
        <f>VLOOKUP($A12,'[2]Inskrivna i slutenvård'!$B:AP,41,FALSE)</f>
        <v>1.52703260420966</v>
      </c>
      <c r="AP12" s="178">
        <f>VLOOKUP($A12,'[2]Inskrivna i slutenvård'!$B:AQ,42,FALSE)</f>
        <v>19</v>
      </c>
      <c r="AQ12" s="156">
        <f>VLOOKUP($A12,'[2]Inskrivna i slutenvård'!$B:AR,43,FALSE)</f>
        <v>0.78415187783739004</v>
      </c>
      <c r="AR12" s="178">
        <f>VLOOKUP($A12,'[2]Inskrivna i slutenvård'!$B:AS,44,FALSE)</f>
        <v>33</v>
      </c>
      <c r="AS12" s="156">
        <f>VLOOKUP($A12,'[2]Inskrivna i slutenvård'!$B:AT,45,FALSE)</f>
        <v>1.36194799834915</v>
      </c>
      <c r="AT12" s="178">
        <f>VLOOKUP($A12,'[2]Inskrivna i slutenvård'!$B:AU,46,FALSE)</f>
        <v>19</v>
      </c>
      <c r="AU12" s="156">
        <f>VLOOKUP($A12,'[2]Inskrivna i slutenvård'!$B:AV,47,FALSE)</f>
        <v>0.78415187783739004</v>
      </c>
      <c r="AV12" s="178">
        <f>VLOOKUP($A12,'[2]Inskrivna i slutenvård'!$B:AW,48,FALSE)</f>
        <v>16</v>
      </c>
      <c r="AW12" s="156">
        <f>VLOOKUP($A12,'[2]Inskrivna i slutenvård'!$B:AX,49,FALSE)</f>
        <v>0.66033842344200999</v>
      </c>
      <c r="AX12" s="178">
        <f>VLOOKUP($A12,'[2]Inskrivna i slutenvård'!$B:AY,50,FALSE)</f>
        <v>41</v>
      </c>
      <c r="AY12" s="156">
        <f>VLOOKUP($A12,'[2]Inskrivna i slutenvård'!$B:AZ,51,FALSE)</f>
        <v>1.69211721007016</v>
      </c>
      <c r="AZ12" s="178">
        <f>VLOOKUP($A12,'[2]Inskrivna i slutenvård'!$B:BA,52,FALSE)</f>
        <v>25</v>
      </c>
      <c r="BA12" s="156">
        <f>VLOOKUP($A12,'[2]Inskrivna i slutenvård'!$B:BB,53,FALSE)</f>
        <v>1.03177878662815</v>
      </c>
      <c r="BB12" s="178">
        <f>VLOOKUP($A12,'[2]Inskrivna i slutenvård'!$B:BC,54,FALSE)</f>
        <v>25</v>
      </c>
      <c r="BC12" s="156">
        <f>VLOOKUP($A12,'[2]Inskrivna i slutenvård'!$B:BD,55,FALSE)</f>
        <v>1.03177878662815</v>
      </c>
      <c r="BD12" s="178">
        <f>VLOOKUP($A12,'[2]Inskrivna i slutenvård'!$B:BE,56,FALSE)</f>
        <v>18</v>
      </c>
      <c r="BE12" s="156">
        <f>VLOOKUP($A12,'[2]Inskrivna i slutenvård'!$B:BF,57,FALSE)</f>
        <v>0.74288072637226998</v>
      </c>
      <c r="BF12" s="178">
        <f>VLOOKUP($A12,'[2]Inskrivna i slutenvård'!$B:BG,58,FALSE)</f>
        <v>24</v>
      </c>
      <c r="BG12" s="156">
        <f>VLOOKUP($A12,'[2]Inskrivna i slutenvård'!$B:BH,59,FALSE)</f>
        <v>0.99050763516301998</v>
      </c>
      <c r="BH12" s="178">
        <f>VLOOKUP($A12,'[2]Inskrivna i slutenvård'!$B:BI,60,FALSE)</f>
        <v>25</v>
      </c>
      <c r="BI12" s="156">
        <f>VLOOKUP($A12,'[2]Inskrivna i slutenvård'!$B:BJ,61,FALSE)</f>
        <v>1.03177878662815</v>
      </c>
      <c r="BJ12" s="178">
        <f>VLOOKUP($A12,'[2]Inskrivna i slutenvård'!$B:BK,62,FALSE)</f>
        <v>21</v>
      </c>
      <c r="BK12" s="156">
        <f>VLOOKUP($A12,'[2]Inskrivna i slutenvård'!$B:BL,63,FALSE)</f>
        <v>0.86669418076764004</v>
      </c>
      <c r="BL12" s="178">
        <f>VLOOKUP($A12,'[2]Inskrivna i slutenvård'!$B:BM,64,FALSE)</f>
        <v>17</v>
      </c>
      <c r="BM12" s="156">
        <f>VLOOKUP($A12,'[2]Inskrivna i slutenvård'!$B:BN,65,FALSE)</f>
        <v>0.70160957490714004</v>
      </c>
      <c r="BN12" s="178">
        <f>VLOOKUP($A12,'[2]Inskrivna i slutenvård'!$B:BO,66,FALSE)</f>
        <v>32</v>
      </c>
      <c r="BO12" s="156">
        <f>VLOOKUP($A12,'[2]Inskrivna i slutenvård'!$B:BP,67,FALSE)</f>
        <v>1.32067684688403</v>
      </c>
      <c r="BP12" s="178">
        <f>VLOOKUP($A12,'[2]Inskrivna i slutenvård'!$B:BQ,68,FALSE)</f>
        <v>28</v>
      </c>
      <c r="BQ12" s="156">
        <f>VLOOKUP($A12,'[2]Inskrivna i slutenvård'!$B:BR,69,FALSE)</f>
        <v>1.15559224102352</v>
      </c>
      <c r="BR12" s="178">
        <f>VLOOKUP($A12,'[2]Inskrivna i slutenvård'!$B:BS,70,FALSE)</f>
        <v>47</v>
      </c>
      <c r="BS12" s="156">
        <f>VLOOKUP($A12,'[2]Inskrivna i slutenvård'!$B:BT,71,FALSE)</f>
        <v>1.9397441188609199</v>
      </c>
      <c r="BT12" s="178">
        <f>VLOOKUP($A12,'[2]Inskrivna i slutenvård'!$B:BU,72,FALSE)</f>
        <v>73</v>
      </c>
      <c r="BU12" s="156">
        <f>VLOOKUP($A12,'[2]Inskrivna i slutenvård'!$B:BV,73,FALSE)</f>
        <v>3.0127940569541898</v>
      </c>
      <c r="BV12" s="178">
        <f>VLOOKUP($A12,'[2]Inskrivna i slutenvård'!$B:BW,74,FALSE)</f>
        <v>112</v>
      </c>
      <c r="BW12" s="156">
        <f>VLOOKUP($A12,'[2]Inskrivna i slutenvård'!$B:BX,75,FALSE)</f>
        <v>4.6223689640941004</v>
      </c>
      <c r="BX12" s="178">
        <f>VLOOKUP($A12,'[2]Inskrivna i slutenvård'!$B:BY,76,FALSE)</f>
        <v>150</v>
      </c>
      <c r="BY12" s="156">
        <f>VLOOKUP($A12,'[2]Inskrivna i slutenvård'!$B:BZ,77,FALSE)</f>
        <v>6.1906727197688802</v>
      </c>
      <c r="BZ12" s="178">
        <f>VLOOKUP($A12,'[2]Inskrivna i slutenvård'!$B:CA,78,FALSE)</f>
        <v>128</v>
      </c>
      <c r="CA12" s="156">
        <f>VLOOKUP($A12,'[2]Inskrivna i slutenvård'!$B:CB,79,FALSE)</f>
        <v>5.2827073875361101</v>
      </c>
      <c r="CB12" s="178">
        <f>VLOOKUP($A12,'[2]Inskrivna i slutenvård'!$B:CC,80,FALSE)</f>
        <v>165</v>
      </c>
      <c r="CC12" s="156">
        <f>VLOOKUP($A12,'[2]Inskrivna i slutenvård'!$B:CD,81,FALSE)</f>
        <v>6.8097399917457704</v>
      </c>
      <c r="CD12" s="178">
        <f>VLOOKUP($A12,'[2]Inskrivna i slutenvård'!$B:CE,82,FALSE)</f>
        <v>106</v>
      </c>
      <c r="CE12" s="156">
        <f>VLOOKUP($A12,'[2]Inskrivna i slutenvård'!$B:CF,83,FALSE)</f>
        <v>4.37474205530334</v>
      </c>
    </row>
    <row r="13" spans="1:83">
      <c r="A13" s="157" t="s">
        <v>114</v>
      </c>
      <c r="B13" s="78">
        <f>VLOOKUP(A13,'[2]Inskrivna i slutenvård'!$B:$C,2,FALSE)</f>
        <v>1689</v>
      </c>
      <c r="C13" s="167">
        <f>VLOOKUP($A13,'[2]Inskrivna i slutenvård'!$B:D,3,FALSE)</f>
        <v>5.4167602065360301</v>
      </c>
      <c r="D13" s="78">
        <f>VLOOKUP($A13,'[2]Inskrivna i slutenvård'!$B:E,4,FALSE)</f>
        <v>0</v>
      </c>
      <c r="E13" s="156">
        <f>VLOOKUP($A13,'[2]Inskrivna i slutenvård'!$B:F,5,FALSE)</f>
        <v>0</v>
      </c>
      <c r="F13" s="178">
        <f>VLOOKUP($A13,'[2]Inskrivna i slutenvård'!$B:G,6,FALSE)</f>
        <v>10</v>
      </c>
      <c r="G13" s="156">
        <f>VLOOKUP($A13,'[2]Inskrivna i slutenvård'!$B:H,7,FALSE)</f>
        <v>0.59206631142688004</v>
      </c>
      <c r="H13" s="178">
        <f>VLOOKUP($A13,'[2]Inskrivna i slutenvård'!$B:I,8,FALSE)</f>
        <v>43</v>
      </c>
      <c r="I13" s="156">
        <f>VLOOKUP($A13,'[2]Inskrivna i slutenvård'!$B:J,9,FALSE)</f>
        <v>2.5458851391355801</v>
      </c>
      <c r="J13" s="178">
        <f>VLOOKUP($A13,'[2]Inskrivna i slutenvård'!$B:K,10,FALSE)</f>
        <v>123</v>
      </c>
      <c r="K13" s="156">
        <f>VLOOKUP($A13,'[2]Inskrivna i slutenvård'!$B:L,11,FALSE)</f>
        <v>7.28241563055062</v>
      </c>
      <c r="L13" s="176">
        <f>VLOOKUP($A13,'[2]Inskrivna i slutenvård'!$B:M,12,FALSE)</f>
        <v>183</v>
      </c>
      <c r="M13" s="156">
        <f>VLOOKUP($A13,'[2]Inskrivna i slutenvård'!$B:N,13,FALSE)</f>
        <v>10.834813499111901</v>
      </c>
      <c r="N13" s="178">
        <f>VLOOKUP($A13,'[2]Inskrivna i slutenvård'!$B:O,14,FALSE)</f>
        <v>155</v>
      </c>
      <c r="O13" s="156">
        <f>VLOOKUP($A13,'[2]Inskrivna i slutenvård'!$B:P,15,FALSE)</f>
        <v>9.1770278271166408</v>
      </c>
      <c r="P13" s="178">
        <f>VLOOKUP($A13,'[2]Inskrivna i slutenvård'!$B:Q,16,FALSE)</f>
        <v>122</v>
      </c>
      <c r="Q13" s="156">
        <f>VLOOKUP($A13,'[2]Inskrivna i slutenvård'!$B:R,17,FALSE)</f>
        <v>7.22320899940794</v>
      </c>
      <c r="R13" s="178">
        <f>VLOOKUP($A13,'[2]Inskrivna i slutenvård'!$B:S,18,FALSE)</f>
        <v>106</v>
      </c>
      <c r="S13" s="156">
        <f>VLOOKUP($A13,'[2]Inskrivna i slutenvård'!$B:T,19,FALSE)</f>
        <v>6.2759029011249297</v>
      </c>
      <c r="T13" s="178">
        <f>VLOOKUP($A13,'[2]Inskrivna i slutenvård'!$B:U,20,FALSE)</f>
        <v>74</v>
      </c>
      <c r="U13" s="156">
        <f>VLOOKUP($A13,'[2]Inskrivna i slutenvård'!$B:V,21,FALSE)</f>
        <v>4.3812907045589098</v>
      </c>
      <c r="V13" s="178">
        <f>VLOOKUP($A13,'[2]Inskrivna i slutenvård'!$B:W,22,FALSE)</f>
        <v>64</v>
      </c>
      <c r="W13" s="156">
        <f>VLOOKUP($A13,'[2]Inskrivna i slutenvård'!$B:X,23,FALSE)</f>
        <v>3.78922439313203</v>
      </c>
      <c r="X13" s="178">
        <f>VLOOKUP($A13,'[2]Inskrivna i slutenvård'!$B:Y,24,FALSE)</f>
        <v>44</v>
      </c>
      <c r="Y13" s="156">
        <f>VLOOKUP($A13,'[2]Inskrivna i slutenvård'!$B:Z,25,FALSE)</f>
        <v>2.6050917702782699</v>
      </c>
      <c r="Z13" s="178">
        <f>VLOOKUP($A13,'[2]Inskrivna i slutenvård'!$B:AA,26,FALSE)</f>
        <v>46</v>
      </c>
      <c r="AA13" s="156">
        <f>VLOOKUP($A13,'[2]Inskrivna i slutenvård'!$B:AB,27,FALSE)</f>
        <v>2.7235050325636498</v>
      </c>
      <c r="AB13" s="178">
        <f>VLOOKUP($A13,'[2]Inskrivna i slutenvård'!$B:AC,28,FALSE)</f>
        <v>30</v>
      </c>
      <c r="AC13" s="156">
        <f>VLOOKUP($A13,'[2]Inskrivna i slutenvård'!$B:AD,29,FALSE)</f>
        <v>1.7761989342806399</v>
      </c>
      <c r="AD13" s="178">
        <f>VLOOKUP($A13,'[2]Inskrivna i slutenvård'!$B:AE,30,FALSE)</f>
        <v>40</v>
      </c>
      <c r="AE13" s="156">
        <f>VLOOKUP($A13,'[2]Inskrivna i slutenvård'!$B:AF,31,FALSE)</f>
        <v>2.3682652457075202</v>
      </c>
      <c r="AF13" s="178">
        <f>VLOOKUP($A13,'[2]Inskrivna i slutenvård'!$B:AG,32,FALSE)</f>
        <v>40</v>
      </c>
      <c r="AG13" s="156">
        <f>VLOOKUP($A13,'[2]Inskrivna i slutenvård'!$B:AH,33,FALSE)</f>
        <v>2.3682652457075202</v>
      </c>
      <c r="AH13" s="178">
        <f>VLOOKUP($A13,'[2]Inskrivna i slutenvård'!$B:AI,34,FALSE)</f>
        <v>19</v>
      </c>
      <c r="AI13" s="156">
        <f>VLOOKUP($A13,'[2]Inskrivna i slutenvård'!$B:AJ,35,FALSE)</f>
        <v>1.1249259917110701</v>
      </c>
      <c r="AJ13" s="178">
        <f>VLOOKUP($A13,'[2]Inskrivna i slutenvård'!$B:AK,36,FALSE)</f>
        <v>18</v>
      </c>
      <c r="AK13" s="156">
        <f>VLOOKUP($A13,'[2]Inskrivna i slutenvård'!$B:AL,37,FALSE)</f>
        <v>1.0657193605683799</v>
      </c>
      <c r="AL13" s="178">
        <f>VLOOKUP($A13,'[2]Inskrivna i slutenvård'!$B:AM,38,FALSE)</f>
        <v>16</v>
      </c>
      <c r="AM13" s="156">
        <f>VLOOKUP($A13,'[2]Inskrivna i slutenvård'!$B:AN,39,FALSE)</f>
        <v>0.94730609828301005</v>
      </c>
      <c r="AN13" s="178">
        <f>VLOOKUP($A13,'[2]Inskrivna i slutenvård'!$B:AO,40,FALSE)</f>
        <v>8</v>
      </c>
      <c r="AO13" s="156">
        <f>VLOOKUP($A13,'[2]Inskrivna i slutenvård'!$B:AP,41,FALSE)</f>
        <v>0.47365304914150003</v>
      </c>
      <c r="AP13" s="178">
        <f>VLOOKUP($A13,'[2]Inskrivna i slutenvård'!$B:AQ,42,FALSE)</f>
        <v>6</v>
      </c>
      <c r="AQ13" s="156">
        <f>VLOOKUP($A13,'[2]Inskrivna i slutenvård'!$B:AR,43,FALSE)</f>
        <v>0.35523978685613</v>
      </c>
      <c r="AR13" s="178">
        <f>VLOOKUP($A13,'[2]Inskrivna i slutenvård'!$B:AS,44,FALSE)</f>
        <v>9</v>
      </c>
      <c r="AS13" s="156">
        <f>VLOOKUP($A13,'[2]Inskrivna i slutenvård'!$B:AT,45,FALSE)</f>
        <v>0.53285968028418995</v>
      </c>
      <c r="AT13" s="178">
        <f>VLOOKUP($A13,'[2]Inskrivna i slutenvård'!$B:AU,46,FALSE)</f>
        <v>6</v>
      </c>
      <c r="AU13" s="156">
        <f>VLOOKUP($A13,'[2]Inskrivna i slutenvård'!$B:AV,47,FALSE)</f>
        <v>0.35523978685613</v>
      </c>
      <c r="AV13" s="178">
        <f>VLOOKUP($A13,'[2]Inskrivna i slutenvård'!$B:AW,48,FALSE)</f>
        <v>4</v>
      </c>
      <c r="AW13" s="156">
        <f>VLOOKUP($A13,'[2]Inskrivna i slutenvård'!$B:AX,49,FALSE)</f>
        <v>0.23682652457075001</v>
      </c>
      <c r="AX13" s="178" t="str">
        <f>VLOOKUP($A13,'[2]Inskrivna i slutenvård'!$B:AY,50,FALSE)</f>
        <v>X</v>
      </c>
      <c r="AY13" s="156" t="str">
        <f>VLOOKUP($A13,'[2]Inskrivna i slutenvård'!$B:AZ,51,FALSE)</f>
        <v xml:space="preserve"> </v>
      </c>
      <c r="AZ13" s="178">
        <f>VLOOKUP($A13,'[2]Inskrivna i slutenvård'!$B:BA,52,FALSE)</f>
        <v>7</v>
      </c>
      <c r="BA13" s="156">
        <f>VLOOKUP($A13,'[2]Inskrivna i slutenvård'!$B:BB,53,FALSE)</f>
        <v>0.41444641799881998</v>
      </c>
      <c r="BB13" s="178">
        <f>VLOOKUP($A13,'[2]Inskrivna i slutenvård'!$B:BC,54,FALSE)</f>
        <v>8</v>
      </c>
      <c r="BC13" s="156">
        <f>VLOOKUP($A13,'[2]Inskrivna i slutenvård'!$B:BD,55,FALSE)</f>
        <v>0.47365304914150003</v>
      </c>
      <c r="BD13" s="178" t="str">
        <f>VLOOKUP($A13,'[2]Inskrivna i slutenvård'!$B:BE,56,FALSE)</f>
        <v>X</v>
      </c>
      <c r="BE13" s="156" t="str">
        <f>VLOOKUP($A13,'[2]Inskrivna i slutenvård'!$B:BF,57,FALSE)</f>
        <v xml:space="preserve"> </v>
      </c>
      <c r="BF13" s="178">
        <f>VLOOKUP($A13,'[2]Inskrivna i slutenvård'!$B:BG,58,FALSE)</f>
        <v>7</v>
      </c>
      <c r="BG13" s="156">
        <f>VLOOKUP($A13,'[2]Inskrivna i slutenvård'!$B:BH,59,FALSE)</f>
        <v>0.41444641799881998</v>
      </c>
      <c r="BH13" s="178">
        <f>VLOOKUP($A13,'[2]Inskrivna i slutenvård'!$B:BI,60,FALSE)</f>
        <v>5</v>
      </c>
      <c r="BI13" s="156">
        <f>VLOOKUP($A13,'[2]Inskrivna i slutenvård'!$B:BJ,61,FALSE)</f>
        <v>0.29603315571344002</v>
      </c>
      <c r="BJ13" s="178">
        <f>VLOOKUP($A13,'[2]Inskrivna i slutenvård'!$B:BK,62,FALSE)</f>
        <v>6</v>
      </c>
      <c r="BK13" s="156">
        <f>VLOOKUP($A13,'[2]Inskrivna i slutenvård'!$B:BL,63,FALSE)</f>
        <v>0.35523978685613</v>
      </c>
      <c r="BL13" s="178">
        <f>VLOOKUP($A13,'[2]Inskrivna i slutenvård'!$B:BM,64,FALSE)</f>
        <v>7</v>
      </c>
      <c r="BM13" s="156">
        <f>VLOOKUP($A13,'[2]Inskrivna i slutenvård'!$B:BN,65,FALSE)</f>
        <v>0.41444641799881998</v>
      </c>
      <c r="BN13" s="178">
        <f>VLOOKUP($A13,'[2]Inskrivna i slutenvård'!$B:BO,66,FALSE)</f>
        <v>7</v>
      </c>
      <c r="BO13" s="156">
        <f>VLOOKUP($A13,'[2]Inskrivna i slutenvård'!$B:BP,67,FALSE)</f>
        <v>0.41444641799881998</v>
      </c>
      <c r="BP13" s="178">
        <f>VLOOKUP($A13,'[2]Inskrivna i slutenvård'!$B:BQ,68,FALSE)</f>
        <v>6</v>
      </c>
      <c r="BQ13" s="156">
        <f>VLOOKUP($A13,'[2]Inskrivna i slutenvård'!$B:BR,69,FALSE)</f>
        <v>0.35523978685613</v>
      </c>
      <c r="BR13" s="178">
        <f>VLOOKUP($A13,'[2]Inskrivna i slutenvård'!$B:BS,70,FALSE)</f>
        <v>17</v>
      </c>
      <c r="BS13" s="156">
        <f>VLOOKUP($A13,'[2]Inskrivna i slutenvård'!$B:BT,71,FALSE)</f>
        <v>1.0065127294256999</v>
      </c>
      <c r="BT13" s="178">
        <f>VLOOKUP($A13,'[2]Inskrivna i slutenvård'!$B:BU,72,FALSE)</f>
        <v>53</v>
      </c>
      <c r="BU13" s="156">
        <f>VLOOKUP($A13,'[2]Inskrivna i slutenvård'!$B:BV,73,FALSE)</f>
        <v>3.1379514505624599</v>
      </c>
      <c r="BV13" s="178">
        <f>VLOOKUP($A13,'[2]Inskrivna i slutenvård'!$B:BW,74,FALSE)</f>
        <v>63</v>
      </c>
      <c r="BW13" s="156">
        <f>VLOOKUP($A13,'[2]Inskrivna i slutenvård'!$B:BX,75,FALSE)</f>
        <v>3.7300177619893402</v>
      </c>
      <c r="BX13" s="178">
        <f>VLOOKUP($A13,'[2]Inskrivna i slutenvård'!$B:BY,76,FALSE)</f>
        <v>86</v>
      </c>
      <c r="BY13" s="156">
        <f>VLOOKUP($A13,'[2]Inskrivna i slutenvård'!$B:BZ,77,FALSE)</f>
        <v>5.09177027827117</v>
      </c>
      <c r="BZ13" s="178">
        <f>VLOOKUP($A13,'[2]Inskrivna i slutenvård'!$B:CA,78,FALSE)</f>
        <v>84</v>
      </c>
      <c r="CA13" s="156">
        <f>VLOOKUP($A13,'[2]Inskrivna i slutenvård'!$B:CB,79,FALSE)</f>
        <v>4.9733570159857896</v>
      </c>
      <c r="CB13" s="178">
        <f>VLOOKUP($A13,'[2]Inskrivna i slutenvård'!$B:CC,80,FALSE)</f>
        <v>83</v>
      </c>
      <c r="CC13" s="156">
        <f>VLOOKUP($A13,'[2]Inskrivna i slutenvård'!$B:CD,81,FALSE)</f>
        <v>4.9141503848430999</v>
      </c>
      <c r="CD13" s="178">
        <f>VLOOKUP($A13,'[2]Inskrivna i slutenvård'!$B:CE,82,FALSE)</f>
        <v>49</v>
      </c>
      <c r="CE13" s="156">
        <f>VLOOKUP($A13,'[2]Inskrivna i slutenvård'!$B:CF,83,FALSE)</f>
        <v>2.9011249259917098</v>
      </c>
    </row>
    <row r="14" spans="1:83">
      <c r="A14" s="157" t="s">
        <v>113</v>
      </c>
      <c r="B14" s="78">
        <f>VLOOKUP(A14,'[2]Inskrivna i slutenvård'!$B:$C,2,FALSE)</f>
        <v>1029</v>
      </c>
      <c r="C14" s="167">
        <f>VLOOKUP($A14,'[2]Inskrivna i slutenvård'!$B:D,3,FALSE)</f>
        <v>3.3000865911933599</v>
      </c>
      <c r="D14" s="78" t="str">
        <f>VLOOKUP($A14,'[2]Inskrivna i slutenvård'!$B:E,4,FALSE)</f>
        <v>X</v>
      </c>
      <c r="E14" s="156" t="str">
        <f>VLOOKUP($A14,'[2]Inskrivna i slutenvård'!$B:F,5,FALSE)</f>
        <v xml:space="preserve"> </v>
      </c>
      <c r="F14" s="178">
        <f>VLOOKUP($A14,'[2]Inskrivna i slutenvård'!$B:G,6,FALSE)</f>
        <v>7</v>
      </c>
      <c r="G14" s="156">
        <f>VLOOKUP($A14,'[2]Inskrivna i slutenvård'!$B:H,7,FALSE)</f>
        <v>0.68027210884353995</v>
      </c>
      <c r="H14" s="178">
        <f>VLOOKUP($A14,'[2]Inskrivna i slutenvård'!$B:I,8,FALSE)</f>
        <v>37</v>
      </c>
      <c r="I14" s="156">
        <f>VLOOKUP($A14,'[2]Inskrivna i slutenvård'!$B:J,9,FALSE)</f>
        <v>3.5957240038872702</v>
      </c>
      <c r="J14" s="178">
        <f>VLOOKUP($A14,'[2]Inskrivna i slutenvård'!$B:K,10,FALSE)</f>
        <v>114</v>
      </c>
      <c r="K14" s="156">
        <f>VLOOKUP($A14,'[2]Inskrivna i slutenvård'!$B:L,11,FALSE)</f>
        <v>11.078717201166199</v>
      </c>
      <c r="L14" s="176">
        <f>VLOOKUP($A14,'[2]Inskrivna i slutenvård'!$B:M,12,FALSE)</f>
        <v>143</v>
      </c>
      <c r="M14" s="156">
        <f>VLOOKUP($A14,'[2]Inskrivna i slutenvård'!$B:N,13,FALSE)</f>
        <v>13.8969873663751</v>
      </c>
      <c r="N14" s="178">
        <f>VLOOKUP($A14,'[2]Inskrivna i slutenvård'!$B:O,14,FALSE)</f>
        <v>117</v>
      </c>
      <c r="O14" s="156">
        <f>VLOOKUP($A14,'[2]Inskrivna i slutenvård'!$B:P,15,FALSE)</f>
        <v>11.3702623906706</v>
      </c>
      <c r="P14" s="178">
        <f>VLOOKUP($A14,'[2]Inskrivna i slutenvård'!$B:Q,16,FALSE)</f>
        <v>98</v>
      </c>
      <c r="Q14" s="156">
        <f>VLOOKUP($A14,'[2]Inskrivna i slutenvård'!$B:R,17,FALSE)</f>
        <v>9.5238095238095308</v>
      </c>
      <c r="R14" s="178">
        <f>VLOOKUP($A14,'[2]Inskrivna i slutenvård'!$B:S,18,FALSE)</f>
        <v>74</v>
      </c>
      <c r="S14" s="156">
        <f>VLOOKUP($A14,'[2]Inskrivna i slutenvård'!$B:T,19,FALSE)</f>
        <v>7.1914480077745404</v>
      </c>
      <c r="T14" s="178">
        <f>VLOOKUP($A14,'[2]Inskrivna i slutenvård'!$B:U,20,FALSE)</f>
        <v>52</v>
      </c>
      <c r="U14" s="156">
        <f>VLOOKUP($A14,'[2]Inskrivna i slutenvård'!$B:V,21,FALSE)</f>
        <v>5.0534499514091404</v>
      </c>
      <c r="V14" s="178">
        <f>VLOOKUP($A14,'[2]Inskrivna i slutenvård'!$B:W,22,FALSE)</f>
        <v>42</v>
      </c>
      <c r="W14" s="156">
        <f>VLOOKUP($A14,'[2]Inskrivna i slutenvård'!$B:X,23,FALSE)</f>
        <v>4.0816326530612299</v>
      </c>
      <c r="X14" s="178">
        <f>VLOOKUP($A14,'[2]Inskrivna i slutenvård'!$B:Y,24,FALSE)</f>
        <v>28</v>
      </c>
      <c r="Y14" s="156">
        <f>VLOOKUP($A14,'[2]Inskrivna i slutenvård'!$B:Z,25,FALSE)</f>
        <v>2.72108843537415</v>
      </c>
      <c r="Z14" s="178">
        <f>VLOOKUP($A14,'[2]Inskrivna i slutenvård'!$B:AA,26,FALSE)</f>
        <v>22</v>
      </c>
      <c r="AA14" s="156">
        <f>VLOOKUP($A14,'[2]Inskrivna i slutenvård'!$B:AB,27,FALSE)</f>
        <v>2.1379980563654</v>
      </c>
      <c r="AB14" s="178">
        <f>VLOOKUP($A14,'[2]Inskrivna i slutenvård'!$B:AC,28,FALSE)</f>
        <v>25</v>
      </c>
      <c r="AC14" s="156">
        <f>VLOOKUP($A14,'[2]Inskrivna i slutenvård'!$B:AD,29,FALSE)</f>
        <v>2.4295432458697799</v>
      </c>
      <c r="AD14" s="178">
        <f>VLOOKUP($A14,'[2]Inskrivna i slutenvård'!$B:AE,30,FALSE)</f>
        <v>19</v>
      </c>
      <c r="AE14" s="156">
        <f>VLOOKUP($A14,'[2]Inskrivna i slutenvård'!$B:AF,31,FALSE)</f>
        <v>1.8464528668610301</v>
      </c>
      <c r="AF14" s="178">
        <f>VLOOKUP($A14,'[2]Inskrivna i slutenvård'!$B:AG,32,FALSE)</f>
        <v>16</v>
      </c>
      <c r="AG14" s="156">
        <f>VLOOKUP($A14,'[2]Inskrivna i slutenvård'!$B:AH,33,FALSE)</f>
        <v>1.5549076773566599</v>
      </c>
      <c r="AH14" s="178">
        <f>VLOOKUP($A14,'[2]Inskrivna i slutenvård'!$B:AI,34,FALSE)</f>
        <v>18</v>
      </c>
      <c r="AI14" s="156">
        <f>VLOOKUP($A14,'[2]Inskrivna i slutenvård'!$B:AJ,35,FALSE)</f>
        <v>1.7492711370262399</v>
      </c>
      <c r="AJ14" s="178">
        <f>VLOOKUP($A14,'[2]Inskrivna i slutenvård'!$B:AK,36,FALSE)</f>
        <v>6</v>
      </c>
      <c r="AK14" s="156">
        <f>VLOOKUP($A14,'[2]Inskrivna i slutenvård'!$B:AL,37,FALSE)</f>
        <v>0.58309037900875005</v>
      </c>
      <c r="AL14" s="178">
        <f>VLOOKUP($A14,'[2]Inskrivna i slutenvård'!$B:AM,38,FALSE)</f>
        <v>7</v>
      </c>
      <c r="AM14" s="156">
        <f>VLOOKUP($A14,'[2]Inskrivna i slutenvård'!$B:AN,39,FALSE)</f>
        <v>0.68027210884353995</v>
      </c>
      <c r="AN14" s="178">
        <f>VLOOKUP($A14,'[2]Inskrivna i slutenvård'!$B:AO,40,FALSE)</f>
        <v>7</v>
      </c>
      <c r="AO14" s="156">
        <f>VLOOKUP($A14,'[2]Inskrivna i slutenvård'!$B:AP,41,FALSE)</f>
        <v>0.68027210884353995</v>
      </c>
      <c r="AP14" s="178">
        <f>VLOOKUP($A14,'[2]Inskrivna i slutenvård'!$B:AQ,42,FALSE)</f>
        <v>7</v>
      </c>
      <c r="AQ14" s="156">
        <f>VLOOKUP($A14,'[2]Inskrivna i slutenvård'!$B:AR,43,FALSE)</f>
        <v>0.68027210884353995</v>
      </c>
      <c r="AR14" s="178" t="str">
        <f>VLOOKUP($A14,'[2]Inskrivna i slutenvård'!$B:AS,44,FALSE)</f>
        <v>X</v>
      </c>
      <c r="AS14" s="156" t="str">
        <f>VLOOKUP($A14,'[2]Inskrivna i slutenvård'!$B:AT,45,FALSE)</f>
        <v xml:space="preserve"> </v>
      </c>
      <c r="AT14" s="178" t="str">
        <f>VLOOKUP($A14,'[2]Inskrivna i slutenvård'!$B:AU,46,FALSE)</f>
        <v>X</v>
      </c>
      <c r="AU14" s="156" t="str">
        <f>VLOOKUP($A14,'[2]Inskrivna i slutenvård'!$B:AV,47,FALSE)</f>
        <v xml:space="preserve"> </v>
      </c>
      <c r="AV14" s="178">
        <f>VLOOKUP($A14,'[2]Inskrivna i slutenvård'!$B:AW,48,FALSE)</f>
        <v>0</v>
      </c>
      <c r="AW14" s="156">
        <f>VLOOKUP($A14,'[2]Inskrivna i slutenvård'!$B:AX,49,FALSE)</f>
        <v>0</v>
      </c>
      <c r="AX14" s="178" t="str">
        <f>VLOOKUP($A14,'[2]Inskrivna i slutenvård'!$B:AY,50,FALSE)</f>
        <v>X</v>
      </c>
      <c r="AY14" s="156" t="str">
        <f>VLOOKUP($A14,'[2]Inskrivna i slutenvård'!$B:AZ,51,FALSE)</f>
        <v xml:space="preserve"> </v>
      </c>
      <c r="AZ14" s="178" t="str">
        <f>VLOOKUP($A14,'[2]Inskrivna i slutenvård'!$B:BA,52,FALSE)</f>
        <v>X</v>
      </c>
      <c r="BA14" s="156" t="str">
        <f>VLOOKUP($A14,'[2]Inskrivna i slutenvård'!$B:BB,53,FALSE)</f>
        <v xml:space="preserve"> </v>
      </c>
      <c r="BB14" s="178" t="str">
        <f>VLOOKUP($A14,'[2]Inskrivna i slutenvård'!$B:BC,54,FALSE)</f>
        <v>X</v>
      </c>
      <c r="BC14" s="156" t="str">
        <f>VLOOKUP($A14,'[2]Inskrivna i slutenvård'!$B:BD,55,FALSE)</f>
        <v xml:space="preserve"> </v>
      </c>
      <c r="BD14" s="178">
        <f>VLOOKUP($A14,'[2]Inskrivna i slutenvård'!$B:BE,56,FALSE)</f>
        <v>0</v>
      </c>
      <c r="BE14" s="156">
        <f>VLOOKUP($A14,'[2]Inskrivna i slutenvård'!$B:BF,57,FALSE)</f>
        <v>0</v>
      </c>
      <c r="BF14" s="178" t="str">
        <f>VLOOKUP($A14,'[2]Inskrivna i slutenvård'!$B:BG,58,FALSE)</f>
        <v>X</v>
      </c>
      <c r="BG14" s="156" t="str">
        <f>VLOOKUP($A14,'[2]Inskrivna i slutenvård'!$B:BH,59,FALSE)</f>
        <v xml:space="preserve"> </v>
      </c>
      <c r="BH14" s="178" t="str">
        <f>VLOOKUP($A14,'[2]Inskrivna i slutenvård'!$B:BI,60,FALSE)</f>
        <v>X</v>
      </c>
      <c r="BI14" s="156" t="str">
        <f>VLOOKUP($A14,'[2]Inskrivna i slutenvård'!$B:BJ,61,FALSE)</f>
        <v xml:space="preserve"> </v>
      </c>
      <c r="BJ14" s="178" t="str">
        <f>VLOOKUP($A14,'[2]Inskrivna i slutenvård'!$B:BK,62,FALSE)</f>
        <v>X</v>
      </c>
      <c r="BK14" s="156" t="str">
        <f>VLOOKUP($A14,'[2]Inskrivna i slutenvård'!$B:BL,63,FALSE)</f>
        <v xml:space="preserve"> </v>
      </c>
      <c r="BL14" s="178" t="str">
        <f>VLOOKUP($A14,'[2]Inskrivna i slutenvård'!$B:BM,64,FALSE)</f>
        <v>X</v>
      </c>
      <c r="BM14" s="156" t="str">
        <f>VLOOKUP($A14,'[2]Inskrivna i slutenvård'!$B:BN,65,FALSE)</f>
        <v xml:space="preserve"> </v>
      </c>
      <c r="BN14" s="178" t="str">
        <f>VLOOKUP($A14,'[2]Inskrivna i slutenvård'!$B:BO,66,FALSE)</f>
        <v>X</v>
      </c>
      <c r="BO14" s="156" t="str">
        <f>VLOOKUP($A14,'[2]Inskrivna i slutenvård'!$B:BP,67,FALSE)</f>
        <v xml:space="preserve"> </v>
      </c>
      <c r="BP14" s="178">
        <f>VLOOKUP($A14,'[2]Inskrivna i slutenvård'!$B:BQ,68,FALSE)</f>
        <v>6</v>
      </c>
      <c r="BQ14" s="156">
        <f>VLOOKUP($A14,'[2]Inskrivna i slutenvård'!$B:BR,69,FALSE)</f>
        <v>0.58309037900875005</v>
      </c>
      <c r="BR14" s="178">
        <f>VLOOKUP($A14,'[2]Inskrivna i slutenvård'!$B:BS,70,FALSE)</f>
        <v>10</v>
      </c>
      <c r="BS14" s="156">
        <f>VLOOKUP($A14,'[2]Inskrivna i slutenvård'!$B:BT,71,FALSE)</f>
        <v>0.97181729834790997</v>
      </c>
      <c r="BT14" s="178">
        <f>VLOOKUP($A14,'[2]Inskrivna i slutenvård'!$B:BU,72,FALSE)</f>
        <v>11</v>
      </c>
      <c r="BU14" s="156">
        <f>VLOOKUP($A14,'[2]Inskrivna i slutenvård'!$B:BV,73,FALSE)</f>
        <v>1.0689990281827</v>
      </c>
      <c r="BV14" s="178">
        <f>VLOOKUP($A14,'[2]Inskrivna i slutenvård'!$B:BW,74,FALSE)</f>
        <v>35</v>
      </c>
      <c r="BW14" s="156">
        <f>VLOOKUP($A14,'[2]Inskrivna i slutenvård'!$B:BX,75,FALSE)</f>
        <v>3.40136054421769</v>
      </c>
      <c r="BX14" s="178">
        <f>VLOOKUP($A14,'[2]Inskrivna i slutenvård'!$B:BY,76,FALSE)</f>
        <v>31</v>
      </c>
      <c r="BY14" s="156">
        <f>VLOOKUP($A14,'[2]Inskrivna i slutenvård'!$B:BZ,77,FALSE)</f>
        <v>3.0126336248785202</v>
      </c>
      <c r="BZ14" s="178">
        <f>VLOOKUP($A14,'[2]Inskrivna i slutenvård'!$B:CA,78,FALSE)</f>
        <v>28</v>
      </c>
      <c r="CA14" s="156">
        <f>VLOOKUP($A14,'[2]Inskrivna i slutenvård'!$B:CB,79,FALSE)</f>
        <v>2.72108843537415</v>
      </c>
      <c r="CB14" s="178">
        <f>VLOOKUP($A14,'[2]Inskrivna i slutenvård'!$B:CC,80,FALSE)</f>
        <v>33</v>
      </c>
      <c r="CC14" s="156">
        <f>VLOOKUP($A14,'[2]Inskrivna i slutenvård'!$B:CD,81,FALSE)</f>
        <v>3.2069970845481102</v>
      </c>
      <c r="CD14" s="178">
        <f>VLOOKUP($A14,'[2]Inskrivna i slutenvård'!$B:CE,82,FALSE)</f>
        <v>10</v>
      </c>
      <c r="CE14" s="156">
        <f>VLOOKUP($A14,'[2]Inskrivna i slutenvård'!$B:CF,83,FALSE)</f>
        <v>0.97181729834790997</v>
      </c>
    </row>
    <row r="15" spans="1:83">
      <c r="A15" s="157" t="s">
        <v>115</v>
      </c>
      <c r="B15" s="78">
        <f>VLOOKUP(A15,'[2]Inskrivna i slutenvård'!$B:$C,2,FALSE)</f>
        <v>1161</v>
      </c>
      <c r="C15" s="167">
        <f>VLOOKUP($A15,'[2]Inskrivna i slutenvård'!$B:D,3,FALSE)</f>
        <v>3.7234213142618899</v>
      </c>
      <c r="D15" s="78" t="str">
        <f>VLOOKUP($A15,'[2]Inskrivna i slutenvård'!$B:E,4,FALSE)</f>
        <v>X</v>
      </c>
      <c r="E15" s="156" t="str">
        <f>VLOOKUP($A15,'[2]Inskrivna i slutenvård'!$B:F,5,FALSE)</f>
        <v xml:space="preserve"> </v>
      </c>
      <c r="F15" s="178">
        <f>VLOOKUP($A15,'[2]Inskrivna i slutenvård'!$B:G,6,FALSE)</f>
        <v>9</v>
      </c>
      <c r="G15" s="156">
        <f>VLOOKUP($A15,'[2]Inskrivna i slutenvård'!$B:H,7,FALSE)</f>
        <v>0.77519379844961001</v>
      </c>
      <c r="H15" s="178">
        <f>VLOOKUP($A15,'[2]Inskrivna i slutenvård'!$B:I,8,FALSE)</f>
        <v>13</v>
      </c>
      <c r="I15" s="156">
        <f>VLOOKUP($A15,'[2]Inskrivna i slutenvård'!$B:J,9,FALSE)</f>
        <v>1.1197243755383299</v>
      </c>
      <c r="J15" s="178">
        <f>VLOOKUP($A15,'[2]Inskrivna i slutenvård'!$B:K,10,FALSE)</f>
        <v>54</v>
      </c>
      <c r="K15" s="156">
        <f>VLOOKUP($A15,'[2]Inskrivna i slutenvård'!$B:L,11,FALSE)</f>
        <v>4.65116279069768</v>
      </c>
      <c r="L15" s="176">
        <f>VLOOKUP($A15,'[2]Inskrivna i slutenvård'!$B:M,12,FALSE)</f>
        <v>76</v>
      </c>
      <c r="M15" s="156">
        <f>VLOOKUP($A15,'[2]Inskrivna i slutenvård'!$B:N,13,FALSE)</f>
        <v>6.5460809646856202</v>
      </c>
      <c r="N15" s="178">
        <f>VLOOKUP($A15,'[2]Inskrivna i slutenvård'!$B:O,14,FALSE)</f>
        <v>53</v>
      </c>
      <c r="O15" s="156">
        <f>VLOOKUP($A15,'[2]Inskrivna i slutenvård'!$B:P,15,FALSE)</f>
        <v>4.5650301464255003</v>
      </c>
      <c r="P15" s="178">
        <f>VLOOKUP($A15,'[2]Inskrivna i slutenvård'!$B:Q,16,FALSE)</f>
        <v>63</v>
      </c>
      <c r="Q15" s="156">
        <f>VLOOKUP($A15,'[2]Inskrivna i slutenvård'!$B:R,17,FALSE)</f>
        <v>5.4263565891472902</v>
      </c>
      <c r="R15" s="178">
        <f>VLOOKUP($A15,'[2]Inskrivna i slutenvård'!$B:S,18,FALSE)</f>
        <v>53</v>
      </c>
      <c r="S15" s="156">
        <f>VLOOKUP($A15,'[2]Inskrivna i slutenvård'!$B:T,19,FALSE)</f>
        <v>4.5650301464255003</v>
      </c>
      <c r="T15" s="178">
        <f>VLOOKUP($A15,'[2]Inskrivna i slutenvård'!$B:U,20,FALSE)</f>
        <v>54</v>
      </c>
      <c r="U15" s="156">
        <f>VLOOKUP($A15,'[2]Inskrivna i slutenvård'!$B:V,21,FALSE)</f>
        <v>4.65116279069768</v>
      </c>
      <c r="V15" s="178">
        <f>VLOOKUP($A15,'[2]Inskrivna i slutenvård'!$B:W,22,FALSE)</f>
        <v>54</v>
      </c>
      <c r="W15" s="156">
        <f>VLOOKUP($A15,'[2]Inskrivna i slutenvård'!$B:X,23,FALSE)</f>
        <v>4.65116279069768</v>
      </c>
      <c r="X15" s="178">
        <f>VLOOKUP($A15,'[2]Inskrivna i slutenvård'!$B:Y,24,FALSE)</f>
        <v>47</v>
      </c>
      <c r="Y15" s="156">
        <f>VLOOKUP($A15,'[2]Inskrivna i slutenvård'!$B:Z,25,FALSE)</f>
        <v>4.0482342807924203</v>
      </c>
      <c r="Z15" s="178">
        <f>VLOOKUP($A15,'[2]Inskrivna i slutenvård'!$B:AA,26,FALSE)</f>
        <v>42</v>
      </c>
      <c r="AA15" s="156">
        <f>VLOOKUP($A15,'[2]Inskrivna i slutenvård'!$B:AB,27,FALSE)</f>
        <v>3.6175710594315298</v>
      </c>
      <c r="AB15" s="178">
        <f>VLOOKUP($A15,'[2]Inskrivna i slutenvård'!$B:AC,28,FALSE)</f>
        <v>53</v>
      </c>
      <c r="AC15" s="156">
        <f>VLOOKUP($A15,'[2]Inskrivna i slutenvård'!$B:AD,29,FALSE)</f>
        <v>4.5650301464255003</v>
      </c>
      <c r="AD15" s="178">
        <f>VLOOKUP($A15,'[2]Inskrivna i slutenvård'!$B:AE,30,FALSE)</f>
        <v>38</v>
      </c>
      <c r="AE15" s="156">
        <f>VLOOKUP($A15,'[2]Inskrivna i slutenvård'!$B:AF,31,FALSE)</f>
        <v>3.2730404823428101</v>
      </c>
      <c r="AF15" s="178">
        <f>VLOOKUP($A15,'[2]Inskrivna i slutenvård'!$B:AG,32,FALSE)</f>
        <v>45</v>
      </c>
      <c r="AG15" s="156">
        <f>VLOOKUP($A15,'[2]Inskrivna i slutenvård'!$B:AH,33,FALSE)</f>
        <v>3.87596899224806</v>
      </c>
      <c r="AH15" s="178">
        <f>VLOOKUP($A15,'[2]Inskrivna i slutenvård'!$B:AI,34,FALSE)</f>
        <v>43</v>
      </c>
      <c r="AI15" s="156">
        <f>VLOOKUP($A15,'[2]Inskrivna i slutenvård'!$B:AJ,35,FALSE)</f>
        <v>3.7037037037037002</v>
      </c>
      <c r="AJ15" s="178">
        <f>VLOOKUP($A15,'[2]Inskrivna i slutenvård'!$B:AK,36,FALSE)</f>
        <v>33</v>
      </c>
      <c r="AK15" s="156">
        <f>VLOOKUP($A15,'[2]Inskrivna i slutenvård'!$B:AL,37,FALSE)</f>
        <v>2.8423772609819098</v>
      </c>
      <c r="AL15" s="178">
        <f>VLOOKUP($A15,'[2]Inskrivna i slutenvård'!$B:AM,38,FALSE)</f>
        <v>30</v>
      </c>
      <c r="AM15" s="156">
        <f>VLOOKUP($A15,'[2]Inskrivna i slutenvård'!$B:AN,39,FALSE)</f>
        <v>2.58397932816538</v>
      </c>
      <c r="AN15" s="178">
        <f>VLOOKUP($A15,'[2]Inskrivna i slutenvård'!$B:AO,40,FALSE)</f>
        <v>14</v>
      </c>
      <c r="AO15" s="156">
        <f>VLOOKUP($A15,'[2]Inskrivna i slutenvård'!$B:AP,41,FALSE)</f>
        <v>1.2058570198105101</v>
      </c>
      <c r="AP15" s="178">
        <f>VLOOKUP($A15,'[2]Inskrivna i slutenvård'!$B:AQ,42,FALSE)</f>
        <v>7</v>
      </c>
      <c r="AQ15" s="156">
        <f>VLOOKUP($A15,'[2]Inskrivna i slutenvård'!$B:AR,43,FALSE)</f>
        <v>0.60292850990525004</v>
      </c>
      <c r="AR15" s="178">
        <f>VLOOKUP($A15,'[2]Inskrivna i slutenvård'!$B:AS,44,FALSE)</f>
        <v>12</v>
      </c>
      <c r="AS15" s="156">
        <f>VLOOKUP($A15,'[2]Inskrivna i slutenvård'!$B:AT,45,FALSE)</f>
        <v>1.03359173126615</v>
      </c>
      <c r="AT15" s="178">
        <f>VLOOKUP($A15,'[2]Inskrivna i slutenvård'!$B:AU,46,FALSE)</f>
        <v>8</v>
      </c>
      <c r="AU15" s="156">
        <f>VLOOKUP($A15,'[2]Inskrivna i slutenvård'!$B:AV,47,FALSE)</f>
        <v>0.68906115417742997</v>
      </c>
      <c r="AV15" s="178">
        <f>VLOOKUP($A15,'[2]Inskrivna i slutenvård'!$B:AW,48,FALSE)</f>
        <v>13</v>
      </c>
      <c r="AW15" s="156">
        <f>VLOOKUP($A15,'[2]Inskrivna i slutenvård'!$B:AX,49,FALSE)</f>
        <v>1.1197243755383299</v>
      </c>
      <c r="AX15" s="178">
        <f>VLOOKUP($A15,'[2]Inskrivna i slutenvård'!$B:AY,50,FALSE)</f>
        <v>7</v>
      </c>
      <c r="AY15" s="156">
        <f>VLOOKUP($A15,'[2]Inskrivna i slutenvård'!$B:AZ,51,FALSE)</f>
        <v>0.60292850990525004</v>
      </c>
      <c r="AZ15" s="178" t="str">
        <f>VLOOKUP($A15,'[2]Inskrivna i slutenvård'!$B:BA,52,FALSE)</f>
        <v>X</v>
      </c>
      <c r="BA15" s="156" t="str">
        <f>VLOOKUP($A15,'[2]Inskrivna i slutenvård'!$B:BB,53,FALSE)</f>
        <v xml:space="preserve"> </v>
      </c>
      <c r="BB15" s="178" t="str">
        <f>VLOOKUP($A15,'[2]Inskrivna i slutenvård'!$B:BC,54,FALSE)</f>
        <v>X</v>
      </c>
      <c r="BC15" s="156" t="str">
        <f>VLOOKUP($A15,'[2]Inskrivna i slutenvård'!$B:BD,55,FALSE)</f>
        <v xml:space="preserve"> </v>
      </c>
      <c r="BD15" s="178">
        <f>VLOOKUP($A15,'[2]Inskrivna i slutenvård'!$B:BE,56,FALSE)</f>
        <v>4</v>
      </c>
      <c r="BE15" s="156">
        <f>VLOOKUP($A15,'[2]Inskrivna i slutenvård'!$B:BF,57,FALSE)</f>
        <v>0.34453057708871998</v>
      </c>
      <c r="BF15" s="178">
        <f>VLOOKUP($A15,'[2]Inskrivna i slutenvård'!$B:BG,58,FALSE)</f>
        <v>6</v>
      </c>
      <c r="BG15" s="156">
        <f>VLOOKUP($A15,'[2]Inskrivna i slutenvård'!$B:BH,59,FALSE)</f>
        <v>0.51679586563308</v>
      </c>
      <c r="BH15" s="178" t="str">
        <f>VLOOKUP($A15,'[2]Inskrivna i slutenvård'!$B:BI,60,FALSE)</f>
        <v>X</v>
      </c>
      <c r="BI15" s="156" t="str">
        <f>VLOOKUP($A15,'[2]Inskrivna i slutenvård'!$B:BJ,61,FALSE)</f>
        <v xml:space="preserve"> </v>
      </c>
      <c r="BJ15" s="178" t="str">
        <f>VLOOKUP($A15,'[2]Inskrivna i slutenvård'!$B:BK,62,FALSE)</f>
        <v>X</v>
      </c>
      <c r="BK15" s="156" t="str">
        <f>VLOOKUP($A15,'[2]Inskrivna i slutenvård'!$B:BL,63,FALSE)</f>
        <v xml:space="preserve"> </v>
      </c>
      <c r="BL15" s="178" t="str">
        <f>VLOOKUP($A15,'[2]Inskrivna i slutenvård'!$B:BM,64,FALSE)</f>
        <v>X</v>
      </c>
      <c r="BM15" s="156" t="str">
        <f>VLOOKUP($A15,'[2]Inskrivna i slutenvård'!$B:BN,65,FALSE)</f>
        <v xml:space="preserve"> </v>
      </c>
      <c r="BN15" s="178">
        <f>VLOOKUP($A15,'[2]Inskrivna i slutenvård'!$B:BO,66,FALSE)</f>
        <v>15</v>
      </c>
      <c r="BO15" s="156">
        <f>VLOOKUP($A15,'[2]Inskrivna i slutenvård'!$B:BP,67,FALSE)</f>
        <v>1.29198966408269</v>
      </c>
      <c r="BP15" s="178">
        <f>VLOOKUP($A15,'[2]Inskrivna i slutenvård'!$B:BQ,68,FALSE)</f>
        <v>10</v>
      </c>
      <c r="BQ15" s="156">
        <f>VLOOKUP($A15,'[2]Inskrivna i slutenvård'!$B:BR,69,FALSE)</f>
        <v>0.86132644272179004</v>
      </c>
      <c r="BR15" s="178">
        <f>VLOOKUP($A15,'[2]Inskrivna i slutenvård'!$B:BS,70,FALSE)</f>
        <v>16</v>
      </c>
      <c r="BS15" s="156">
        <f>VLOOKUP($A15,'[2]Inskrivna i slutenvård'!$B:BT,71,FALSE)</f>
        <v>1.3781223083548699</v>
      </c>
      <c r="BT15" s="178">
        <f>VLOOKUP($A15,'[2]Inskrivna i slutenvård'!$B:BU,72,FALSE)</f>
        <v>24</v>
      </c>
      <c r="BU15" s="156">
        <f>VLOOKUP($A15,'[2]Inskrivna i slutenvård'!$B:BV,73,FALSE)</f>
        <v>2.0671834625323</v>
      </c>
      <c r="BV15" s="178">
        <f>VLOOKUP($A15,'[2]Inskrivna i slutenvård'!$B:BW,74,FALSE)</f>
        <v>43</v>
      </c>
      <c r="BW15" s="156">
        <f>VLOOKUP($A15,'[2]Inskrivna i slutenvård'!$B:BX,75,FALSE)</f>
        <v>3.7037037037037002</v>
      </c>
      <c r="BX15" s="178">
        <f>VLOOKUP($A15,'[2]Inskrivna i slutenvård'!$B:BY,76,FALSE)</f>
        <v>52</v>
      </c>
      <c r="BY15" s="156">
        <f>VLOOKUP($A15,'[2]Inskrivna i slutenvård'!$B:BZ,77,FALSE)</f>
        <v>4.4788975021533197</v>
      </c>
      <c r="BZ15" s="178">
        <f>VLOOKUP($A15,'[2]Inskrivna i slutenvård'!$B:CA,78,FALSE)</f>
        <v>46</v>
      </c>
      <c r="CA15" s="156">
        <f>VLOOKUP($A15,'[2]Inskrivna i slutenvård'!$B:CB,79,FALSE)</f>
        <v>3.9621016365202402</v>
      </c>
      <c r="CB15" s="178">
        <f>VLOOKUP($A15,'[2]Inskrivna i slutenvård'!$B:CC,80,FALSE)</f>
        <v>55</v>
      </c>
      <c r="CC15" s="156">
        <f>VLOOKUP($A15,'[2]Inskrivna i slutenvård'!$B:CD,81,FALSE)</f>
        <v>4.7372954349698499</v>
      </c>
      <c r="CD15" s="178">
        <f>VLOOKUP($A15,'[2]Inskrivna i slutenvård'!$B:CE,82,FALSE)</f>
        <v>39</v>
      </c>
      <c r="CE15" s="156">
        <f>VLOOKUP($A15,'[2]Inskrivna i slutenvård'!$B:CF,83,FALSE)</f>
        <v>3.3591731266149898</v>
      </c>
    </row>
    <row r="16" spans="1:83">
      <c r="A16" s="157" t="s">
        <v>124</v>
      </c>
      <c r="B16" s="78">
        <f>VLOOKUP(A16,'[2]Inskrivna i slutenvård'!$B:$C,2,FALSE)</f>
        <v>1081</v>
      </c>
      <c r="C16" s="167">
        <f>VLOOKUP($A16,'[2]Inskrivna i slutenvård'!$B:D,3,FALSE)</f>
        <v>3.4668548154324799</v>
      </c>
      <c r="D16" s="78">
        <f>VLOOKUP($A16,'[2]Inskrivna i slutenvård'!$B:E,4,FALSE)</f>
        <v>4</v>
      </c>
      <c r="E16" s="156">
        <f>VLOOKUP($A16,'[2]Inskrivna i slutenvård'!$B:F,5,FALSE)</f>
        <v>0.37002775208140998</v>
      </c>
      <c r="F16" s="178">
        <f>VLOOKUP($A16,'[2]Inskrivna i slutenvård'!$B:G,6,FALSE)</f>
        <v>4</v>
      </c>
      <c r="G16" s="156">
        <f>VLOOKUP($A16,'[2]Inskrivna i slutenvård'!$B:H,7,FALSE)</f>
        <v>0.37002775208140998</v>
      </c>
      <c r="H16" s="178">
        <f>VLOOKUP($A16,'[2]Inskrivna i slutenvård'!$B:I,8,FALSE)</f>
        <v>10</v>
      </c>
      <c r="I16" s="156">
        <f>VLOOKUP($A16,'[2]Inskrivna i slutenvård'!$B:J,9,FALSE)</f>
        <v>0.92506938020352003</v>
      </c>
      <c r="J16" s="178">
        <f>VLOOKUP($A16,'[2]Inskrivna i slutenvård'!$B:K,10,FALSE)</f>
        <v>42</v>
      </c>
      <c r="K16" s="156">
        <f>VLOOKUP($A16,'[2]Inskrivna i slutenvård'!$B:L,11,FALSE)</f>
        <v>3.8852913968547602</v>
      </c>
      <c r="L16" s="176">
        <f>VLOOKUP($A16,'[2]Inskrivna i slutenvård'!$B:M,12,FALSE)</f>
        <v>69</v>
      </c>
      <c r="M16" s="156">
        <f>VLOOKUP($A16,'[2]Inskrivna i slutenvård'!$B:N,13,FALSE)</f>
        <v>6.3829787234042596</v>
      </c>
      <c r="N16" s="178">
        <f>VLOOKUP($A16,'[2]Inskrivna i slutenvård'!$B:O,14,FALSE)</f>
        <v>66</v>
      </c>
      <c r="O16" s="156">
        <f>VLOOKUP($A16,'[2]Inskrivna i slutenvård'!$B:P,15,FALSE)</f>
        <v>6.1054579093432002</v>
      </c>
      <c r="P16" s="178">
        <f>VLOOKUP($A16,'[2]Inskrivna i slutenvård'!$B:Q,16,FALSE)</f>
        <v>62</v>
      </c>
      <c r="Q16" s="156">
        <f>VLOOKUP($A16,'[2]Inskrivna i slutenvård'!$B:R,17,FALSE)</f>
        <v>5.7354301572618001</v>
      </c>
      <c r="R16" s="178">
        <f>VLOOKUP($A16,'[2]Inskrivna i slutenvård'!$B:S,18,FALSE)</f>
        <v>50</v>
      </c>
      <c r="S16" s="156">
        <f>VLOOKUP($A16,'[2]Inskrivna i slutenvård'!$B:T,19,FALSE)</f>
        <v>4.6253469010175801</v>
      </c>
      <c r="T16" s="178">
        <f>VLOOKUP($A16,'[2]Inskrivna i slutenvård'!$B:U,20,FALSE)</f>
        <v>54</v>
      </c>
      <c r="U16" s="156">
        <f>VLOOKUP($A16,'[2]Inskrivna i slutenvård'!$B:V,21,FALSE)</f>
        <v>4.9953746530989802</v>
      </c>
      <c r="V16" s="178">
        <f>VLOOKUP($A16,'[2]Inskrivna i slutenvård'!$B:W,22,FALSE)</f>
        <v>42</v>
      </c>
      <c r="W16" s="156">
        <f>VLOOKUP($A16,'[2]Inskrivna i slutenvård'!$B:X,23,FALSE)</f>
        <v>3.8852913968547602</v>
      </c>
      <c r="X16" s="178">
        <f>VLOOKUP($A16,'[2]Inskrivna i slutenvård'!$B:Y,24,FALSE)</f>
        <v>34</v>
      </c>
      <c r="Y16" s="156">
        <f>VLOOKUP($A16,'[2]Inskrivna i slutenvård'!$B:Z,25,FALSE)</f>
        <v>3.1452358926919501</v>
      </c>
      <c r="Z16" s="178">
        <f>VLOOKUP($A16,'[2]Inskrivna i slutenvård'!$B:AA,26,FALSE)</f>
        <v>28</v>
      </c>
      <c r="AA16" s="156">
        <f>VLOOKUP($A16,'[2]Inskrivna i slutenvård'!$B:AB,27,FALSE)</f>
        <v>2.5901942645698401</v>
      </c>
      <c r="AB16" s="178">
        <f>VLOOKUP($A16,'[2]Inskrivna i slutenvård'!$B:AC,28,FALSE)</f>
        <v>41</v>
      </c>
      <c r="AC16" s="156">
        <f>VLOOKUP($A16,'[2]Inskrivna i slutenvård'!$B:AD,29,FALSE)</f>
        <v>3.7927844588344102</v>
      </c>
      <c r="AD16" s="178">
        <f>VLOOKUP($A16,'[2]Inskrivna i slutenvård'!$B:AE,30,FALSE)</f>
        <v>46</v>
      </c>
      <c r="AE16" s="156">
        <f>VLOOKUP($A16,'[2]Inskrivna i slutenvård'!$B:AF,31,FALSE)</f>
        <v>4.2553191489361701</v>
      </c>
      <c r="AF16" s="178">
        <f>VLOOKUP($A16,'[2]Inskrivna i slutenvård'!$B:AG,32,FALSE)</f>
        <v>32</v>
      </c>
      <c r="AG16" s="156">
        <f>VLOOKUP($A16,'[2]Inskrivna i slutenvård'!$B:AH,33,FALSE)</f>
        <v>2.9602220166512501</v>
      </c>
      <c r="AH16" s="178">
        <f>VLOOKUP($A16,'[2]Inskrivna i slutenvård'!$B:AI,34,FALSE)</f>
        <v>43</v>
      </c>
      <c r="AI16" s="156">
        <f>VLOOKUP($A16,'[2]Inskrivna i slutenvård'!$B:AJ,35,FALSE)</f>
        <v>3.97779833487512</v>
      </c>
      <c r="AJ16" s="178">
        <f>VLOOKUP($A16,'[2]Inskrivna i slutenvård'!$B:AK,36,FALSE)</f>
        <v>25</v>
      </c>
      <c r="AK16" s="156">
        <f>VLOOKUP($A16,'[2]Inskrivna i slutenvård'!$B:AL,37,FALSE)</f>
        <v>2.31267345050879</v>
      </c>
      <c r="AL16" s="178">
        <f>VLOOKUP($A16,'[2]Inskrivna i slutenvård'!$B:AM,38,FALSE)</f>
        <v>27</v>
      </c>
      <c r="AM16" s="156">
        <f>VLOOKUP($A16,'[2]Inskrivna i slutenvård'!$B:AN,39,FALSE)</f>
        <v>2.4976873265494901</v>
      </c>
      <c r="AN16" s="178">
        <f>VLOOKUP($A16,'[2]Inskrivna i slutenvård'!$B:AO,40,FALSE)</f>
        <v>20</v>
      </c>
      <c r="AO16" s="156">
        <f>VLOOKUP($A16,'[2]Inskrivna i slutenvård'!$B:AP,41,FALSE)</f>
        <v>1.8501387604070301</v>
      </c>
      <c r="AP16" s="178">
        <f>VLOOKUP($A16,'[2]Inskrivna i slutenvård'!$B:AQ,42,FALSE)</f>
        <v>16</v>
      </c>
      <c r="AQ16" s="156">
        <f>VLOOKUP($A16,'[2]Inskrivna i slutenvård'!$B:AR,43,FALSE)</f>
        <v>1.4801110083256199</v>
      </c>
      <c r="AR16" s="178">
        <f>VLOOKUP($A16,'[2]Inskrivna i slutenvård'!$B:AS,44,FALSE)</f>
        <v>14</v>
      </c>
      <c r="AS16" s="156">
        <f>VLOOKUP($A16,'[2]Inskrivna i slutenvård'!$B:AT,45,FALSE)</f>
        <v>1.2950971322849201</v>
      </c>
      <c r="AT16" s="178">
        <f>VLOOKUP($A16,'[2]Inskrivna i slutenvård'!$B:AU,46,FALSE)</f>
        <v>11</v>
      </c>
      <c r="AU16" s="156">
        <f>VLOOKUP($A16,'[2]Inskrivna i slutenvård'!$B:AV,47,FALSE)</f>
        <v>1.01757631822387</v>
      </c>
      <c r="AV16" s="178" t="str">
        <f>VLOOKUP($A16,'[2]Inskrivna i slutenvård'!$B:AW,48,FALSE)</f>
        <v>X</v>
      </c>
      <c r="AW16" s="156" t="str">
        <f>VLOOKUP($A16,'[2]Inskrivna i slutenvård'!$B:AX,49,FALSE)</f>
        <v xml:space="preserve"> </v>
      </c>
      <c r="AX16" s="178">
        <f>VLOOKUP($A16,'[2]Inskrivna i slutenvård'!$B:AY,50,FALSE)</f>
        <v>7</v>
      </c>
      <c r="AY16" s="156">
        <f>VLOOKUP($A16,'[2]Inskrivna i slutenvård'!$B:AZ,51,FALSE)</f>
        <v>0.64754856614246004</v>
      </c>
      <c r="AZ16" s="178">
        <f>VLOOKUP($A16,'[2]Inskrivna i slutenvård'!$B:BA,52,FALSE)</f>
        <v>11</v>
      </c>
      <c r="BA16" s="156">
        <f>VLOOKUP($A16,'[2]Inskrivna i slutenvård'!$B:BB,53,FALSE)</f>
        <v>1.01757631822387</v>
      </c>
      <c r="BB16" s="178">
        <f>VLOOKUP($A16,'[2]Inskrivna i slutenvård'!$B:BC,54,FALSE)</f>
        <v>9</v>
      </c>
      <c r="BC16" s="156">
        <f>VLOOKUP($A16,'[2]Inskrivna i slutenvård'!$B:BD,55,FALSE)</f>
        <v>0.83256244218316</v>
      </c>
      <c r="BD16" s="178">
        <f>VLOOKUP($A16,'[2]Inskrivna i slutenvård'!$B:BE,56,FALSE)</f>
        <v>10</v>
      </c>
      <c r="BE16" s="156">
        <f>VLOOKUP($A16,'[2]Inskrivna i slutenvård'!$B:BF,57,FALSE)</f>
        <v>0.92506938020352003</v>
      </c>
      <c r="BF16" s="178">
        <f>VLOOKUP($A16,'[2]Inskrivna i slutenvård'!$B:BG,58,FALSE)</f>
        <v>10</v>
      </c>
      <c r="BG16" s="156">
        <f>VLOOKUP($A16,'[2]Inskrivna i slutenvård'!$B:BH,59,FALSE)</f>
        <v>0.92506938020352003</v>
      </c>
      <c r="BH16" s="178" t="str">
        <f>VLOOKUP($A16,'[2]Inskrivna i slutenvård'!$B:BI,60,FALSE)</f>
        <v>X</v>
      </c>
      <c r="BI16" s="156" t="str">
        <f>VLOOKUP($A16,'[2]Inskrivna i slutenvård'!$B:BJ,61,FALSE)</f>
        <v xml:space="preserve"> </v>
      </c>
      <c r="BJ16" s="178">
        <f>VLOOKUP($A16,'[2]Inskrivna i slutenvård'!$B:BK,62,FALSE)</f>
        <v>7</v>
      </c>
      <c r="BK16" s="156">
        <f>VLOOKUP($A16,'[2]Inskrivna i slutenvård'!$B:BL,63,FALSE)</f>
        <v>0.64754856614246004</v>
      </c>
      <c r="BL16" s="178">
        <f>VLOOKUP($A16,'[2]Inskrivna i slutenvård'!$B:BM,64,FALSE)</f>
        <v>9</v>
      </c>
      <c r="BM16" s="156">
        <f>VLOOKUP($A16,'[2]Inskrivna i slutenvård'!$B:BN,65,FALSE)</f>
        <v>0.83256244218316</v>
      </c>
      <c r="BN16" s="178">
        <f>VLOOKUP($A16,'[2]Inskrivna i slutenvård'!$B:BO,66,FALSE)</f>
        <v>8</v>
      </c>
      <c r="BO16" s="156">
        <f>VLOOKUP($A16,'[2]Inskrivna i slutenvård'!$B:BP,67,FALSE)</f>
        <v>0.74005550416280996</v>
      </c>
      <c r="BP16" s="178">
        <f>VLOOKUP($A16,'[2]Inskrivna i slutenvård'!$B:BQ,68,FALSE)</f>
        <v>8</v>
      </c>
      <c r="BQ16" s="156">
        <f>VLOOKUP($A16,'[2]Inskrivna i slutenvård'!$B:BR,69,FALSE)</f>
        <v>0.74005550416280996</v>
      </c>
      <c r="BR16" s="178">
        <f>VLOOKUP($A16,'[2]Inskrivna i slutenvård'!$B:BS,70,FALSE)</f>
        <v>7</v>
      </c>
      <c r="BS16" s="156">
        <f>VLOOKUP($A16,'[2]Inskrivna i slutenvård'!$B:BT,71,FALSE)</f>
        <v>0.64754856614246004</v>
      </c>
      <c r="BT16" s="178">
        <f>VLOOKUP($A16,'[2]Inskrivna i slutenvård'!$B:BU,72,FALSE)</f>
        <v>20</v>
      </c>
      <c r="BU16" s="156">
        <f>VLOOKUP($A16,'[2]Inskrivna i slutenvård'!$B:BV,73,FALSE)</f>
        <v>1.8501387604070301</v>
      </c>
      <c r="BV16" s="178">
        <f>VLOOKUP($A16,'[2]Inskrivna i slutenvård'!$B:BW,74,FALSE)</f>
        <v>21</v>
      </c>
      <c r="BW16" s="156">
        <f>VLOOKUP($A16,'[2]Inskrivna i slutenvård'!$B:BX,75,FALSE)</f>
        <v>1.9426456984273801</v>
      </c>
      <c r="BX16" s="178">
        <f>VLOOKUP($A16,'[2]Inskrivna i slutenvård'!$B:BY,76,FALSE)</f>
        <v>41</v>
      </c>
      <c r="BY16" s="156">
        <f>VLOOKUP($A16,'[2]Inskrivna i slutenvård'!$B:BZ,77,FALSE)</f>
        <v>3.7927844588344102</v>
      </c>
      <c r="BZ16" s="178">
        <f>VLOOKUP($A16,'[2]Inskrivna i slutenvård'!$B:CA,78,FALSE)</f>
        <v>53</v>
      </c>
      <c r="CA16" s="156">
        <f>VLOOKUP($A16,'[2]Inskrivna i slutenvård'!$B:CB,79,FALSE)</f>
        <v>4.9028677150786297</v>
      </c>
      <c r="CB16" s="178">
        <f>VLOOKUP($A16,'[2]Inskrivna i slutenvård'!$B:CC,80,FALSE)</f>
        <v>58</v>
      </c>
      <c r="CC16" s="156">
        <f>VLOOKUP($A16,'[2]Inskrivna i slutenvård'!$B:CD,81,FALSE)</f>
        <v>5.3654024051803901</v>
      </c>
      <c r="CD16" s="178">
        <f>VLOOKUP($A16,'[2]Inskrivna i slutenvård'!$B:CE,82,FALSE)</f>
        <v>49</v>
      </c>
      <c r="CE16" s="156">
        <f>VLOOKUP($A16,'[2]Inskrivna i slutenvård'!$B:CF,83,FALSE)</f>
        <v>4.5328399629972296</v>
      </c>
    </row>
    <row r="17" spans="1:83">
      <c r="A17" s="157" t="s">
        <v>112</v>
      </c>
      <c r="B17" s="78">
        <f>VLOOKUP(A17,'[2]Inskrivna i slutenvård'!$B:$C,2,FALSE)</f>
        <v>1110</v>
      </c>
      <c r="C17" s="167">
        <f>VLOOKUP($A17,'[2]Inskrivna i slutenvård'!$B:D,3,FALSE)</f>
        <v>3.5598601712581401</v>
      </c>
      <c r="D17" s="78" t="str">
        <f>VLOOKUP($A17,'[2]Inskrivna i slutenvård'!$B:E,4,FALSE)</f>
        <v>X</v>
      </c>
      <c r="E17" s="156" t="str">
        <f>VLOOKUP($A17,'[2]Inskrivna i slutenvård'!$B:F,5,FALSE)</f>
        <v xml:space="preserve"> </v>
      </c>
      <c r="F17" s="178">
        <f>VLOOKUP($A17,'[2]Inskrivna i slutenvård'!$B:G,6,FALSE)</f>
        <v>10</v>
      </c>
      <c r="G17" s="156">
        <f>VLOOKUP($A17,'[2]Inskrivna i slutenvård'!$B:H,7,FALSE)</f>
        <v>0.90090090090090003</v>
      </c>
      <c r="H17" s="178">
        <f>VLOOKUP($A17,'[2]Inskrivna i slutenvård'!$B:I,8,FALSE)</f>
        <v>20</v>
      </c>
      <c r="I17" s="156">
        <f>VLOOKUP($A17,'[2]Inskrivna i slutenvård'!$B:J,9,FALSE)</f>
        <v>1.8018018018018001</v>
      </c>
      <c r="J17" s="178">
        <f>VLOOKUP($A17,'[2]Inskrivna i slutenvård'!$B:K,10,FALSE)</f>
        <v>33</v>
      </c>
      <c r="K17" s="156">
        <f>VLOOKUP($A17,'[2]Inskrivna i slutenvård'!$B:L,11,FALSE)</f>
        <v>2.9729729729729701</v>
      </c>
      <c r="L17" s="176">
        <f>VLOOKUP($A17,'[2]Inskrivna i slutenvård'!$B:M,12,FALSE)</f>
        <v>46</v>
      </c>
      <c r="M17" s="156">
        <f>VLOOKUP($A17,'[2]Inskrivna i slutenvård'!$B:N,13,FALSE)</f>
        <v>4.1441441441441498</v>
      </c>
      <c r="N17" s="178">
        <f>VLOOKUP($A17,'[2]Inskrivna i slutenvård'!$B:O,14,FALSE)</f>
        <v>52</v>
      </c>
      <c r="O17" s="156">
        <f>VLOOKUP($A17,'[2]Inskrivna i slutenvård'!$B:P,15,FALSE)</f>
        <v>4.6846846846846901</v>
      </c>
      <c r="P17" s="178">
        <f>VLOOKUP($A17,'[2]Inskrivna i slutenvård'!$B:Q,16,FALSE)</f>
        <v>78</v>
      </c>
      <c r="Q17" s="156">
        <f>VLOOKUP($A17,'[2]Inskrivna i slutenvård'!$B:R,17,FALSE)</f>
        <v>7.0270270270270299</v>
      </c>
      <c r="R17" s="178">
        <f>VLOOKUP($A17,'[2]Inskrivna i slutenvård'!$B:S,18,FALSE)</f>
        <v>50</v>
      </c>
      <c r="S17" s="156">
        <f>VLOOKUP($A17,'[2]Inskrivna i slutenvård'!$B:T,19,FALSE)</f>
        <v>4.50450450450451</v>
      </c>
      <c r="T17" s="178">
        <f>VLOOKUP($A17,'[2]Inskrivna i slutenvård'!$B:U,20,FALSE)</f>
        <v>76</v>
      </c>
      <c r="U17" s="156">
        <f>VLOOKUP($A17,'[2]Inskrivna i slutenvård'!$B:V,21,FALSE)</f>
        <v>6.8468468468468497</v>
      </c>
      <c r="V17" s="178">
        <f>VLOOKUP($A17,'[2]Inskrivna i slutenvård'!$B:W,22,FALSE)</f>
        <v>49</v>
      </c>
      <c r="W17" s="156">
        <f>VLOOKUP($A17,'[2]Inskrivna i slutenvård'!$B:X,23,FALSE)</f>
        <v>4.41441441441442</v>
      </c>
      <c r="X17" s="178">
        <f>VLOOKUP($A17,'[2]Inskrivna i slutenvård'!$B:Y,24,FALSE)</f>
        <v>53</v>
      </c>
      <c r="Y17" s="156">
        <f>VLOOKUP($A17,'[2]Inskrivna i slutenvård'!$B:Z,25,FALSE)</f>
        <v>4.7747747747747802</v>
      </c>
      <c r="Z17" s="178">
        <f>VLOOKUP($A17,'[2]Inskrivna i slutenvård'!$B:AA,26,FALSE)</f>
        <v>47</v>
      </c>
      <c r="AA17" s="156">
        <f>VLOOKUP($A17,'[2]Inskrivna i slutenvård'!$B:AB,27,FALSE)</f>
        <v>4.2342342342342301</v>
      </c>
      <c r="AB17" s="178">
        <f>VLOOKUP($A17,'[2]Inskrivna i slutenvård'!$B:AC,28,FALSE)</f>
        <v>51</v>
      </c>
      <c r="AC17" s="156">
        <f>VLOOKUP($A17,'[2]Inskrivna i slutenvård'!$B:AD,29,FALSE)</f>
        <v>4.5945945945946001</v>
      </c>
      <c r="AD17" s="178">
        <f>VLOOKUP($A17,'[2]Inskrivna i slutenvård'!$B:AE,30,FALSE)</f>
        <v>45</v>
      </c>
      <c r="AE17" s="156">
        <f>VLOOKUP($A17,'[2]Inskrivna i slutenvård'!$B:AF,31,FALSE)</f>
        <v>4.0540540540540597</v>
      </c>
      <c r="AF17" s="178">
        <f>VLOOKUP($A17,'[2]Inskrivna i slutenvård'!$B:AG,32,FALSE)</f>
        <v>51</v>
      </c>
      <c r="AG17" s="156">
        <f>VLOOKUP($A17,'[2]Inskrivna i slutenvård'!$B:AH,33,FALSE)</f>
        <v>4.5945945945946001</v>
      </c>
      <c r="AH17" s="178">
        <f>VLOOKUP($A17,'[2]Inskrivna i slutenvård'!$B:AI,34,FALSE)</f>
        <v>28</v>
      </c>
      <c r="AI17" s="156">
        <f>VLOOKUP($A17,'[2]Inskrivna i slutenvård'!$B:AJ,35,FALSE)</f>
        <v>2.5225225225225198</v>
      </c>
      <c r="AJ17" s="178">
        <f>VLOOKUP($A17,'[2]Inskrivna i slutenvård'!$B:AK,36,FALSE)</f>
        <v>29</v>
      </c>
      <c r="AK17" s="156">
        <f>VLOOKUP($A17,'[2]Inskrivna i slutenvård'!$B:AL,37,FALSE)</f>
        <v>2.6126126126126099</v>
      </c>
      <c r="AL17" s="178">
        <f>VLOOKUP($A17,'[2]Inskrivna i slutenvård'!$B:AM,38,FALSE)</f>
        <v>11</v>
      </c>
      <c r="AM17" s="156">
        <f>VLOOKUP($A17,'[2]Inskrivna i slutenvård'!$B:AN,39,FALSE)</f>
        <v>0.99099099099098997</v>
      </c>
      <c r="AN17" s="178" t="str">
        <f>VLOOKUP($A17,'[2]Inskrivna i slutenvård'!$B:AO,40,FALSE)</f>
        <v>X</v>
      </c>
      <c r="AO17" s="156" t="str">
        <f>VLOOKUP($A17,'[2]Inskrivna i slutenvård'!$B:AP,41,FALSE)</f>
        <v xml:space="preserve"> </v>
      </c>
      <c r="AP17" s="178" t="str">
        <f>VLOOKUP($A17,'[2]Inskrivna i slutenvård'!$B:AQ,42,FALSE)</f>
        <v>X</v>
      </c>
      <c r="AQ17" s="156" t="str">
        <f>VLOOKUP($A17,'[2]Inskrivna i slutenvård'!$B:AR,43,FALSE)</f>
        <v xml:space="preserve"> </v>
      </c>
      <c r="AR17" s="178" t="str">
        <f>VLOOKUP($A17,'[2]Inskrivna i slutenvård'!$B:AS,44,FALSE)</f>
        <v>X</v>
      </c>
      <c r="AS17" s="156" t="str">
        <f>VLOOKUP($A17,'[2]Inskrivna i slutenvård'!$B:AT,45,FALSE)</f>
        <v xml:space="preserve"> </v>
      </c>
      <c r="AT17" s="178" t="str">
        <f>VLOOKUP($A17,'[2]Inskrivna i slutenvård'!$B:AU,46,FALSE)</f>
        <v>X</v>
      </c>
      <c r="AU17" s="156" t="str">
        <f>VLOOKUP($A17,'[2]Inskrivna i slutenvård'!$B:AV,47,FALSE)</f>
        <v xml:space="preserve"> </v>
      </c>
      <c r="AV17" s="178">
        <f>VLOOKUP($A17,'[2]Inskrivna i slutenvård'!$B:AW,48,FALSE)</f>
        <v>4</v>
      </c>
      <c r="AW17" s="156">
        <f>VLOOKUP($A17,'[2]Inskrivna i slutenvård'!$B:AX,49,FALSE)</f>
        <v>0.36036036036036001</v>
      </c>
      <c r="AX17" s="178">
        <f>VLOOKUP($A17,'[2]Inskrivna i slutenvård'!$B:AY,50,FALSE)</f>
        <v>4</v>
      </c>
      <c r="AY17" s="156">
        <f>VLOOKUP($A17,'[2]Inskrivna i slutenvård'!$B:AZ,51,FALSE)</f>
        <v>0.36036036036036001</v>
      </c>
      <c r="AZ17" s="178" t="str">
        <f>VLOOKUP($A17,'[2]Inskrivna i slutenvård'!$B:BA,52,FALSE)</f>
        <v>X</v>
      </c>
      <c r="BA17" s="156" t="str">
        <f>VLOOKUP($A17,'[2]Inskrivna i slutenvård'!$B:BB,53,FALSE)</f>
        <v xml:space="preserve"> </v>
      </c>
      <c r="BB17" s="178" t="str">
        <f>VLOOKUP($A17,'[2]Inskrivna i slutenvård'!$B:BC,54,FALSE)</f>
        <v>X</v>
      </c>
      <c r="BC17" s="156" t="str">
        <f>VLOOKUP($A17,'[2]Inskrivna i slutenvård'!$B:BD,55,FALSE)</f>
        <v xml:space="preserve"> </v>
      </c>
      <c r="BD17" s="178">
        <f>VLOOKUP($A17,'[2]Inskrivna i slutenvård'!$B:BE,56,FALSE)</f>
        <v>4</v>
      </c>
      <c r="BE17" s="156">
        <f>VLOOKUP($A17,'[2]Inskrivna i slutenvård'!$B:BF,57,FALSE)</f>
        <v>0.36036036036036001</v>
      </c>
      <c r="BF17" s="178" t="str">
        <f>VLOOKUP($A17,'[2]Inskrivna i slutenvård'!$B:BG,58,FALSE)</f>
        <v>X</v>
      </c>
      <c r="BG17" s="156" t="str">
        <f>VLOOKUP($A17,'[2]Inskrivna i slutenvård'!$B:BH,59,FALSE)</f>
        <v xml:space="preserve"> </v>
      </c>
      <c r="BH17" s="178" t="str">
        <f>VLOOKUP($A17,'[2]Inskrivna i slutenvård'!$B:BI,60,FALSE)</f>
        <v>X</v>
      </c>
      <c r="BI17" s="156" t="str">
        <f>VLOOKUP($A17,'[2]Inskrivna i slutenvård'!$B:BJ,61,FALSE)</f>
        <v xml:space="preserve"> </v>
      </c>
      <c r="BJ17" s="178" t="str">
        <f>VLOOKUP($A17,'[2]Inskrivna i slutenvård'!$B:BK,62,FALSE)</f>
        <v>X</v>
      </c>
      <c r="BK17" s="156" t="str">
        <f>VLOOKUP($A17,'[2]Inskrivna i slutenvård'!$B:BL,63,FALSE)</f>
        <v xml:space="preserve"> </v>
      </c>
      <c r="BL17" s="178">
        <f>VLOOKUP($A17,'[2]Inskrivna i slutenvård'!$B:BM,64,FALSE)</f>
        <v>21</v>
      </c>
      <c r="BM17" s="156">
        <f>VLOOKUP($A17,'[2]Inskrivna i slutenvård'!$B:BN,65,FALSE)</f>
        <v>1.8918918918918901</v>
      </c>
      <c r="BN17" s="178">
        <f>VLOOKUP($A17,'[2]Inskrivna i slutenvård'!$B:BO,66,FALSE)</f>
        <v>26</v>
      </c>
      <c r="BO17" s="156">
        <f>VLOOKUP($A17,'[2]Inskrivna i slutenvård'!$B:BP,67,FALSE)</f>
        <v>2.3423423423423402</v>
      </c>
      <c r="BP17" s="178">
        <f>VLOOKUP($A17,'[2]Inskrivna i slutenvård'!$B:BQ,68,FALSE)</f>
        <v>28</v>
      </c>
      <c r="BQ17" s="156">
        <f>VLOOKUP($A17,'[2]Inskrivna i slutenvård'!$B:BR,69,FALSE)</f>
        <v>2.5225225225225198</v>
      </c>
      <c r="BR17" s="178">
        <f>VLOOKUP($A17,'[2]Inskrivna i slutenvård'!$B:BS,70,FALSE)</f>
        <v>23</v>
      </c>
      <c r="BS17" s="156">
        <f>VLOOKUP($A17,'[2]Inskrivna i slutenvård'!$B:BT,71,FALSE)</f>
        <v>2.07207207207207</v>
      </c>
      <c r="BT17" s="178">
        <f>VLOOKUP($A17,'[2]Inskrivna i slutenvård'!$B:BU,72,FALSE)</f>
        <v>39</v>
      </c>
      <c r="BU17" s="156">
        <f>VLOOKUP($A17,'[2]Inskrivna i slutenvård'!$B:BV,73,FALSE)</f>
        <v>3.51351351351351</v>
      </c>
      <c r="BV17" s="178">
        <f>VLOOKUP($A17,'[2]Inskrivna i slutenvård'!$B:BW,74,FALSE)</f>
        <v>43</v>
      </c>
      <c r="BW17" s="156">
        <f>VLOOKUP($A17,'[2]Inskrivna i slutenvård'!$B:BX,75,FALSE)</f>
        <v>3.8738738738738698</v>
      </c>
      <c r="BX17" s="178">
        <f>VLOOKUP($A17,'[2]Inskrivna i slutenvård'!$B:BY,76,FALSE)</f>
        <v>45</v>
      </c>
      <c r="BY17" s="156">
        <f>VLOOKUP($A17,'[2]Inskrivna i slutenvård'!$B:BZ,77,FALSE)</f>
        <v>4.0540540540540597</v>
      </c>
      <c r="BZ17" s="178">
        <f>VLOOKUP($A17,'[2]Inskrivna i slutenvård'!$B:CA,78,FALSE)</f>
        <v>56</v>
      </c>
      <c r="CA17" s="156">
        <f>VLOOKUP($A17,'[2]Inskrivna i slutenvård'!$B:CB,79,FALSE)</f>
        <v>5.0450450450450504</v>
      </c>
      <c r="CB17" s="178">
        <f>VLOOKUP($A17,'[2]Inskrivna i slutenvård'!$B:CC,80,FALSE)</f>
        <v>46</v>
      </c>
      <c r="CC17" s="156">
        <f>VLOOKUP($A17,'[2]Inskrivna i slutenvård'!$B:CD,81,FALSE)</f>
        <v>4.1441441441441498</v>
      </c>
      <c r="CD17" s="178">
        <f>VLOOKUP($A17,'[2]Inskrivna i slutenvård'!$B:CE,82,FALSE)</f>
        <v>11</v>
      </c>
      <c r="CE17" s="156">
        <f>VLOOKUP($A17,'[2]Inskrivna i slutenvård'!$B:CF,83,FALSE)</f>
        <v>0.99099099099098997</v>
      </c>
    </row>
    <row r="18" spans="1:83">
      <c r="A18" s="157" t="s">
        <v>122</v>
      </c>
      <c r="B18" s="78">
        <f>VLOOKUP(A18,'[2]Inskrivna i slutenvård'!$B:$C,2,FALSE)</f>
        <v>930</v>
      </c>
      <c r="C18" s="167">
        <f>VLOOKUP($A18,'[2]Inskrivna i slutenvård'!$B:D,3,FALSE)</f>
        <v>2.9825855488919499</v>
      </c>
      <c r="D18" s="78">
        <f>VLOOKUP($A18,'[2]Inskrivna i slutenvård'!$B:E,4,FALSE)</f>
        <v>0</v>
      </c>
      <c r="E18" s="156">
        <f>VLOOKUP($A18,'[2]Inskrivna i slutenvård'!$B:F,5,FALSE)</f>
        <v>0</v>
      </c>
      <c r="F18" s="178" t="str">
        <f>VLOOKUP($A18,'[2]Inskrivna i slutenvård'!$B:G,6,FALSE)</f>
        <v>X</v>
      </c>
      <c r="G18" s="156" t="str">
        <f>VLOOKUP($A18,'[2]Inskrivna i slutenvård'!$B:H,7,FALSE)</f>
        <v xml:space="preserve"> </v>
      </c>
      <c r="H18" s="178">
        <f>VLOOKUP($A18,'[2]Inskrivna i slutenvård'!$B:I,8,FALSE)</f>
        <v>6</v>
      </c>
      <c r="I18" s="156">
        <f>VLOOKUP($A18,'[2]Inskrivna i slutenvård'!$B:J,9,FALSE)</f>
        <v>0.64516129032257996</v>
      </c>
      <c r="J18" s="178">
        <f>VLOOKUP($A18,'[2]Inskrivna i slutenvård'!$B:K,10,FALSE)</f>
        <v>39</v>
      </c>
      <c r="K18" s="156">
        <f>VLOOKUP($A18,'[2]Inskrivna i slutenvård'!$B:L,11,FALSE)</f>
        <v>4.1935483870967802</v>
      </c>
      <c r="L18" s="176">
        <f>VLOOKUP($A18,'[2]Inskrivna i slutenvård'!$B:M,12,FALSE)</f>
        <v>53</v>
      </c>
      <c r="M18" s="156">
        <f>VLOOKUP($A18,'[2]Inskrivna i slutenvård'!$B:N,13,FALSE)</f>
        <v>5.6989247311828004</v>
      </c>
      <c r="N18" s="178">
        <f>VLOOKUP($A18,'[2]Inskrivna i slutenvård'!$B:O,14,FALSE)</f>
        <v>69</v>
      </c>
      <c r="O18" s="156">
        <f>VLOOKUP($A18,'[2]Inskrivna i slutenvård'!$B:P,15,FALSE)</f>
        <v>7.4193548387096797</v>
      </c>
      <c r="P18" s="178">
        <f>VLOOKUP($A18,'[2]Inskrivna i slutenvård'!$B:Q,16,FALSE)</f>
        <v>60</v>
      </c>
      <c r="Q18" s="156">
        <f>VLOOKUP($A18,'[2]Inskrivna i slutenvård'!$B:R,17,FALSE)</f>
        <v>6.4516129032258096</v>
      </c>
      <c r="R18" s="178">
        <f>VLOOKUP($A18,'[2]Inskrivna i slutenvård'!$B:S,18,FALSE)</f>
        <v>49</v>
      </c>
      <c r="S18" s="156">
        <f>VLOOKUP($A18,'[2]Inskrivna i slutenvård'!$B:T,19,FALSE)</f>
        <v>5.2688172043010804</v>
      </c>
      <c r="T18" s="178">
        <f>VLOOKUP($A18,'[2]Inskrivna i slutenvård'!$B:U,20,FALSE)</f>
        <v>38</v>
      </c>
      <c r="U18" s="156">
        <f>VLOOKUP($A18,'[2]Inskrivna i slutenvård'!$B:V,21,FALSE)</f>
        <v>4.0860215053763502</v>
      </c>
      <c r="V18" s="178">
        <f>VLOOKUP($A18,'[2]Inskrivna i slutenvård'!$B:W,22,FALSE)</f>
        <v>26</v>
      </c>
      <c r="W18" s="156">
        <f>VLOOKUP($A18,'[2]Inskrivna i slutenvård'!$B:X,23,FALSE)</f>
        <v>2.7956989247311799</v>
      </c>
      <c r="X18" s="178">
        <f>VLOOKUP($A18,'[2]Inskrivna i slutenvård'!$B:Y,24,FALSE)</f>
        <v>34</v>
      </c>
      <c r="Y18" s="156">
        <f>VLOOKUP($A18,'[2]Inskrivna i slutenvård'!$B:Z,25,FALSE)</f>
        <v>3.65591397849462</v>
      </c>
      <c r="Z18" s="178">
        <f>VLOOKUP($A18,'[2]Inskrivna i slutenvård'!$B:AA,26,FALSE)</f>
        <v>28</v>
      </c>
      <c r="AA18" s="156">
        <f>VLOOKUP($A18,'[2]Inskrivna i slutenvård'!$B:AB,27,FALSE)</f>
        <v>3.0107526881720399</v>
      </c>
      <c r="AB18" s="178">
        <f>VLOOKUP($A18,'[2]Inskrivna i slutenvård'!$B:AC,28,FALSE)</f>
        <v>38</v>
      </c>
      <c r="AC18" s="156">
        <f>VLOOKUP($A18,'[2]Inskrivna i slutenvård'!$B:AD,29,FALSE)</f>
        <v>4.0860215053763502</v>
      </c>
      <c r="AD18" s="178">
        <f>VLOOKUP($A18,'[2]Inskrivna i slutenvård'!$B:AE,30,FALSE)</f>
        <v>35</v>
      </c>
      <c r="AE18" s="156">
        <f>VLOOKUP($A18,'[2]Inskrivna i slutenvård'!$B:AF,31,FALSE)</f>
        <v>3.76344086021505</v>
      </c>
      <c r="AF18" s="178">
        <f>VLOOKUP($A18,'[2]Inskrivna i slutenvård'!$B:AG,32,FALSE)</f>
        <v>37</v>
      </c>
      <c r="AG18" s="156">
        <f>VLOOKUP($A18,'[2]Inskrivna i slutenvård'!$B:AH,33,FALSE)</f>
        <v>3.97849462365591</v>
      </c>
      <c r="AH18" s="178">
        <f>VLOOKUP($A18,'[2]Inskrivna i slutenvård'!$B:AI,34,FALSE)</f>
        <v>35</v>
      </c>
      <c r="AI18" s="156">
        <f>VLOOKUP($A18,'[2]Inskrivna i slutenvård'!$B:AJ,35,FALSE)</f>
        <v>3.76344086021505</v>
      </c>
      <c r="AJ18" s="178">
        <f>VLOOKUP($A18,'[2]Inskrivna i slutenvård'!$B:AK,36,FALSE)</f>
        <v>25</v>
      </c>
      <c r="AK18" s="156">
        <f>VLOOKUP($A18,'[2]Inskrivna i slutenvård'!$B:AL,37,FALSE)</f>
        <v>2.6881720430107499</v>
      </c>
      <c r="AL18" s="178">
        <f>VLOOKUP($A18,'[2]Inskrivna i slutenvård'!$B:AM,38,FALSE)</f>
        <v>10</v>
      </c>
      <c r="AM18" s="156">
        <f>VLOOKUP($A18,'[2]Inskrivna i slutenvård'!$B:AN,39,FALSE)</f>
        <v>1.0752688172042999</v>
      </c>
      <c r="AN18" s="178">
        <f>VLOOKUP($A18,'[2]Inskrivna i slutenvård'!$B:AO,40,FALSE)</f>
        <v>5</v>
      </c>
      <c r="AO18" s="156">
        <f>VLOOKUP($A18,'[2]Inskrivna i slutenvård'!$B:AP,41,FALSE)</f>
        <v>0.53763440860214995</v>
      </c>
      <c r="AP18" s="178">
        <f>VLOOKUP($A18,'[2]Inskrivna i slutenvård'!$B:AQ,42,FALSE)</f>
        <v>4</v>
      </c>
      <c r="AQ18" s="156">
        <f>VLOOKUP($A18,'[2]Inskrivna i slutenvård'!$B:AR,43,FALSE)</f>
        <v>0.43010752688171999</v>
      </c>
      <c r="AR18" s="178">
        <f>VLOOKUP($A18,'[2]Inskrivna i slutenvård'!$B:AS,44,FALSE)</f>
        <v>6</v>
      </c>
      <c r="AS18" s="156">
        <f>VLOOKUP($A18,'[2]Inskrivna i slutenvård'!$B:AT,45,FALSE)</f>
        <v>0.64516129032257996</v>
      </c>
      <c r="AT18" s="178">
        <f>VLOOKUP($A18,'[2]Inskrivna i slutenvård'!$B:AU,46,FALSE)</f>
        <v>7</v>
      </c>
      <c r="AU18" s="156">
        <f>VLOOKUP($A18,'[2]Inskrivna i slutenvård'!$B:AV,47,FALSE)</f>
        <v>0.75268817204300997</v>
      </c>
      <c r="AV18" s="178">
        <f>VLOOKUP($A18,'[2]Inskrivna i slutenvård'!$B:AW,48,FALSE)</f>
        <v>4</v>
      </c>
      <c r="AW18" s="156">
        <f>VLOOKUP($A18,'[2]Inskrivna i slutenvård'!$B:AX,49,FALSE)</f>
        <v>0.43010752688171999</v>
      </c>
      <c r="AX18" s="178">
        <f>VLOOKUP($A18,'[2]Inskrivna i slutenvård'!$B:AY,50,FALSE)</f>
        <v>6</v>
      </c>
      <c r="AY18" s="156">
        <f>VLOOKUP($A18,'[2]Inskrivna i slutenvård'!$B:AZ,51,FALSE)</f>
        <v>0.64516129032257996</v>
      </c>
      <c r="AZ18" s="178">
        <f>VLOOKUP($A18,'[2]Inskrivna i slutenvård'!$B:BA,52,FALSE)</f>
        <v>8</v>
      </c>
      <c r="BA18" s="156">
        <f>VLOOKUP($A18,'[2]Inskrivna i slutenvård'!$B:BB,53,FALSE)</f>
        <v>0.86021505376343999</v>
      </c>
      <c r="BB18" s="178" t="str">
        <f>VLOOKUP($A18,'[2]Inskrivna i slutenvård'!$B:BC,54,FALSE)</f>
        <v>X</v>
      </c>
      <c r="BC18" s="156" t="str">
        <f>VLOOKUP($A18,'[2]Inskrivna i slutenvård'!$B:BD,55,FALSE)</f>
        <v xml:space="preserve"> </v>
      </c>
      <c r="BD18" s="178">
        <f>VLOOKUP($A18,'[2]Inskrivna i slutenvård'!$B:BE,56,FALSE)</f>
        <v>5</v>
      </c>
      <c r="BE18" s="156">
        <f>VLOOKUP($A18,'[2]Inskrivna i slutenvård'!$B:BF,57,FALSE)</f>
        <v>0.53763440860214995</v>
      </c>
      <c r="BF18" s="178" t="str">
        <f>VLOOKUP($A18,'[2]Inskrivna i slutenvård'!$B:BG,58,FALSE)</f>
        <v>X</v>
      </c>
      <c r="BG18" s="156" t="str">
        <f>VLOOKUP($A18,'[2]Inskrivna i slutenvård'!$B:BH,59,FALSE)</f>
        <v xml:space="preserve"> </v>
      </c>
      <c r="BH18" s="178" t="str">
        <f>VLOOKUP($A18,'[2]Inskrivna i slutenvård'!$B:BI,60,FALSE)</f>
        <v>X</v>
      </c>
      <c r="BI18" s="156" t="str">
        <f>VLOOKUP($A18,'[2]Inskrivna i slutenvård'!$B:BJ,61,FALSE)</f>
        <v xml:space="preserve"> </v>
      </c>
      <c r="BJ18" s="178">
        <f>VLOOKUP($A18,'[2]Inskrivna i slutenvård'!$B:BK,62,FALSE)</f>
        <v>9</v>
      </c>
      <c r="BK18" s="156">
        <f>VLOOKUP($A18,'[2]Inskrivna i slutenvård'!$B:BL,63,FALSE)</f>
        <v>0.96774193548387</v>
      </c>
      <c r="BL18" s="178">
        <f>VLOOKUP($A18,'[2]Inskrivna i slutenvård'!$B:BM,64,FALSE)</f>
        <v>14</v>
      </c>
      <c r="BM18" s="156">
        <f>VLOOKUP($A18,'[2]Inskrivna i slutenvård'!$B:BN,65,FALSE)</f>
        <v>1.5053763440860199</v>
      </c>
      <c r="BN18" s="178">
        <f>VLOOKUP($A18,'[2]Inskrivna i slutenvård'!$B:BO,66,FALSE)</f>
        <v>7</v>
      </c>
      <c r="BO18" s="156">
        <f>VLOOKUP($A18,'[2]Inskrivna i slutenvård'!$B:BP,67,FALSE)</f>
        <v>0.75268817204300997</v>
      </c>
      <c r="BP18" s="178">
        <f>VLOOKUP($A18,'[2]Inskrivna i slutenvård'!$B:BQ,68,FALSE)</f>
        <v>6</v>
      </c>
      <c r="BQ18" s="156">
        <f>VLOOKUP($A18,'[2]Inskrivna i slutenvård'!$B:BR,69,FALSE)</f>
        <v>0.64516129032257996</v>
      </c>
      <c r="BR18" s="178">
        <f>VLOOKUP($A18,'[2]Inskrivna i slutenvård'!$B:BS,70,FALSE)</f>
        <v>12</v>
      </c>
      <c r="BS18" s="156">
        <f>VLOOKUP($A18,'[2]Inskrivna i slutenvård'!$B:BT,71,FALSE)</f>
        <v>1.2903225806451599</v>
      </c>
      <c r="BT18" s="178">
        <f>VLOOKUP($A18,'[2]Inskrivna i slutenvård'!$B:BU,72,FALSE)</f>
        <v>24</v>
      </c>
      <c r="BU18" s="156">
        <f>VLOOKUP($A18,'[2]Inskrivna i slutenvård'!$B:BV,73,FALSE)</f>
        <v>2.5806451612903198</v>
      </c>
      <c r="BV18" s="178">
        <f>VLOOKUP($A18,'[2]Inskrivna i slutenvård'!$B:BW,74,FALSE)</f>
        <v>31</v>
      </c>
      <c r="BW18" s="156">
        <f>VLOOKUP($A18,'[2]Inskrivna i slutenvård'!$B:BX,75,FALSE)</f>
        <v>3.3333333333333299</v>
      </c>
      <c r="BX18" s="178">
        <f>VLOOKUP($A18,'[2]Inskrivna i slutenvård'!$B:BY,76,FALSE)</f>
        <v>45</v>
      </c>
      <c r="BY18" s="156">
        <f>VLOOKUP($A18,'[2]Inskrivna i slutenvård'!$B:BZ,77,FALSE)</f>
        <v>4.8387096774193603</v>
      </c>
      <c r="BZ18" s="178">
        <f>VLOOKUP($A18,'[2]Inskrivna i slutenvård'!$B:CA,78,FALSE)</f>
        <v>55</v>
      </c>
      <c r="CA18" s="156">
        <f>VLOOKUP($A18,'[2]Inskrivna i slutenvård'!$B:CB,79,FALSE)</f>
        <v>5.9139784946236604</v>
      </c>
      <c r="CB18" s="178">
        <f>VLOOKUP($A18,'[2]Inskrivna i slutenvård'!$B:CC,80,FALSE)</f>
        <v>55</v>
      </c>
      <c r="CC18" s="156">
        <f>VLOOKUP($A18,'[2]Inskrivna i slutenvård'!$B:CD,81,FALSE)</f>
        <v>5.9139784946236604</v>
      </c>
      <c r="CD18" s="178">
        <f>VLOOKUP($A18,'[2]Inskrivna i slutenvård'!$B:CE,82,FALSE)</f>
        <v>33</v>
      </c>
      <c r="CE18" s="156">
        <f>VLOOKUP($A18,'[2]Inskrivna i slutenvård'!$B:CF,83,FALSE)</f>
        <v>3.54838709677419</v>
      </c>
    </row>
    <row r="19" spans="1:83">
      <c r="A19" s="157" t="s">
        <v>127</v>
      </c>
      <c r="B19" s="78">
        <f>VLOOKUP(A19,'[2]Inskrivna i slutenvård'!$B:$C,2,FALSE)</f>
        <v>709</v>
      </c>
      <c r="C19" s="167">
        <f>VLOOKUP($A19,'[2]Inskrivna i slutenvård'!$B:D,3,FALSE)</f>
        <v>2.2738205958756899</v>
      </c>
      <c r="D19" s="78">
        <f>VLOOKUP($A19,'[2]Inskrivna i slutenvård'!$B:E,4,FALSE)</f>
        <v>0</v>
      </c>
      <c r="E19" s="156">
        <f>VLOOKUP($A19,'[2]Inskrivna i slutenvård'!$B:F,5,FALSE)</f>
        <v>0</v>
      </c>
      <c r="F19" s="178" t="str">
        <f>VLOOKUP($A19,'[2]Inskrivna i slutenvård'!$B:G,6,FALSE)</f>
        <v>X</v>
      </c>
      <c r="G19" s="156" t="str">
        <f>VLOOKUP($A19,'[2]Inskrivna i slutenvård'!$B:H,7,FALSE)</f>
        <v xml:space="preserve"> </v>
      </c>
      <c r="H19" s="178">
        <f>VLOOKUP($A19,'[2]Inskrivna i slutenvård'!$B:I,8,FALSE)</f>
        <v>16</v>
      </c>
      <c r="I19" s="156">
        <f>VLOOKUP($A19,'[2]Inskrivna i slutenvård'!$B:J,9,FALSE)</f>
        <v>2.2566995768688298</v>
      </c>
      <c r="J19" s="178">
        <f>VLOOKUP($A19,'[2]Inskrivna i slutenvård'!$B:K,10,FALSE)</f>
        <v>30</v>
      </c>
      <c r="K19" s="156">
        <f>VLOOKUP($A19,'[2]Inskrivna i slutenvård'!$B:L,11,FALSE)</f>
        <v>4.23131170662906</v>
      </c>
      <c r="L19" s="176">
        <f>VLOOKUP($A19,'[2]Inskrivna i slutenvård'!$B:M,12,FALSE)</f>
        <v>38</v>
      </c>
      <c r="M19" s="156">
        <f>VLOOKUP($A19,'[2]Inskrivna i slutenvård'!$B:N,13,FALSE)</f>
        <v>5.3596614950634702</v>
      </c>
      <c r="N19" s="178">
        <f>VLOOKUP($A19,'[2]Inskrivna i slutenvård'!$B:O,14,FALSE)</f>
        <v>30</v>
      </c>
      <c r="O19" s="156">
        <f>VLOOKUP($A19,'[2]Inskrivna i slutenvård'!$B:P,15,FALSE)</f>
        <v>4.23131170662906</v>
      </c>
      <c r="P19" s="178">
        <f>VLOOKUP($A19,'[2]Inskrivna i slutenvård'!$B:Q,16,FALSE)</f>
        <v>23</v>
      </c>
      <c r="Q19" s="156">
        <f>VLOOKUP($A19,'[2]Inskrivna i slutenvård'!$B:R,17,FALSE)</f>
        <v>3.2440056417489398</v>
      </c>
      <c r="R19" s="178">
        <f>VLOOKUP($A19,'[2]Inskrivna i slutenvård'!$B:S,18,FALSE)</f>
        <v>22</v>
      </c>
      <c r="S19" s="156">
        <f>VLOOKUP($A19,'[2]Inskrivna i slutenvård'!$B:T,19,FALSE)</f>
        <v>3.10296191819464</v>
      </c>
      <c r="T19" s="178">
        <f>VLOOKUP($A19,'[2]Inskrivna i slutenvård'!$B:U,20,FALSE)</f>
        <v>22</v>
      </c>
      <c r="U19" s="156">
        <f>VLOOKUP($A19,'[2]Inskrivna i slutenvård'!$B:V,21,FALSE)</f>
        <v>3.10296191819464</v>
      </c>
      <c r="V19" s="178">
        <f>VLOOKUP($A19,'[2]Inskrivna i slutenvård'!$B:W,22,FALSE)</f>
        <v>24</v>
      </c>
      <c r="W19" s="156">
        <f>VLOOKUP($A19,'[2]Inskrivna i slutenvård'!$B:X,23,FALSE)</f>
        <v>3.3850493653032401</v>
      </c>
      <c r="X19" s="178">
        <f>VLOOKUP($A19,'[2]Inskrivna i slutenvård'!$B:Y,24,FALSE)</f>
        <v>34</v>
      </c>
      <c r="Y19" s="156">
        <f>VLOOKUP($A19,'[2]Inskrivna i slutenvård'!$B:Z,25,FALSE)</f>
        <v>4.7954866008462602</v>
      </c>
      <c r="Z19" s="178">
        <f>VLOOKUP($A19,'[2]Inskrivna i slutenvård'!$B:AA,26,FALSE)</f>
        <v>47</v>
      </c>
      <c r="AA19" s="156">
        <f>VLOOKUP($A19,'[2]Inskrivna i slutenvård'!$B:AB,27,FALSE)</f>
        <v>6.6290550070521901</v>
      </c>
      <c r="AB19" s="178">
        <f>VLOOKUP($A19,'[2]Inskrivna i slutenvård'!$B:AC,28,FALSE)</f>
        <v>43</v>
      </c>
      <c r="AC19" s="156">
        <f>VLOOKUP($A19,'[2]Inskrivna i slutenvård'!$B:AD,29,FALSE)</f>
        <v>6.0648801128349801</v>
      </c>
      <c r="AD19" s="178">
        <f>VLOOKUP($A19,'[2]Inskrivna i slutenvård'!$B:AE,30,FALSE)</f>
        <v>36</v>
      </c>
      <c r="AE19" s="156">
        <f>VLOOKUP($A19,'[2]Inskrivna i slutenvård'!$B:AF,31,FALSE)</f>
        <v>5.0775740479548697</v>
      </c>
      <c r="AF19" s="178">
        <f>VLOOKUP($A19,'[2]Inskrivna i slutenvård'!$B:AG,32,FALSE)</f>
        <v>28</v>
      </c>
      <c r="AG19" s="156">
        <f>VLOOKUP($A19,'[2]Inskrivna i slutenvård'!$B:AH,33,FALSE)</f>
        <v>3.9492242595204501</v>
      </c>
      <c r="AH19" s="178">
        <f>VLOOKUP($A19,'[2]Inskrivna i slutenvård'!$B:AI,34,FALSE)</f>
        <v>43</v>
      </c>
      <c r="AI19" s="156">
        <f>VLOOKUP($A19,'[2]Inskrivna i slutenvård'!$B:AJ,35,FALSE)</f>
        <v>6.0648801128349801</v>
      </c>
      <c r="AJ19" s="178">
        <f>VLOOKUP($A19,'[2]Inskrivna i slutenvård'!$B:AK,36,FALSE)</f>
        <v>17</v>
      </c>
      <c r="AK19" s="156">
        <f>VLOOKUP($A19,'[2]Inskrivna i slutenvård'!$B:AL,37,FALSE)</f>
        <v>2.3977433004231301</v>
      </c>
      <c r="AL19" s="178">
        <f>VLOOKUP($A19,'[2]Inskrivna i slutenvård'!$B:AM,38,FALSE)</f>
        <v>14</v>
      </c>
      <c r="AM19" s="156">
        <f>VLOOKUP($A19,'[2]Inskrivna i slutenvård'!$B:AN,39,FALSE)</f>
        <v>1.9746121297602299</v>
      </c>
      <c r="AN19" s="178">
        <f>VLOOKUP($A19,'[2]Inskrivna i slutenvård'!$B:AO,40,FALSE)</f>
        <v>12</v>
      </c>
      <c r="AO19" s="156">
        <f>VLOOKUP($A19,'[2]Inskrivna i slutenvård'!$B:AP,41,FALSE)</f>
        <v>1.69252468265162</v>
      </c>
      <c r="AP19" s="178">
        <f>VLOOKUP($A19,'[2]Inskrivna i slutenvård'!$B:AQ,42,FALSE)</f>
        <v>12</v>
      </c>
      <c r="AQ19" s="156">
        <f>VLOOKUP($A19,'[2]Inskrivna i slutenvård'!$B:AR,43,FALSE)</f>
        <v>1.69252468265162</v>
      </c>
      <c r="AR19" s="178">
        <f>VLOOKUP($A19,'[2]Inskrivna i slutenvård'!$B:AS,44,FALSE)</f>
        <v>7</v>
      </c>
      <c r="AS19" s="156">
        <f>VLOOKUP($A19,'[2]Inskrivna i slutenvård'!$B:AT,45,FALSE)</f>
        <v>0.98730606488010997</v>
      </c>
      <c r="AT19" s="178">
        <f>VLOOKUP($A19,'[2]Inskrivna i slutenvård'!$B:AU,46,FALSE)</f>
        <v>13</v>
      </c>
      <c r="AU19" s="156">
        <f>VLOOKUP($A19,'[2]Inskrivna i slutenvård'!$B:AV,47,FALSE)</f>
        <v>1.8335684062059201</v>
      </c>
      <c r="AV19" s="178">
        <f>VLOOKUP($A19,'[2]Inskrivna i slutenvård'!$B:AW,48,FALSE)</f>
        <v>12</v>
      </c>
      <c r="AW19" s="156">
        <f>VLOOKUP($A19,'[2]Inskrivna i slutenvård'!$B:AX,49,FALSE)</f>
        <v>1.69252468265162</v>
      </c>
      <c r="AX19" s="178">
        <f>VLOOKUP($A19,'[2]Inskrivna i slutenvård'!$B:AY,50,FALSE)</f>
        <v>6</v>
      </c>
      <c r="AY19" s="156">
        <f>VLOOKUP($A19,'[2]Inskrivna i slutenvård'!$B:AZ,51,FALSE)</f>
        <v>0.84626234132581002</v>
      </c>
      <c r="AZ19" s="178">
        <f>VLOOKUP($A19,'[2]Inskrivna i slutenvård'!$B:BA,52,FALSE)</f>
        <v>9</v>
      </c>
      <c r="BA19" s="156">
        <f>VLOOKUP($A19,'[2]Inskrivna i slutenvård'!$B:BB,53,FALSE)</f>
        <v>1.2693935119887201</v>
      </c>
      <c r="BB19" s="178">
        <f>VLOOKUP($A19,'[2]Inskrivna i slutenvård'!$B:BC,54,FALSE)</f>
        <v>12</v>
      </c>
      <c r="BC19" s="156">
        <f>VLOOKUP($A19,'[2]Inskrivna i slutenvård'!$B:BD,55,FALSE)</f>
        <v>1.69252468265162</v>
      </c>
      <c r="BD19" s="178">
        <f>VLOOKUP($A19,'[2]Inskrivna i slutenvård'!$B:BE,56,FALSE)</f>
        <v>5</v>
      </c>
      <c r="BE19" s="156">
        <f>VLOOKUP($A19,'[2]Inskrivna i slutenvård'!$B:BF,57,FALSE)</f>
        <v>0.70521861777150996</v>
      </c>
      <c r="BF19" s="178">
        <f>VLOOKUP($A19,'[2]Inskrivna i slutenvård'!$B:BG,58,FALSE)</f>
        <v>7</v>
      </c>
      <c r="BG19" s="156">
        <f>VLOOKUP($A19,'[2]Inskrivna i slutenvård'!$B:BH,59,FALSE)</f>
        <v>0.98730606488010997</v>
      </c>
      <c r="BH19" s="178">
        <f>VLOOKUP($A19,'[2]Inskrivna i slutenvård'!$B:BI,60,FALSE)</f>
        <v>10</v>
      </c>
      <c r="BI19" s="156">
        <f>VLOOKUP($A19,'[2]Inskrivna i slutenvård'!$B:BJ,61,FALSE)</f>
        <v>1.4104372355430199</v>
      </c>
      <c r="BJ19" s="178">
        <f>VLOOKUP($A19,'[2]Inskrivna i slutenvård'!$B:BK,62,FALSE)</f>
        <v>6</v>
      </c>
      <c r="BK19" s="156">
        <f>VLOOKUP($A19,'[2]Inskrivna i slutenvård'!$B:BL,63,FALSE)</f>
        <v>0.84626234132581002</v>
      </c>
      <c r="BL19" s="178">
        <f>VLOOKUP($A19,'[2]Inskrivna i slutenvård'!$B:BM,64,FALSE)</f>
        <v>5</v>
      </c>
      <c r="BM19" s="156">
        <f>VLOOKUP($A19,'[2]Inskrivna i slutenvård'!$B:BN,65,FALSE)</f>
        <v>0.70521861777150996</v>
      </c>
      <c r="BN19" s="178" t="str">
        <f>VLOOKUP($A19,'[2]Inskrivna i slutenvård'!$B:BO,66,FALSE)</f>
        <v>X</v>
      </c>
      <c r="BO19" s="156" t="str">
        <f>VLOOKUP($A19,'[2]Inskrivna i slutenvård'!$B:BP,67,FALSE)</f>
        <v xml:space="preserve"> </v>
      </c>
      <c r="BP19" s="178">
        <f>VLOOKUP($A19,'[2]Inskrivna i slutenvård'!$B:BQ,68,FALSE)</f>
        <v>4</v>
      </c>
      <c r="BQ19" s="156">
        <f>VLOOKUP($A19,'[2]Inskrivna i slutenvård'!$B:BR,69,FALSE)</f>
        <v>0.56417489421721001</v>
      </c>
      <c r="BR19" s="178">
        <f>VLOOKUP($A19,'[2]Inskrivna i slutenvård'!$B:BS,70,FALSE)</f>
        <v>10</v>
      </c>
      <c r="BS19" s="156">
        <f>VLOOKUP($A19,'[2]Inskrivna i slutenvård'!$B:BT,71,FALSE)</f>
        <v>1.4104372355430199</v>
      </c>
      <c r="BT19" s="178">
        <f>VLOOKUP($A19,'[2]Inskrivna i slutenvård'!$B:BU,72,FALSE)</f>
        <v>11</v>
      </c>
      <c r="BU19" s="156">
        <f>VLOOKUP($A19,'[2]Inskrivna i slutenvård'!$B:BV,73,FALSE)</f>
        <v>1.55148095909732</v>
      </c>
      <c r="BV19" s="178">
        <f>VLOOKUP($A19,'[2]Inskrivna i slutenvård'!$B:BW,74,FALSE)</f>
        <v>20</v>
      </c>
      <c r="BW19" s="156">
        <f>VLOOKUP($A19,'[2]Inskrivna i slutenvård'!$B:BX,75,FALSE)</f>
        <v>2.8208744710860398</v>
      </c>
      <c r="BX19" s="178">
        <f>VLOOKUP($A19,'[2]Inskrivna i slutenvård'!$B:BY,76,FALSE)</f>
        <v>39</v>
      </c>
      <c r="BY19" s="156">
        <f>VLOOKUP($A19,'[2]Inskrivna i slutenvård'!$B:BZ,77,FALSE)</f>
        <v>5.5007052186177701</v>
      </c>
      <c r="BZ19" s="178">
        <f>VLOOKUP($A19,'[2]Inskrivna i slutenvård'!$B:CA,78,FALSE)</f>
        <v>24</v>
      </c>
      <c r="CA19" s="156">
        <f>VLOOKUP($A19,'[2]Inskrivna i slutenvård'!$B:CB,79,FALSE)</f>
        <v>3.3850493653032401</v>
      </c>
      <c r="CB19" s="178">
        <f>VLOOKUP($A19,'[2]Inskrivna i slutenvård'!$B:CC,80,FALSE)</f>
        <v>12</v>
      </c>
      <c r="CC19" s="156">
        <f>VLOOKUP($A19,'[2]Inskrivna i slutenvård'!$B:CD,81,FALSE)</f>
        <v>1.69252468265162</v>
      </c>
      <c r="CD19" s="178">
        <f>VLOOKUP($A19,'[2]Inskrivna i slutenvård'!$B:CE,82,FALSE)</f>
        <v>0</v>
      </c>
      <c r="CE19" s="156">
        <f>VLOOKUP($A19,'[2]Inskrivna i slutenvård'!$B:CF,83,FALSE)</f>
        <v>0</v>
      </c>
    </row>
    <row r="20" spans="1:83">
      <c r="A20" s="157" t="s">
        <v>121</v>
      </c>
      <c r="B20" s="78">
        <f>VLOOKUP(A20,'[2]Inskrivna i slutenvård'!$B:$C,2,FALSE)</f>
        <v>744</v>
      </c>
      <c r="C20" s="167">
        <f>VLOOKUP($A20,'[2]Inskrivna i slutenvård'!$B:D,3,FALSE)</f>
        <v>2.38606843911356</v>
      </c>
      <c r="D20" s="78" t="str">
        <f>VLOOKUP($A20,'[2]Inskrivna i slutenvård'!$B:E,4,FALSE)</f>
        <v>X</v>
      </c>
      <c r="E20" s="156" t="str">
        <f>VLOOKUP($A20,'[2]Inskrivna i slutenvård'!$B:F,5,FALSE)</f>
        <v xml:space="preserve"> </v>
      </c>
      <c r="F20" s="178" t="str">
        <f>VLOOKUP($A20,'[2]Inskrivna i slutenvård'!$B:G,6,FALSE)</f>
        <v>X</v>
      </c>
      <c r="G20" s="156" t="str">
        <f>VLOOKUP($A20,'[2]Inskrivna i slutenvård'!$B:H,7,FALSE)</f>
        <v xml:space="preserve"> </v>
      </c>
      <c r="H20" s="178">
        <f>VLOOKUP($A20,'[2]Inskrivna i slutenvård'!$B:I,8,FALSE)</f>
        <v>15</v>
      </c>
      <c r="I20" s="156">
        <f>VLOOKUP($A20,'[2]Inskrivna i slutenvård'!$B:J,9,FALSE)</f>
        <v>2.0161290322580601</v>
      </c>
      <c r="J20" s="178">
        <f>VLOOKUP($A20,'[2]Inskrivna i slutenvård'!$B:K,10,FALSE)</f>
        <v>21</v>
      </c>
      <c r="K20" s="156">
        <f>VLOOKUP($A20,'[2]Inskrivna i slutenvård'!$B:L,11,FALSE)</f>
        <v>2.82258064516129</v>
      </c>
      <c r="L20" s="176">
        <f>VLOOKUP($A20,'[2]Inskrivna i slutenvård'!$B:M,12,FALSE)</f>
        <v>49</v>
      </c>
      <c r="M20" s="156">
        <f>VLOOKUP($A20,'[2]Inskrivna i slutenvård'!$B:N,13,FALSE)</f>
        <v>6.5860215053763502</v>
      </c>
      <c r="N20" s="178">
        <f>VLOOKUP($A20,'[2]Inskrivna i slutenvård'!$B:O,14,FALSE)</f>
        <v>64</v>
      </c>
      <c r="O20" s="156">
        <f>VLOOKUP($A20,'[2]Inskrivna i slutenvård'!$B:P,15,FALSE)</f>
        <v>8.6021505376344098</v>
      </c>
      <c r="P20" s="178">
        <f>VLOOKUP($A20,'[2]Inskrivna i slutenvård'!$B:Q,16,FALSE)</f>
        <v>52</v>
      </c>
      <c r="Q20" s="156">
        <f>VLOOKUP($A20,'[2]Inskrivna i slutenvård'!$B:R,17,FALSE)</f>
        <v>6.9892473118279597</v>
      </c>
      <c r="R20" s="178">
        <f>VLOOKUP($A20,'[2]Inskrivna i slutenvård'!$B:S,18,FALSE)</f>
        <v>67</v>
      </c>
      <c r="S20" s="156">
        <f>VLOOKUP($A20,'[2]Inskrivna i slutenvård'!$B:T,19,FALSE)</f>
        <v>9.0053763440860202</v>
      </c>
      <c r="T20" s="178">
        <f>VLOOKUP($A20,'[2]Inskrivna i slutenvård'!$B:U,20,FALSE)</f>
        <v>50</v>
      </c>
      <c r="U20" s="156">
        <f>VLOOKUP($A20,'[2]Inskrivna i slutenvård'!$B:V,21,FALSE)</f>
        <v>6.7204301075268802</v>
      </c>
      <c r="V20" s="178">
        <f>VLOOKUP($A20,'[2]Inskrivna i slutenvård'!$B:W,22,FALSE)</f>
        <v>34</v>
      </c>
      <c r="W20" s="156">
        <f>VLOOKUP($A20,'[2]Inskrivna i slutenvård'!$B:X,23,FALSE)</f>
        <v>4.56989247311828</v>
      </c>
      <c r="X20" s="178">
        <f>VLOOKUP($A20,'[2]Inskrivna i slutenvård'!$B:Y,24,FALSE)</f>
        <v>37</v>
      </c>
      <c r="Y20" s="156">
        <f>VLOOKUP($A20,'[2]Inskrivna i slutenvård'!$B:Z,25,FALSE)</f>
        <v>4.9731182795698903</v>
      </c>
      <c r="Z20" s="178">
        <f>VLOOKUP($A20,'[2]Inskrivna i slutenvård'!$B:AA,26,FALSE)</f>
        <v>34</v>
      </c>
      <c r="AA20" s="156">
        <f>VLOOKUP($A20,'[2]Inskrivna i slutenvård'!$B:AB,27,FALSE)</f>
        <v>4.56989247311828</v>
      </c>
      <c r="AB20" s="178">
        <f>VLOOKUP($A20,'[2]Inskrivna i slutenvård'!$B:AC,28,FALSE)</f>
        <v>42</v>
      </c>
      <c r="AC20" s="156">
        <f>VLOOKUP($A20,'[2]Inskrivna i slutenvård'!$B:AD,29,FALSE)</f>
        <v>5.6451612903225801</v>
      </c>
      <c r="AD20" s="178">
        <f>VLOOKUP($A20,'[2]Inskrivna i slutenvård'!$B:AE,30,FALSE)</f>
        <v>22</v>
      </c>
      <c r="AE20" s="156">
        <f>VLOOKUP($A20,'[2]Inskrivna i slutenvård'!$B:AF,31,FALSE)</f>
        <v>2.9569892473118302</v>
      </c>
      <c r="AF20" s="178">
        <f>VLOOKUP($A20,'[2]Inskrivna i slutenvård'!$B:AG,32,FALSE)</f>
        <v>21</v>
      </c>
      <c r="AG20" s="156">
        <f>VLOOKUP($A20,'[2]Inskrivna i slutenvård'!$B:AH,33,FALSE)</f>
        <v>2.82258064516129</v>
      </c>
      <c r="AH20" s="178">
        <f>VLOOKUP($A20,'[2]Inskrivna i slutenvård'!$B:AI,34,FALSE)</f>
        <v>17</v>
      </c>
      <c r="AI20" s="156">
        <f>VLOOKUP($A20,'[2]Inskrivna i slutenvård'!$B:AJ,35,FALSE)</f>
        <v>2.28494623655914</v>
      </c>
      <c r="AJ20" s="178">
        <f>VLOOKUP($A20,'[2]Inskrivna i slutenvård'!$B:AK,36,FALSE)</f>
        <v>14</v>
      </c>
      <c r="AK20" s="156">
        <f>VLOOKUP($A20,'[2]Inskrivna i slutenvård'!$B:AL,37,FALSE)</f>
        <v>1.8817204301075301</v>
      </c>
      <c r="AL20" s="178">
        <f>VLOOKUP($A20,'[2]Inskrivna i slutenvård'!$B:AM,38,FALSE)</f>
        <v>7</v>
      </c>
      <c r="AM20" s="156">
        <f>VLOOKUP($A20,'[2]Inskrivna i slutenvård'!$B:AN,39,FALSE)</f>
        <v>0.94086021505376005</v>
      </c>
      <c r="AN20" s="178" t="str">
        <f>VLOOKUP($A20,'[2]Inskrivna i slutenvård'!$B:AO,40,FALSE)</f>
        <v>X</v>
      </c>
      <c r="AO20" s="156" t="str">
        <f>VLOOKUP($A20,'[2]Inskrivna i slutenvård'!$B:AP,41,FALSE)</f>
        <v xml:space="preserve"> </v>
      </c>
      <c r="AP20" s="178" t="str">
        <f>VLOOKUP($A20,'[2]Inskrivna i slutenvård'!$B:AQ,42,FALSE)</f>
        <v>X</v>
      </c>
      <c r="AQ20" s="156" t="str">
        <f>VLOOKUP($A20,'[2]Inskrivna i slutenvård'!$B:AR,43,FALSE)</f>
        <v xml:space="preserve"> </v>
      </c>
      <c r="AR20" s="178" t="str">
        <f>VLOOKUP($A20,'[2]Inskrivna i slutenvård'!$B:AS,44,FALSE)</f>
        <v>X</v>
      </c>
      <c r="AS20" s="156" t="str">
        <f>VLOOKUP($A20,'[2]Inskrivna i slutenvård'!$B:AT,45,FALSE)</f>
        <v xml:space="preserve"> </v>
      </c>
      <c r="AT20" s="178">
        <f>VLOOKUP($A20,'[2]Inskrivna i slutenvård'!$B:AU,46,FALSE)</f>
        <v>4</v>
      </c>
      <c r="AU20" s="156">
        <f>VLOOKUP($A20,'[2]Inskrivna i slutenvård'!$B:AV,47,FALSE)</f>
        <v>0.53763440860214995</v>
      </c>
      <c r="AV20" s="178" t="str">
        <f>VLOOKUP($A20,'[2]Inskrivna i slutenvård'!$B:AW,48,FALSE)</f>
        <v>X</v>
      </c>
      <c r="AW20" s="156" t="str">
        <f>VLOOKUP($A20,'[2]Inskrivna i slutenvård'!$B:AX,49,FALSE)</f>
        <v xml:space="preserve"> </v>
      </c>
      <c r="AX20" s="178" t="str">
        <f>VLOOKUP($A20,'[2]Inskrivna i slutenvård'!$B:AY,50,FALSE)</f>
        <v>X</v>
      </c>
      <c r="AY20" s="156" t="str">
        <f>VLOOKUP($A20,'[2]Inskrivna i slutenvård'!$B:AZ,51,FALSE)</f>
        <v xml:space="preserve"> </v>
      </c>
      <c r="AZ20" s="178" t="str">
        <f>VLOOKUP($A20,'[2]Inskrivna i slutenvård'!$B:BA,52,FALSE)</f>
        <v>X</v>
      </c>
      <c r="BA20" s="156" t="str">
        <f>VLOOKUP($A20,'[2]Inskrivna i slutenvård'!$B:BB,53,FALSE)</f>
        <v xml:space="preserve"> </v>
      </c>
      <c r="BB20" s="178" t="str">
        <f>VLOOKUP($A20,'[2]Inskrivna i slutenvård'!$B:BC,54,FALSE)</f>
        <v>X</v>
      </c>
      <c r="BC20" s="156" t="str">
        <f>VLOOKUP($A20,'[2]Inskrivna i slutenvård'!$B:BD,55,FALSE)</f>
        <v xml:space="preserve"> </v>
      </c>
      <c r="BD20" s="178" t="str">
        <f>VLOOKUP($A20,'[2]Inskrivna i slutenvård'!$B:BE,56,FALSE)</f>
        <v>X</v>
      </c>
      <c r="BE20" s="156" t="str">
        <f>VLOOKUP($A20,'[2]Inskrivna i slutenvård'!$B:BF,57,FALSE)</f>
        <v xml:space="preserve"> </v>
      </c>
      <c r="BF20" s="178" t="str">
        <f>VLOOKUP($A20,'[2]Inskrivna i slutenvård'!$B:BG,58,FALSE)</f>
        <v>X</v>
      </c>
      <c r="BG20" s="156" t="str">
        <f>VLOOKUP($A20,'[2]Inskrivna i slutenvård'!$B:BH,59,FALSE)</f>
        <v xml:space="preserve"> </v>
      </c>
      <c r="BH20" s="178">
        <f>VLOOKUP($A20,'[2]Inskrivna i slutenvård'!$B:BI,60,FALSE)</f>
        <v>4</v>
      </c>
      <c r="BI20" s="156">
        <f>VLOOKUP($A20,'[2]Inskrivna i slutenvård'!$B:BJ,61,FALSE)</f>
        <v>0.53763440860214995</v>
      </c>
      <c r="BJ20" s="178" t="str">
        <f>VLOOKUP($A20,'[2]Inskrivna i slutenvård'!$B:BK,62,FALSE)</f>
        <v>X</v>
      </c>
      <c r="BK20" s="156" t="str">
        <f>VLOOKUP($A20,'[2]Inskrivna i slutenvård'!$B:BL,63,FALSE)</f>
        <v xml:space="preserve"> </v>
      </c>
      <c r="BL20" s="178">
        <f>VLOOKUP($A20,'[2]Inskrivna i slutenvård'!$B:BM,64,FALSE)</f>
        <v>0</v>
      </c>
      <c r="BM20" s="156">
        <f>VLOOKUP($A20,'[2]Inskrivna i slutenvård'!$B:BN,65,FALSE)</f>
        <v>0</v>
      </c>
      <c r="BN20" s="178">
        <f>VLOOKUP($A20,'[2]Inskrivna i slutenvård'!$B:BO,66,FALSE)</f>
        <v>8</v>
      </c>
      <c r="BO20" s="156">
        <f>VLOOKUP($A20,'[2]Inskrivna i slutenvård'!$B:BP,67,FALSE)</f>
        <v>1.0752688172042999</v>
      </c>
      <c r="BP20" s="178">
        <f>VLOOKUP($A20,'[2]Inskrivna i slutenvård'!$B:BQ,68,FALSE)</f>
        <v>7</v>
      </c>
      <c r="BQ20" s="156">
        <f>VLOOKUP($A20,'[2]Inskrivna i slutenvård'!$B:BR,69,FALSE)</f>
        <v>0.94086021505376005</v>
      </c>
      <c r="BR20" s="178">
        <f>VLOOKUP($A20,'[2]Inskrivna i slutenvård'!$B:BS,70,FALSE)</f>
        <v>18</v>
      </c>
      <c r="BS20" s="156">
        <f>VLOOKUP($A20,'[2]Inskrivna i slutenvård'!$B:BT,71,FALSE)</f>
        <v>2.4193548387096802</v>
      </c>
      <c r="BT20" s="178">
        <f>VLOOKUP($A20,'[2]Inskrivna i slutenvård'!$B:BU,72,FALSE)</f>
        <v>35</v>
      </c>
      <c r="BU20" s="156">
        <f>VLOOKUP($A20,'[2]Inskrivna i slutenvård'!$B:BV,73,FALSE)</f>
        <v>4.7043010752688197</v>
      </c>
      <c r="BV20" s="178">
        <f>VLOOKUP($A20,'[2]Inskrivna i slutenvård'!$B:BW,74,FALSE)</f>
        <v>26</v>
      </c>
      <c r="BW20" s="156">
        <f>VLOOKUP($A20,'[2]Inskrivna i slutenvård'!$B:BX,75,FALSE)</f>
        <v>3.4946236559139798</v>
      </c>
      <c r="BX20" s="178">
        <f>VLOOKUP($A20,'[2]Inskrivna i slutenvård'!$B:BY,76,FALSE)</f>
        <v>37</v>
      </c>
      <c r="BY20" s="156">
        <f>VLOOKUP($A20,'[2]Inskrivna i slutenvård'!$B:BZ,77,FALSE)</f>
        <v>4.9731182795698903</v>
      </c>
      <c r="BZ20" s="178">
        <f>VLOOKUP($A20,'[2]Inskrivna i slutenvård'!$B:CA,78,FALSE)</f>
        <v>28</v>
      </c>
      <c r="CA20" s="156">
        <f>VLOOKUP($A20,'[2]Inskrivna i slutenvård'!$B:CB,79,FALSE)</f>
        <v>3.76344086021505</v>
      </c>
      <c r="CB20" s="178">
        <f>VLOOKUP($A20,'[2]Inskrivna i slutenvård'!$B:CC,80,FALSE)</f>
        <v>8</v>
      </c>
      <c r="CC20" s="156">
        <f>VLOOKUP($A20,'[2]Inskrivna i slutenvård'!$B:CD,81,FALSE)</f>
        <v>1.0752688172042999</v>
      </c>
      <c r="CD20" s="178">
        <f>VLOOKUP($A20,'[2]Inskrivna i slutenvård'!$B:CE,82,FALSE)</f>
        <v>0</v>
      </c>
      <c r="CE20" s="156">
        <f>VLOOKUP($A20,'[2]Inskrivna i slutenvård'!$B:CF,83,FALSE)</f>
        <v>0</v>
      </c>
    </row>
    <row r="21" spans="1:83">
      <c r="A21" s="171" t="s">
        <v>123</v>
      </c>
      <c r="B21" s="78">
        <f>VLOOKUP(A21,'[2]Inskrivna i slutenvård'!$B:$C,2,FALSE)</f>
        <v>710</v>
      </c>
      <c r="C21" s="167">
        <f>VLOOKUP($A21,'[2]Inskrivna i slutenvård'!$B:D,3,FALSE)</f>
        <v>2.27702767711106</v>
      </c>
      <c r="D21" s="78" t="str">
        <f>VLOOKUP($A21,'[2]Inskrivna i slutenvård'!$B:E,4,FALSE)</f>
        <v>X</v>
      </c>
      <c r="E21" s="156" t="str">
        <f>VLOOKUP($A21,'[2]Inskrivna i slutenvård'!$B:F,5,FALSE)</f>
        <v xml:space="preserve"> </v>
      </c>
      <c r="F21" s="178">
        <f>VLOOKUP($A21,'[2]Inskrivna i slutenvård'!$B:G,6,FALSE)</f>
        <v>5</v>
      </c>
      <c r="G21" s="156">
        <f>VLOOKUP($A21,'[2]Inskrivna i slutenvård'!$B:H,7,FALSE)</f>
        <v>0.70422535211268</v>
      </c>
      <c r="H21" s="178">
        <f>VLOOKUP($A21,'[2]Inskrivna i slutenvård'!$B:I,8,FALSE)</f>
        <v>17</v>
      </c>
      <c r="I21" s="156">
        <f>VLOOKUP($A21,'[2]Inskrivna i slutenvård'!$B:J,9,FALSE)</f>
        <v>2.3943661971830998</v>
      </c>
      <c r="J21" s="178">
        <f>VLOOKUP($A21,'[2]Inskrivna i slutenvård'!$B:K,10,FALSE)</f>
        <v>57</v>
      </c>
      <c r="K21" s="156">
        <f>VLOOKUP($A21,'[2]Inskrivna i slutenvård'!$B:L,11,FALSE)</f>
        <v>8.0281690140845097</v>
      </c>
      <c r="L21" s="176">
        <f>VLOOKUP($A21,'[2]Inskrivna i slutenvård'!$B:M,12,FALSE)</f>
        <v>53</v>
      </c>
      <c r="M21" s="156">
        <f>VLOOKUP($A21,'[2]Inskrivna i slutenvård'!$B:N,13,FALSE)</f>
        <v>7.4647887323943696</v>
      </c>
      <c r="N21" s="178">
        <f>VLOOKUP($A21,'[2]Inskrivna i slutenvård'!$B:O,14,FALSE)</f>
        <v>60</v>
      </c>
      <c r="O21" s="156">
        <f>VLOOKUP($A21,'[2]Inskrivna i slutenvård'!$B:P,15,FALSE)</f>
        <v>8.4507042253521103</v>
      </c>
      <c r="P21" s="178">
        <f>VLOOKUP($A21,'[2]Inskrivna i slutenvård'!$B:Q,16,FALSE)</f>
        <v>56</v>
      </c>
      <c r="Q21" s="156">
        <f>VLOOKUP($A21,'[2]Inskrivna i slutenvård'!$B:R,17,FALSE)</f>
        <v>7.8873239436619702</v>
      </c>
      <c r="R21" s="178">
        <f>VLOOKUP($A21,'[2]Inskrivna i slutenvård'!$B:S,18,FALSE)</f>
        <v>37</v>
      </c>
      <c r="S21" s="156">
        <f>VLOOKUP($A21,'[2]Inskrivna i slutenvård'!$B:T,19,FALSE)</f>
        <v>5.2112676056338003</v>
      </c>
      <c r="T21" s="178">
        <f>VLOOKUP($A21,'[2]Inskrivna i slutenvård'!$B:U,20,FALSE)</f>
        <v>39</v>
      </c>
      <c r="U21" s="156">
        <f>VLOOKUP($A21,'[2]Inskrivna i slutenvård'!$B:V,21,FALSE)</f>
        <v>5.4929577464788801</v>
      </c>
      <c r="V21" s="178">
        <f>VLOOKUP($A21,'[2]Inskrivna i slutenvård'!$B:W,22,FALSE)</f>
        <v>26</v>
      </c>
      <c r="W21" s="156">
        <f>VLOOKUP($A21,'[2]Inskrivna i slutenvård'!$B:X,23,FALSE)</f>
        <v>3.6619718309859199</v>
      </c>
      <c r="X21" s="178">
        <f>VLOOKUP($A21,'[2]Inskrivna i slutenvård'!$B:Y,24,FALSE)</f>
        <v>27</v>
      </c>
      <c r="Y21" s="156">
        <f>VLOOKUP($A21,'[2]Inskrivna i slutenvård'!$B:Z,25,FALSE)</f>
        <v>3.8028169014084501</v>
      </c>
      <c r="Z21" s="178">
        <f>VLOOKUP($A21,'[2]Inskrivna i slutenvård'!$B:AA,26,FALSE)</f>
        <v>27</v>
      </c>
      <c r="AA21" s="156">
        <f>VLOOKUP($A21,'[2]Inskrivna i slutenvård'!$B:AB,27,FALSE)</f>
        <v>3.8028169014084501</v>
      </c>
      <c r="AB21" s="178">
        <f>VLOOKUP($A21,'[2]Inskrivna i slutenvård'!$B:AC,28,FALSE)</f>
        <v>17</v>
      </c>
      <c r="AC21" s="156">
        <f>VLOOKUP($A21,'[2]Inskrivna i slutenvård'!$B:AD,29,FALSE)</f>
        <v>2.3943661971830998</v>
      </c>
      <c r="AD21" s="178">
        <f>VLOOKUP($A21,'[2]Inskrivna i slutenvård'!$B:AE,30,FALSE)</f>
        <v>17</v>
      </c>
      <c r="AE21" s="156">
        <f>VLOOKUP($A21,'[2]Inskrivna i slutenvård'!$B:AF,31,FALSE)</f>
        <v>2.3943661971830998</v>
      </c>
      <c r="AF21" s="178">
        <f>VLOOKUP($A21,'[2]Inskrivna i slutenvård'!$B:AG,32,FALSE)</f>
        <v>15</v>
      </c>
      <c r="AG21" s="156">
        <f>VLOOKUP($A21,'[2]Inskrivna i slutenvård'!$B:AH,33,FALSE)</f>
        <v>2.1126760563380298</v>
      </c>
      <c r="AH21" s="178">
        <f>VLOOKUP($A21,'[2]Inskrivna i slutenvård'!$B:AI,34,FALSE)</f>
        <v>11</v>
      </c>
      <c r="AI21" s="156">
        <f>VLOOKUP($A21,'[2]Inskrivna i slutenvård'!$B:AJ,35,FALSE)</f>
        <v>1.5492957746478899</v>
      </c>
      <c r="AJ21" s="178">
        <f>VLOOKUP($A21,'[2]Inskrivna i slutenvård'!$B:AK,36,FALSE)</f>
        <v>14</v>
      </c>
      <c r="AK21" s="156">
        <f>VLOOKUP($A21,'[2]Inskrivna i slutenvård'!$B:AL,37,FALSE)</f>
        <v>1.9718309859154901</v>
      </c>
      <c r="AL21" s="178">
        <f>VLOOKUP($A21,'[2]Inskrivna i slutenvård'!$B:AM,38,FALSE)</f>
        <v>16</v>
      </c>
      <c r="AM21" s="156">
        <f>VLOOKUP($A21,'[2]Inskrivna i slutenvård'!$B:AN,39,FALSE)</f>
        <v>2.2535211267605599</v>
      </c>
      <c r="AN21" s="178">
        <f>VLOOKUP($A21,'[2]Inskrivna i slutenvård'!$B:AO,40,FALSE)</f>
        <v>10</v>
      </c>
      <c r="AO21" s="156">
        <f>VLOOKUP($A21,'[2]Inskrivna i slutenvård'!$B:AP,41,FALSE)</f>
        <v>1.40845070422535</v>
      </c>
      <c r="AP21" s="178" t="str">
        <f>VLOOKUP($A21,'[2]Inskrivna i slutenvård'!$B:AQ,42,FALSE)</f>
        <v>X</v>
      </c>
      <c r="AQ21" s="156" t="str">
        <f>VLOOKUP($A21,'[2]Inskrivna i slutenvård'!$B:AR,43,FALSE)</f>
        <v xml:space="preserve"> </v>
      </c>
      <c r="AR21" s="178">
        <f>VLOOKUP($A21,'[2]Inskrivna i slutenvård'!$B:AS,44,FALSE)</f>
        <v>4</v>
      </c>
      <c r="AS21" s="156">
        <f>VLOOKUP($A21,'[2]Inskrivna i slutenvård'!$B:AT,45,FALSE)</f>
        <v>0.56338028169013998</v>
      </c>
      <c r="AT21" s="178" t="str">
        <f>VLOOKUP($A21,'[2]Inskrivna i slutenvård'!$B:AU,46,FALSE)</f>
        <v>X</v>
      </c>
      <c r="AU21" s="156" t="str">
        <f>VLOOKUP($A21,'[2]Inskrivna i slutenvård'!$B:AV,47,FALSE)</f>
        <v xml:space="preserve"> </v>
      </c>
      <c r="AV21" s="178" t="str">
        <f>VLOOKUP($A21,'[2]Inskrivna i slutenvård'!$B:AW,48,FALSE)</f>
        <v>X</v>
      </c>
      <c r="AW21" s="156" t="str">
        <f>VLOOKUP($A21,'[2]Inskrivna i slutenvård'!$B:AX,49,FALSE)</f>
        <v xml:space="preserve"> </v>
      </c>
      <c r="AX21" s="178" t="str">
        <f>VLOOKUP($A21,'[2]Inskrivna i slutenvård'!$B:AY,50,FALSE)</f>
        <v>X</v>
      </c>
      <c r="AY21" s="156" t="str">
        <f>VLOOKUP($A21,'[2]Inskrivna i slutenvård'!$B:AZ,51,FALSE)</f>
        <v xml:space="preserve"> </v>
      </c>
      <c r="AZ21" s="178" t="str">
        <f>VLOOKUP($A21,'[2]Inskrivna i slutenvård'!$B:BA,52,FALSE)</f>
        <v>X</v>
      </c>
      <c r="BA21" s="156" t="str">
        <f>VLOOKUP($A21,'[2]Inskrivna i slutenvård'!$B:BB,53,FALSE)</f>
        <v xml:space="preserve"> </v>
      </c>
      <c r="BB21" s="178">
        <f>VLOOKUP($A21,'[2]Inskrivna i slutenvård'!$B:BC,54,FALSE)</f>
        <v>9</v>
      </c>
      <c r="BC21" s="156">
        <f>VLOOKUP($A21,'[2]Inskrivna i slutenvård'!$B:BD,55,FALSE)</f>
        <v>1.2676056338028201</v>
      </c>
      <c r="BD21" s="178" t="str">
        <f>VLOOKUP($A21,'[2]Inskrivna i slutenvård'!$B:BE,56,FALSE)</f>
        <v>X</v>
      </c>
      <c r="BE21" s="156" t="str">
        <f>VLOOKUP($A21,'[2]Inskrivna i slutenvård'!$B:BF,57,FALSE)</f>
        <v xml:space="preserve"> </v>
      </c>
      <c r="BF21" s="178">
        <f>VLOOKUP($A21,'[2]Inskrivna i slutenvård'!$B:BG,58,FALSE)</f>
        <v>6</v>
      </c>
      <c r="BG21" s="156">
        <f>VLOOKUP($A21,'[2]Inskrivna i slutenvård'!$B:BH,59,FALSE)</f>
        <v>0.84507042253521003</v>
      </c>
      <c r="BH21" s="178">
        <f>VLOOKUP($A21,'[2]Inskrivna i slutenvård'!$B:BI,60,FALSE)</f>
        <v>7</v>
      </c>
      <c r="BI21" s="156">
        <f>VLOOKUP($A21,'[2]Inskrivna i slutenvård'!$B:BJ,61,FALSE)</f>
        <v>0.98591549295775005</v>
      </c>
      <c r="BJ21" s="178">
        <f>VLOOKUP($A21,'[2]Inskrivna i slutenvård'!$B:BK,62,FALSE)</f>
        <v>6</v>
      </c>
      <c r="BK21" s="156">
        <f>VLOOKUP($A21,'[2]Inskrivna i slutenvård'!$B:BL,63,FALSE)</f>
        <v>0.84507042253521003</v>
      </c>
      <c r="BL21" s="178">
        <f>VLOOKUP($A21,'[2]Inskrivna i slutenvård'!$B:BM,64,FALSE)</f>
        <v>4</v>
      </c>
      <c r="BM21" s="156">
        <f>VLOOKUP($A21,'[2]Inskrivna i slutenvård'!$B:BN,65,FALSE)</f>
        <v>0.56338028169013998</v>
      </c>
      <c r="BN21" s="178">
        <f>VLOOKUP($A21,'[2]Inskrivna i slutenvård'!$B:BO,66,FALSE)</f>
        <v>10</v>
      </c>
      <c r="BO21" s="156">
        <f>VLOOKUP($A21,'[2]Inskrivna i slutenvård'!$B:BP,67,FALSE)</f>
        <v>1.40845070422535</v>
      </c>
      <c r="BP21" s="178">
        <f>VLOOKUP($A21,'[2]Inskrivna i slutenvård'!$B:BQ,68,FALSE)</f>
        <v>9</v>
      </c>
      <c r="BQ21" s="156">
        <f>VLOOKUP($A21,'[2]Inskrivna i slutenvård'!$B:BR,69,FALSE)</f>
        <v>1.2676056338028201</v>
      </c>
      <c r="BR21" s="178">
        <f>VLOOKUP($A21,'[2]Inskrivna i slutenvård'!$B:BS,70,FALSE)</f>
        <v>14</v>
      </c>
      <c r="BS21" s="156">
        <f>VLOOKUP($A21,'[2]Inskrivna i slutenvård'!$B:BT,71,FALSE)</f>
        <v>1.9718309859154901</v>
      </c>
      <c r="BT21" s="178">
        <f>VLOOKUP($A21,'[2]Inskrivna i slutenvård'!$B:BU,72,FALSE)</f>
        <v>15</v>
      </c>
      <c r="BU21" s="156">
        <f>VLOOKUP($A21,'[2]Inskrivna i slutenvård'!$B:BV,73,FALSE)</f>
        <v>2.1126760563380298</v>
      </c>
      <c r="BV21" s="178">
        <f>VLOOKUP($A21,'[2]Inskrivna i slutenvård'!$B:BW,74,FALSE)</f>
        <v>14</v>
      </c>
      <c r="BW21" s="156">
        <f>VLOOKUP($A21,'[2]Inskrivna i slutenvård'!$B:BX,75,FALSE)</f>
        <v>1.9718309859154901</v>
      </c>
      <c r="BX21" s="178">
        <f>VLOOKUP($A21,'[2]Inskrivna i slutenvård'!$B:BY,76,FALSE)</f>
        <v>27</v>
      </c>
      <c r="BY21" s="156">
        <f>VLOOKUP($A21,'[2]Inskrivna i slutenvård'!$B:BZ,77,FALSE)</f>
        <v>3.8028169014084501</v>
      </c>
      <c r="BZ21" s="178">
        <f>VLOOKUP($A21,'[2]Inskrivna i slutenvård'!$B:CA,78,FALSE)</f>
        <v>22</v>
      </c>
      <c r="CA21" s="156">
        <f>VLOOKUP($A21,'[2]Inskrivna i slutenvård'!$B:CB,79,FALSE)</f>
        <v>3.0985915492957798</v>
      </c>
      <c r="CB21" s="178">
        <f>VLOOKUP($A21,'[2]Inskrivna i slutenvård'!$B:CC,80,FALSE)</f>
        <v>26</v>
      </c>
      <c r="CC21" s="156">
        <f>VLOOKUP($A21,'[2]Inskrivna i slutenvård'!$B:CD,81,FALSE)</f>
        <v>3.6619718309859199</v>
      </c>
      <c r="CD21" s="178">
        <f>VLOOKUP($A21,'[2]Inskrivna i slutenvård'!$B:CE,82,FALSE)</f>
        <v>16</v>
      </c>
      <c r="CE21" s="156">
        <f>VLOOKUP($A21,'[2]Inskrivna i slutenvård'!$B:CF,83,FALSE)</f>
        <v>2.2535211267605599</v>
      </c>
    </row>
    <row r="22" spans="1:83">
      <c r="A22" s="157" t="s">
        <v>125</v>
      </c>
      <c r="B22" s="78">
        <f>VLOOKUP(A22,'[2]Inskrivna i slutenvård'!$B:$C,2,FALSE)</f>
        <v>577</v>
      </c>
      <c r="C22" s="167">
        <f>VLOOKUP($A22,'[2]Inskrivna i slutenvård'!$B:D,3,FALSE)</f>
        <v>1.85048587280716</v>
      </c>
      <c r="D22" s="78">
        <f>VLOOKUP($A22,'[2]Inskrivna i slutenvård'!$B:E,4,FALSE)</f>
        <v>0</v>
      </c>
      <c r="E22" s="156">
        <f>VLOOKUP($A22,'[2]Inskrivna i slutenvård'!$B:F,5,FALSE)</f>
        <v>0</v>
      </c>
      <c r="F22" s="178" t="str">
        <f>VLOOKUP($A22,'[2]Inskrivna i slutenvård'!$B:G,6,FALSE)</f>
        <v>X</v>
      </c>
      <c r="G22" s="156" t="str">
        <f>VLOOKUP($A22,'[2]Inskrivna i slutenvård'!$B:H,7,FALSE)</f>
        <v xml:space="preserve"> </v>
      </c>
      <c r="H22" s="178">
        <f>VLOOKUP($A22,'[2]Inskrivna i slutenvård'!$B:I,8,FALSE)</f>
        <v>4</v>
      </c>
      <c r="I22" s="156">
        <f>VLOOKUP($A22,'[2]Inskrivna i slutenvård'!$B:J,9,FALSE)</f>
        <v>0.69324090121316995</v>
      </c>
      <c r="J22" s="178">
        <f>VLOOKUP($A22,'[2]Inskrivna i slutenvård'!$B:K,10,FALSE)</f>
        <v>10</v>
      </c>
      <c r="K22" s="156">
        <f>VLOOKUP($A22,'[2]Inskrivna i slutenvård'!$B:L,11,FALSE)</f>
        <v>1.7331022530329301</v>
      </c>
      <c r="L22" s="176">
        <f>VLOOKUP($A22,'[2]Inskrivna i slutenvård'!$B:M,12,FALSE)</f>
        <v>22</v>
      </c>
      <c r="M22" s="156">
        <f>VLOOKUP($A22,'[2]Inskrivna i slutenvård'!$B:N,13,FALSE)</f>
        <v>3.8128249566724399</v>
      </c>
      <c r="N22" s="178">
        <f>VLOOKUP($A22,'[2]Inskrivna i slutenvård'!$B:O,14,FALSE)</f>
        <v>35</v>
      </c>
      <c r="O22" s="156">
        <f>VLOOKUP($A22,'[2]Inskrivna i slutenvård'!$B:P,15,FALSE)</f>
        <v>6.0658578856152499</v>
      </c>
      <c r="P22" s="178">
        <f>VLOOKUP($A22,'[2]Inskrivna i slutenvård'!$B:Q,16,FALSE)</f>
        <v>32</v>
      </c>
      <c r="Q22" s="156">
        <f>VLOOKUP($A22,'[2]Inskrivna i slutenvård'!$B:R,17,FALSE)</f>
        <v>5.5459272097053702</v>
      </c>
      <c r="R22" s="178">
        <f>VLOOKUP($A22,'[2]Inskrivna i slutenvård'!$B:S,18,FALSE)</f>
        <v>24</v>
      </c>
      <c r="S22" s="156">
        <f>VLOOKUP($A22,'[2]Inskrivna i slutenvård'!$B:T,19,FALSE)</f>
        <v>4.1594454072790299</v>
      </c>
      <c r="T22" s="178">
        <f>VLOOKUP($A22,'[2]Inskrivna i slutenvård'!$B:U,20,FALSE)</f>
        <v>31</v>
      </c>
      <c r="U22" s="156">
        <f>VLOOKUP($A22,'[2]Inskrivna i slutenvård'!$B:V,21,FALSE)</f>
        <v>5.3726169844020797</v>
      </c>
      <c r="V22" s="178">
        <f>VLOOKUP($A22,'[2]Inskrivna i slutenvård'!$B:W,22,FALSE)</f>
        <v>24</v>
      </c>
      <c r="W22" s="156">
        <f>VLOOKUP($A22,'[2]Inskrivna i slutenvård'!$B:X,23,FALSE)</f>
        <v>4.1594454072790299</v>
      </c>
      <c r="X22" s="178">
        <f>VLOOKUP($A22,'[2]Inskrivna i slutenvård'!$B:Y,24,FALSE)</f>
        <v>35</v>
      </c>
      <c r="Y22" s="156">
        <f>VLOOKUP($A22,'[2]Inskrivna i slutenvård'!$B:Z,25,FALSE)</f>
        <v>6.0658578856152499</v>
      </c>
      <c r="Z22" s="178">
        <f>VLOOKUP($A22,'[2]Inskrivna i slutenvård'!$B:AA,26,FALSE)</f>
        <v>40</v>
      </c>
      <c r="AA22" s="156">
        <f>VLOOKUP($A22,'[2]Inskrivna i slutenvård'!$B:AB,27,FALSE)</f>
        <v>6.9324090121317203</v>
      </c>
      <c r="AB22" s="178">
        <f>VLOOKUP($A22,'[2]Inskrivna i slutenvård'!$B:AC,28,FALSE)</f>
        <v>28</v>
      </c>
      <c r="AC22" s="156">
        <f>VLOOKUP($A22,'[2]Inskrivna i slutenvård'!$B:AD,29,FALSE)</f>
        <v>4.8526863084922001</v>
      </c>
      <c r="AD22" s="178">
        <f>VLOOKUP($A22,'[2]Inskrivna i slutenvård'!$B:AE,30,FALSE)</f>
        <v>30</v>
      </c>
      <c r="AE22" s="156">
        <f>VLOOKUP($A22,'[2]Inskrivna i slutenvård'!$B:AF,31,FALSE)</f>
        <v>5.19930675909879</v>
      </c>
      <c r="AF22" s="178">
        <f>VLOOKUP($A22,'[2]Inskrivna i slutenvård'!$B:AG,32,FALSE)</f>
        <v>24</v>
      </c>
      <c r="AG22" s="156">
        <f>VLOOKUP($A22,'[2]Inskrivna i slutenvård'!$B:AH,33,FALSE)</f>
        <v>4.1594454072790299</v>
      </c>
      <c r="AH22" s="178">
        <f>VLOOKUP($A22,'[2]Inskrivna i slutenvård'!$B:AI,34,FALSE)</f>
        <v>20</v>
      </c>
      <c r="AI22" s="156">
        <f>VLOOKUP($A22,'[2]Inskrivna i slutenvård'!$B:AJ,35,FALSE)</f>
        <v>3.4662045060658602</v>
      </c>
      <c r="AJ22" s="178">
        <f>VLOOKUP($A22,'[2]Inskrivna i slutenvård'!$B:AK,36,FALSE)</f>
        <v>14</v>
      </c>
      <c r="AK22" s="156">
        <f>VLOOKUP($A22,'[2]Inskrivna i slutenvård'!$B:AL,37,FALSE)</f>
        <v>2.4263431542461</v>
      </c>
      <c r="AL22" s="178">
        <f>VLOOKUP($A22,'[2]Inskrivna i slutenvård'!$B:AM,38,FALSE)</f>
        <v>7</v>
      </c>
      <c r="AM22" s="156">
        <f>VLOOKUP($A22,'[2]Inskrivna i slutenvård'!$B:AN,39,FALSE)</f>
        <v>1.21317157712305</v>
      </c>
      <c r="AN22" s="178">
        <f>VLOOKUP($A22,'[2]Inskrivna i slutenvård'!$B:AO,40,FALSE)</f>
        <v>7</v>
      </c>
      <c r="AO22" s="156">
        <f>VLOOKUP($A22,'[2]Inskrivna i slutenvård'!$B:AP,41,FALSE)</f>
        <v>1.21317157712305</v>
      </c>
      <c r="AP22" s="178">
        <f>VLOOKUP($A22,'[2]Inskrivna i slutenvård'!$B:AQ,42,FALSE)</f>
        <v>4</v>
      </c>
      <c r="AQ22" s="156">
        <f>VLOOKUP($A22,'[2]Inskrivna i slutenvård'!$B:AR,43,FALSE)</f>
        <v>0.69324090121316995</v>
      </c>
      <c r="AR22" s="178">
        <f>VLOOKUP($A22,'[2]Inskrivna i slutenvård'!$B:AS,44,FALSE)</f>
        <v>8</v>
      </c>
      <c r="AS22" s="156">
        <f>VLOOKUP($A22,'[2]Inskrivna i slutenvård'!$B:AT,45,FALSE)</f>
        <v>1.3864818024263399</v>
      </c>
      <c r="AT22" s="178">
        <f>VLOOKUP($A22,'[2]Inskrivna i slutenvård'!$B:AU,46,FALSE)</f>
        <v>6</v>
      </c>
      <c r="AU22" s="156">
        <f>VLOOKUP($A22,'[2]Inskrivna i slutenvård'!$B:AV,47,FALSE)</f>
        <v>1.0398613518197599</v>
      </c>
      <c r="AV22" s="178">
        <f>VLOOKUP($A22,'[2]Inskrivna i slutenvård'!$B:AW,48,FALSE)</f>
        <v>8</v>
      </c>
      <c r="AW22" s="156">
        <f>VLOOKUP($A22,'[2]Inskrivna i slutenvård'!$B:AX,49,FALSE)</f>
        <v>1.3864818024263399</v>
      </c>
      <c r="AX22" s="178">
        <f>VLOOKUP($A22,'[2]Inskrivna i slutenvård'!$B:AY,50,FALSE)</f>
        <v>7</v>
      </c>
      <c r="AY22" s="156">
        <f>VLOOKUP($A22,'[2]Inskrivna i slutenvård'!$B:AZ,51,FALSE)</f>
        <v>1.21317157712305</v>
      </c>
      <c r="AZ22" s="178">
        <f>VLOOKUP($A22,'[2]Inskrivna i slutenvård'!$B:BA,52,FALSE)</f>
        <v>8</v>
      </c>
      <c r="BA22" s="156">
        <f>VLOOKUP($A22,'[2]Inskrivna i slutenvård'!$B:BB,53,FALSE)</f>
        <v>1.3864818024263399</v>
      </c>
      <c r="BB22" s="178" t="str">
        <f>VLOOKUP($A22,'[2]Inskrivna i slutenvård'!$B:BC,54,FALSE)</f>
        <v>X</v>
      </c>
      <c r="BC22" s="156" t="str">
        <f>VLOOKUP($A22,'[2]Inskrivna i slutenvård'!$B:BD,55,FALSE)</f>
        <v xml:space="preserve"> </v>
      </c>
      <c r="BD22" s="178" t="str">
        <f>VLOOKUP($A22,'[2]Inskrivna i slutenvård'!$B:BE,56,FALSE)</f>
        <v>X</v>
      </c>
      <c r="BE22" s="156" t="str">
        <f>VLOOKUP($A22,'[2]Inskrivna i slutenvård'!$B:BF,57,FALSE)</f>
        <v xml:space="preserve"> </v>
      </c>
      <c r="BF22" s="178">
        <f>VLOOKUP($A22,'[2]Inskrivna i slutenvård'!$B:BG,58,FALSE)</f>
        <v>4</v>
      </c>
      <c r="BG22" s="156">
        <f>VLOOKUP($A22,'[2]Inskrivna i slutenvård'!$B:BH,59,FALSE)</f>
        <v>0.69324090121316995</v>
      </c>
      <c r="BH22" s="178">
        <f>VLOOKUP($A22,'[2]Inskrivna i slutenvård'!$B:BI,60,FALSE)</f>
        <v>0</v>
      </c>
      <c r="BI22" s="156">
        <f>VLOOKUP($A22,'[2]Inskrivna i slutenvård'!$B:BJ,61,FALSE)</f>
        <v>0</v>
      </c>
      <c r="BJ22" s="178">
        <f>VLOOKUP($A22,'[2]Inskrivna i slutenvård'!$B:BK,62,FALSE)</f>
        <v>8</v>
      </c>
      <c r="BK22" s="156">
        <f>VLOOKUP($A22,'[2]Inskrivna i slutenvård'!$B:BL,63,FALSE)</f>
        <v>1.3864818024263399</v>
      </c>
      <c r="BL22" s="178">
        <f>VLOOKUP($A22,'[2]Inskrivna i slutenvård'!$B:BM,64,FALSE)</f>
        <v>4</v>
      </c>
      <c r="BM22" s="156">
        <f>VLOOKUP($A22,'[2]Inskrivna i slutenvård'!$B:BN,65,FALSE)</f>
        <v>0.69324090121316995</v>
      </c>
      <c r="BN22" s="178">
        <f>VLOOKUP($A22,'[2]Inskrivna i slutenvård'!$B:BO,66,FALSE)</f>
        <v>8</v>
      </c>
      <c r="BO22" s="156">
        <f>VLOOKUP($A22,'[2]Inskrivna i slutenvård'!$B:BP,67,FALSE)</f>
        <v>1.3864818024263399</v>
      </c>
      <c r="BP22" s="178" t="str">
        <f>VLOOKUP($A22,'[2]Inskrivna i slutenvård'!$B:BQ,68,FALSE)</f>
        <v>X</v>
      </c>
      <c r="BQ22" s="156" t="str">
        <f>VLOOKUP($A22,'[2]Inskrivna i slutenvård'!$B:BR,69,FALSE)</f>
        <v xml:space="preserve"> </v>
      </c>
      <c r="BR22" s="178">
        <f>VLOOKUP($A22,'[2]Inskrivna i slutenvård'!$B:BS,70,FALSE)</f>
        <v>4</v>
      </c>
      <c r="BS22" s="156">
        <f>VLOOKUP($A22,'[2]Inskrivna i slutenvård'!$B:BT,71,FALSE)</f>
        <v>0.69324090121316995</v>
      </c>
      <c r="BT22" s="178" t="str">
        <f>VLOOKUP($A22,'[2]Inskrivna i slutenvård'!$B:BU,72,FALSE)</f>
        <v>X</v>
      </c>
      <c r="BU22" s="156" t="str">
        <f>VLOOKUP($A22,'[2]Inskrivna i slutenvård'!$B:BV,73,FALSE)</f>
        <v xml:space="preserve"> </v>
      </c>
      <c r="BV22" s="178">
        <f>VLOOKUP($A22,'[2]Inskrivna i slutenvård'!$B:BW,74,FALSE)</f>
        <v>9</v>
      </c>
      <c r="BW22" s="156">
        <f>VLOOKUP($A22,'[2]Inskrivna i slutenvård'!$B:BX,75,FALSE)</f>
        <v>1.55979202772964</v>
      </c>
      <c r="BX22" s="178">
        <f>VLOOKUP($A22,'[2]Inskrivna i slutenvård'!$B:BY,76,FALSE)</f>
        <v>19</v>
      </c>
      <c r="BY22" s="156">
        <f>VLOOKUP($A22,'[2]Inskrivna i slutenvård'!$B:BZ,77,FALSE)</f>
        <v>3.2928942807625701</v>
      </c>
      <c r="BZ22" s="178">
        <f>VLOOKUP($A22,'[2]Inskrivna i slutenvård'!$B:CA,78,FALSE)</f>
        <v>28</v>
      </c>
      <c r="CA22" s="156">
        <f>VLOOKUP($A22,'[2]Inskrivna i slutenvård'!$B:CB,79,FALSE)</f>
        <v>4.8526863084922001</v>
      </c>
      <c r="CB22" s="178">
        <f>VLOOKUP($A22,'[2]Inskrivna i slutenvård'!$B:CC,80,FALSE)</f>
        <v>39</v>
      </c>
      <c r="CC22" s="156">
        <f>VLOOKUP($A22,'[2]Inskrivna i slutenvård'!$B:CD,81,FALSE)</f>
        <v>6.75909878682842</v>
      </c>
      <c r="CD22" s="178">
        <f>VLOOKUP($A22,'[2]Inskrivna i slutenvård'!$B:CE,82,FALSE)</f>
        <v>13</v>
      </c>
      <c r="CE22" s="156">
        <f>VLOOKUP($A22,'[2]Inskrivna i slutenvård'!$B:CF,83,FALSE)</f>
        <v>2.2530329289428099</v>
      </c>
    </row>
    <row r="23" spans="1:83">
      <c r="A23" s="157" t="s">
        <v>120</v>
      </c>
      <c r="B23" s="78">
        <f>VLOOKUP(A23,'[2]Inskrivna i slutenvård'!$B:$C,2,FALSE)</f>
        <v>517</v>
      </c>
      <c r="C23" s="167">
        <f>VLOOKUP($A23,'[2]Inskrivna i slutenvård'!$B:D,3,FALSE)</f>
        <v>1.6580609986851</v>
      </c>
      <c r="D23" s="78" t="str">
        <f>VLOOKUP($A23,'[2]Inskrivna i slutenvård'!$B:E,4,FALSE)</f>
        <v>X</v>
      </c>
      <c r="E23" s="156" t="str">
        <f>VLOOKUP($A23,'[2]Inskrivna i slutenvård'!$B:F,5,FALSE)</f>
        <v xml:space="preserve"> </v>
      </c>
      <c r="F23" s="178">
        <f>VLOOKUP($A23,'[2]Inskrivna i slutenvård'!$B:G,6,FALSE)</f>
        <v>4</v>
      </c>
      <c r="G23" s="156">
        <f>VLOOKUP($A23,'[2]Inskrivna i slutenvård'!$B:H,7,FALSE)</f>
        <v>0.77369439071567003</v>
      </c>
      <c r="H23" s="178">
        <f>VLOOKUP($A23,'[2]Inskrivna i slutenvård'!$B:I,8,FALSE)</f>
        <v>8</v>
      </c>
      <c r="I23" s="156">
        <f>VLOOKUP($A23,'[2]Inskrivna i slutenvård'!$B:J,9,FALSE)</f>
        <v>1.5473887814313401</v>
      </c>
      <c r="J23" s="178">
        <f>VLOOKUP($A23,'[2]Inskrivna i slutenvård'!$B:K,10,FALSE)</f>
        <v>6</v>
      </c>
      <c r="K23" s="156">
        <f>VLOOKUP($A23,'[2]Inskrivna i slutenvård'!$B:L,11,FALSE)</f>
        <v>1.1605415860735</v>
      </c>
      <c r="L23" s="176">
        <f>VLOOKUP($A23,'[2]Inskrivna i slutenvård'!$B:M,12,FALSE)</f>
        <v>5</v>
      </c>
      <c r="M23" s="156">
        <f>VLOOKUP($A23,'[2]Inskrivna i slutenvård'!$B:N,13,FALSE)</f>
        <v>0.96711798839457996</v>
      </c>
      <c r="N23" s="178">
        <f>VLOOKUP($A23,'[2]Inskrivna i slutenvård'!$B:O,14,FALSE)</f>
        <v>15</v>
      </c>
      <c r="O23" s="156">
        <f>VLOOKUP($A23,'[2]Inskrivna i slutenvård'!$B:P,15,FALSE)</f>
        <v>2.9013539651837501</v>
      </c>
      <c r="P23" s="178">
        <f>VLOOKUP($A23,'[2]Inskrivna i slutenvård'!$B:Q,16,FALSE)</f>
        <v>20</v>
      </c>
      <c r="Q23" s="156">
        <f>VLOOKUP($A23,'[2]Inskrivna i slutenvård'!$B:R,17,FALSE)</f>
        <v>3.8684719535783398</v>
      </c>
      <c r="R23" s="178">
        <f>VLOOKUP($A23,'[2]Inskrivna i slutenvård'!$B:S,18,FALSE)</f>
        <v>26</v>
      </c>
      <c r="S23" s="156">
        <f>VLOOKUP($A23,'[2]Inskrivna i slutenvård'!$B:T,19,FALSE)</f>
        <v>5.0290135396518396</v>
      </c>
      <c r="T23" s="178">
        <f>VLOOKUP($A23,'[2]Inskrivna i slutenvård'!$B:U,20,FALSE)</f>
        <v>43</v>
      </c>
      <c r="U23" s="156">
        <f>VLOOKUP($A23,'[2]Inskrivna i slutenvård'!$B:V,21,FALSE)</f>
        <v>8.3172147001934302</v>
      </c>
      <c r="V23" s="178">
        <f>VLOOKUP($A23,'[2]Inskrivna i slutenvård'!$B:W,22,FALSE)</f>
        <v>27</v>
      </c>
      <c r="W23" s="156">
        <f>VLOOKUP($A23,'[2]Inskrivna i slutenvård'!$B:X,23,FALSE)</f>
        <v>5.2224371373307603</v>
      </c>
      <c r="X23" s="178">
        <f>VLOOKUP($A23,'[2]Inskrivna i slutenvård'!$B:Y,24,FALSE)</f>
        <v>22</v>
      </c>
      <c r="Y23" s="156">
        <f>VLOOKUP($A23,'[2]Inskrivna i slutenvård'!$B:Z,25,FALSE)</f>
        <v>4.2553191489361701</v>
      </c>
      <c r="Z23" s="178">
        <f>VLOOKUP($A23,'[2]Inskrivna i slutenvård'!$B:AA,26,FALSE)</f>
        <v>37</v>
      </c>
      <c r="AA23" s="156">
        <f>VLOOKUP($A23,'[2]Inskrivna i slutenvård'!$B:AB,27,FALSE)</f>
        <v>7.15667311411993</v>
      </c>
      <c r="AB23" s="178">
        <f>VLOOKUP($A23,'[2]Inskrivna i slutenvård'!$B:AC,28,FALSE)</f>
        <v>27</v>
      </c>
      <c r="AC23" s="156">
        <f>VLOOKUP($A23,'[2]Inskrivna i slutenvård'!$B:AD,29,FALSE)</f>
        <v>5.2224371373307603</v>
      </c>
      <c r="AD23" s="178">
        <f>VLOOKUP($A23,'[2]Inskrivna i slutenvård'!$B:AE,30,FALSE)</f>
        <v>44</v>
      </c>
      <c r="AE23" s="156">
        <f>VLOOKUP($A23,'[2]Inskrivna i slutenvård'!$B:AF,31,FALSE)</f>
        <v>8.5106382978723403</v>
      </c>
      <c r="AF23" s="178">
        <f>VLOOKUP($A23,'[2]Inskrivna i slutenvård'!$B:AG,32,FALSE)</f>
        <v>26</v>
      </c>
      <c r="AG23" s="156">
        <f>VLOOKUP($A23,'[2]Inskrivna i slutenvård'!$B:AH,33,FALSE)</f>
        <v>5.0290135396518396</v>
      </c>
      <c r="AH23" s="178">
        <f>VLOOKUP($A23,'[2]Inskrivna i slutenvård'!$B:AI,34,FALSE)</f>
        <v>20</v>
      </c>
      <c r="AI23" s="156">
        <f>VLOOKUP($A23,'[2]Inskrivna i slutenvård'!$B:AJ,35,FALSE)</f>
        <v>3.8684719535783398</v>
      </c>
      <c r="AJ23" s="178">
        <f>VLOOKUP($A23,'[2]Inskrivna i slutenvård'!$B:AK,36,FALSE)</f>
        <v>19</v>
      </c>
      <c r="AK23" s="156">
        <f>VLOOKUP($A23,'[2]Inskrivna i slutenvård'!$B:AL,37,FALSE)</f>
        <v>3.67504835589942</v>
      </c>
      <c r="AL23" s="178">
        <f>VLOOKUP($A23,'[2]Inskrivna i slutenvård'!$B:AM,38,FALSE)</f>
        <v>6</v>
      </c>
      <c r="AM23" s="156">
        <f>VLOOKUP($A23,'[2]Inskrivna i slutenvård'!$B:AN,39,FALSE)</f>
        <v>1.1605415860735</v>
      </c>
      <c r="AN23" s="178">
        <f>VLOOKUP($A23,'[2]Inskrivna i slutenvård'!$B:AO,40,FALSE)</f>
        <v>10</v>
      </c>
      <c r="AO23" s="156">
        <f>VLOOKUP($A23,'[2]Inskrivna i slutenvård'!$B:AP,41,FALSE)</f>
        <v>1.9342359767891699</v>
      </c>
      <c r="AP23" s="178" t="str">
        <f>VLOOKUP($A23,'[2]Inskrivna i slutenvård'!$B:AQ,42,FALSE)</f>
        <v>X</v>
      </c>
      <c r="AQ23" s="156" t="str">
        <f>VLOOKUP($A23,'[2]Inskrivna i slutenvård'!$B:AR,43,FALSE)</f>
        <v xml:space="preserve"> </v>
      </c>
      <c r="AR23" s="178" t="str">
        <f>VLOOKUP($A23,'[2]Inskrivna i slutenvård'!$B:AS,44,FALSE)</f>
        <v>X</v>
      </c>
      <c r="AS23" s="156" t="str">
        <f>VLOOKUP($A23,'[2]Inskrivna i slutenvård'!$B:AT,45,FALSE)</f>
        <v xml:space="preserve"> </v>
      </c>
      <c r="AT23" s="178">
        <f>VLOOKUP($A23,'[2]Inskrivna i slutenvård'!$B:AU,46,FALSE)</f>
        <v>0</v>
      </c>
      <c r="AU23" s="156">
        <f>VLOOKUP($A23,'[2]Inskrivna i slutenvård'!$B:AV,47,FALSE)</f>
        <v>0</v>
      </c>
      <c r="AV23" s="178" t="str">
        <f>VLOOKUP($A23,'[2]Inskrivna i slutenvård'!$B:AW,48,FALSE)</f>
        <v>X</v>
      </c>
      <c r="AW23" s="156" t="str">
        <f>VLOOKUP($A23,'[2]Inskrivna i slutenvård'!$B:AX,49,FALSE)</f>
        <v xml:space="preserve"> </v>
      </c>
      <c r="AX23" s="178">
        <f>VLOOKUP($A23,'[2]Inskrivna i slutenvård'!$B:AY,50,FALSE)</f>
        <v>5</v>
      </c>
      <c r="AY23" s="156">
        <f>VLOOKUP($A23,'[2]Inskrivna i slutenvård'!$B:AZ,51,FALSE)</f>
        <v>0.96711798839457996</v>
      </c>
      <c r="AZ23" s="178" t="str">
        <f>VLOOKUP($A23,'[2]Inskrivna i slutenvård'!$B:BA,52,FALSE)</f>
        <v>X</v>
      </c>
      <c r="BA23" s="156" t="str">
        <f>VLOOKUP($A23,'[2]Inskrivna i slutenvård'!$B:BB,53,FALSE)</f>
        <v xml:space="preserve"> </v>
      </c>
      <c r="BB23" s="178">
        <f>VLOOKUP($A23,'[2]Inskrivna i slutenvård'!$B:BC,54,FALSE)</f>
        <v>0</v>
      </c>
      <c r="BC23" s="156">
        <f>VLOOKUP($A23,'[2]Inskrivna i slutenvård'!$B:BD,55,FALSE)</f>
        <v>0</v>
      </c>
      <c r="BD23" s="178">
        <f>VLOOKUP($A23,'[2]Inskrivna i slutenvård'!$B:BE,56,FALSE)</f>
        <v>5</v>
      </c>
      <c r="BE23" s="156">
        <f>VLOOKUP($A23,'[2]Inskrivna i slutenvård'!$B:BF,57,FALSE)</f>
        <v>0.96711798839457996</v>
      </c>
      <c r="BF23" s="178" t="str">
        <f>VLOOKUP($A23,'[2]Inskrivna i slutenvård'!$B:BG,58,FALSE)</f>
        <v>X</v>
      </c>
      <c r="BG23" s="156" t="str">
        <f>VLOOKUP($A23,'[2]Inskrivna i slutenvård'!$B:BH,59,FALSE)</f>
        <v xml:space="preserve"> </v>
      </c>
      <c r="BH23" s="178" t="str">
        <f>VLOOKUP($A23,'[2]Inskrivna i slutenvård'!$B:BI,60,FALSE)</f>
        <v>X</v>
      </c>
      <c r="BI23" s="156" t="str">
        <f>VLOOKUP($A23,'[2]Inskrivna i slutenvård'!$B:BJ,61,FALSE)</f>
        <v xml:space="preserve"> </v>
      </c>
      <c r="BJ23" s="178" t="str">
        <f>VLOOKUP($A23,'[2]Inskrivna i slutenvård'!$B:BK,62,FALSE)</f>
        <v>X</v>
      </c>
      <c r="BK23" s="156" t="str">
        <f>VLOOKUP($A23,'[2]Inskrivna i slutenvård'!$B:BL,63,FALSE)</f>
        <v xml:space="preserve"> </v>
      </c>
      <c r="BL23" s="178">
        <f>VLOOKUP($A23,'[2]Inskrivna i slutenvård'!$B:BM,64,FALSE)</f>
        <v>7</v>
      </c>
      <c r="BM23" s="156">
        <f>VLOOKUP($A23,'[2]Inskrivna i slutenvård'!$B:BN,65,FALSE)</f>
        <v>1.35396518375242</v>
      </c>
      <c r="BN23" s="178" t="str">
        <f>VLOOKUP($A23,'[2]Inskrivna i slutenvård'!$B:BO,66,FALSE)</f>
        <v>X</v>
      </c>
      <c r="BO23" s="156" t="str">
        <f>VLOOKUP($A23,'[2]Inskrivna i slutenvård'!$B:BP,67,FALSE)</f>
        <v xml:space="preserve"> </v>
      </c>
      <c r="BP23" s="178" t="str">
        <f>VLOOKUP($A23,'[2]Inskrivna i slutenvård'!$B:BQ,68,FALSE)</f>
        <v>X</v>
      </c>
      <c r="BQ23" s="156" t="str">
        <f>VLOOKUP($A23,'[2]Inskrivna i slutenvård'!$B:BR,69,FALSE)</f>
        <v xml:space="preserve"> </v>
      </c>
      <c r="BR23" s="178" t="str">
        <f>VLOOKUP($A23,'[2]Inskrivna i slutenvård'!$B:BS,70,FALSE)</f>
        <v>X</v>
      </c>
      <c r="BS23" s="156" t="str">
        <f>VLOOKUP($A23,'[2]Inskrivna i slutenvård'!$B:BT,71,FALSE)</f>
        <v xml:space="preserve"> </v>
      </c>
      <c r="BT23" s="178">
        <f>VLOOKUP($A23,'[2]Inskrivna i slutenvård'!$B:BU,72,FALSE)</f>
        <v>9</v>
      </c>
      <c r="BU23" s="156">
        <f>VLOOKUP($A23,'[2]Inskrivna i slutenvård'!$B:BV,73,FALSE)</f>
        <v>1.7408123791102501</v>
      </c>
      <c r="BV23" s="178">
        <f>VLOOKUP($A23,'[2]Inskrivna i slutenvård'!$B:BW,74,FALSE)</f>
        <v>16</v>
      </c>
      <c r="BW23" s="156">
        <f>VLOOKUP($A23,'[2]Inskrivna i slutenvård'!$B:BX,75,FALSE)</f>
        <v>3.0947775628626699</v>
      </c>
      <c r="BX23" s="178">
        <f>VLOOKUP($A23,'[2]Inskrivna i slutenvård'!$B:BY,76,FALSE)</f>
        <v>20</v>
      </c>
      <c r="BY23" s="156">
        <f>VLOOKUP($A23,'[2]Inskrivna i slutenvård'!$B:BZ,77,FALSE)</f>
        <v>3.8684719535783398</v>
      </c>
      <c r="BZ23" s="178">
        <f>VLOOKUP($A23,'[2]Inskrivna i slutenvård'!$B:CA,78,FALSE)</f>
        <v>23</v>
      </c>
      <c r="CA23" s="156">
        <f>VLOOKUP($A23,'[2]Inskrivna i slutenvård'!$B:CB,79,FALSE)</f>
        <v>4.4487427466150899</v>
      </c>
      <c r="CB23" s="178">
        <f>VLOOKUP($A23,'[2]Inskrivna i slutenvård'!$B:CC,80,FALSE)</f>
        <v>18</v>
      </c>
      <c r="CC23" s="156">
        <f>VLOOKUP($A23,'[2]Inskrivna i slutenvård'!$B:CD,81,FALSE)</f>
        <v>3.4816247582205002</v>
      </c>
      <c r="CD23" s="178">
        <f>VLOOKUP($A23,'[2]Inskrivna i slutenvård'!$B:CE,82,FALSE)</f>
        <v>22</v>
      </c>
      <c r="CE23" s="156">
        <f>VLOOKUP($A23,'[2]Inskrivna i slutenvård'!$B:CF,83,FALSE)</f>
        <v>4.2553191489361701</v>
      </c>
    </row>
    <row r="24" spans="1:83">
      <c r="A24" s="157" t="s">
        <v>119</v>
      </c>
      <c r="B24" s="78">
        <f>VLOOKUP(A24,'[2]Inskrivna i slutenvård'!$B:$C,2,FALSE)</f>
        <v>450</v>
      </c>
      <c r="C24" s="167">
        <f>VLOOKUP($A24,'[2]Inskrivna i slutenvård'!$B:D,3,FALSE)</f>
        <v>1.44318655591546</v>
      </c>
      <c r="D24" s="78">
        <f>VLOOKUP($A24,'[2]Inskrivna i slutenvård'!$B:E,4,FALSE)</f>
        <v>0</v>
      </c>
      <c r="E24" s="156">
        <f>VLOOKUP($A24,'[2]Inskrivna i slutenvård'!$B:F,5,FALSE)</f>
        <v>0</v>
      </c>
      <c r="F24" s="178" t="str">
        <f>VLOOKUP($A24,'[2]Inskrivna i slutenvård'!$B:G,6,FALSE)</f>
        <v>X</v>
      </c>
      <c r="G24" s="156" t="str">
        <f>VLOOKUP($A24,'[2]Inskrivna i slutenvård'!$B:H,7,FALSE)</f>
        <v xml:space="preserve"> </v>
      </c>
      <c r="H24" s="178">
        <f>VLOOKUP($A24,'[2]Inskrivna i slutenvård'!$B:I,8,FALSE)</f>
        <v>8</v>
      </c>
      <c r="I24" s="156">
        <f>VLOOKUP($A24,'[2]Inskrivna i slutenvård'!$B:J,9,FALSE)</f>
        <v>1.7777777777777799</v>
      </c>
      <c r="J24" s="178">
        <f>VLOOKUP($A24,'[2]Inskrivna i slutenvård'!$B:K,10,FALSE)</f>
        <v>24</v>
      </c>
      <c r="K24" s="156">
        <f>VLOOKUP($A24,'[2]Inskrivna i slutenvård'!$B:L,11,FALSE)</f>
        <v>5.3333333333333401</v>
      </c>
      <c r="L24" s="176">
        <f>VLOOKUP($A24,'[2]Inskrivna i slutenvård'!$B:M,12,FALSE)</f>
        <v>15</v>
      </c>
      <c r="M24" s="156">
        <f>VLOOKUP($A24,'[2]Inskrivna i slutenvård'!$B:N,13,FALSE)</f>
        <v>3.3333333333333299</v>
      </c>
      <c r="N24" s="178">
        <f>VLOOKUP($A24,'[2]Inskrivna i slutenvård'!$B:O,14,FALSE)</f>
        <v>19</v>
      </c>
      <c r="O24" s="156">
        <f>VLOOKUP($A24,'[2]Inskrivna i slutenvård'!$B:P,15,FALSE)</f>
        <v>4.2222222222222197</v>
      </c>
      <c r="P24" s="178">
        <f>VLOOKUP($A24,'[2]Inskrivna i slutenvård'!$B:Q,16,FALSE)</f>
        <v>23</v>
      </c>
      <c r="Q24" s="156">
        <f>VLOOKUP($A24,'[2]Inskrivna i slutenvård'!$B:R,17,FALSE)</f>
        <v>5.1111111111111098</v>
      </c>
      <c r="R24" s="178">
        <f>VLOOKUP($A24,'[2]Inskrivna i slutenvård'!$B:S,18,FALSE)</f>
        <v>20</v>
      </c>
      <c r="S24" s="156">
        <f>VLOOKUP($A24,'[2]Inskrivna i slutenvård'!$B:T,19,FALSE)</f>
        <v>4.44444444444445</v>
      </c>
      <c r="T24" s="178">
        <f>VLOOKUP($A24,'[2]Inskrivna i slutenvård'!$B:U,20,FALSE)</f>
        <v>25</v>
      </c>
      <c r="U24" s="156">
        <f>VLOOKUP($A24,'[2]Inskrivna i slutenvård'!$B:V,21,FALSE)</f>
        <v>5.5555555555555598</v>
      </c>
      <c r="V24" s="178">
        <f>VLOOKUP($A24,'[2]Inskrivna i slutenvård'!$B:W,22,FALSE)</f>
        <v>21</v>
      </c>
      <c r="W24" s="156">
        <f>VLOOKUP($A24,'[2]Inskrivna i slutenvård'!$B:X,23,FALSE)</f>
        <v>4.6666666666666696</v>
      </c>
      <c r="X24" s="178">
        <f>VLOOKUP($A24,'[2]Inskrivna i slutenvård'!$B:Y,24,FALSE)</f>
        <v>23</v>
      </c>
      <c r="Y24" s="156">
        <f>VLOOKUP($A24,'[2]Inskrivna i slutenvård'!$B:Z,25,FALSE)</f>
        <v>5.1111111111111098</v>
      </c>
      <c r="Z24" s="178">
        <f>VLOOKUP($A24,'[2]Inskrivna i slutenvård'!$B:AA,26,FALSE)</f>
        <v>21</v>
      </c>
      <c r="AA24" s="156">
        <f>VLOOKUP($A24,'[2]Inskrivna i slutenvård'!$B:AB,27,FALSE)</f>
        <v>4.6666666666666696</v>
      </c>
      <c r="AB24" s="178">
        <f>VLOOKUP($A24,'[2]Inskrivna i slutenvård'!$B:AC,28,FALSE)</f>
        <v>20</v>
      </c>
      <c r="AC24" s="156">
        <f>VLOOKUP($A24,'[2]Inskrivna i slutenvård'!$B:AD,29,FALSE)</f>
        <v>4.44444444444445</v>
      </c>
      <c r="AD24" s="178">
        <f>VLOOKUP($A24,'[2]Inskrivna i slutenvård'!$B:AE,30,FALSE)</f>
        <v>25</v>
      </c>
      <c r="AE24" s="156">
        <f>VLOOKUP($A24,'[2]Inskrivna i slutenvård'!$B:AF,31,FALSE)</f>
        <v>5.5555555555555598</v>
      </c>
      <c r="AF24" s="178">
        <f>VLOOKUP($A24,'[2]Inskrivna i slutenvård'!$B:AG,32,FALSE)</f>
        <v>15</v>
      </c>
      <c r="AG24" s="156">
        <f>VLOOKUP($A24,'[2]Inskrivna i slutenvård'!$B:AH,33,FALSE)</f>
        <v>3.3333333333333299</v>
      </c>
      <c r="AH24" s="178">
        <f>VLOOKUP($A24,'[2]Inskrivna i slutenvård'!$B:AI,34,FALSE)</f>
        <v>17</v>
      </c>
      <c r="AI24" s="156">
        <f>VLOOKUP($A24,'[2]Inskrivna i slutenvård'!$B:AJ,35,FALSE)</f>
        <v>3.7777777777777799</v>
      </c>
      <c r="AJ24" s="178">
        <f>VLOOKUP($A24,'[2]Inskrivna i slutenvård'!$B:AK,36,FALSE)</f>
        <v>16</v>
      </c>
      <c r="AK24" s="156">
        <f>VLOOKUP($A24,'[2]Inskrivna i slutenvård'!$B:AL,37,FALSE)</f>
        <v>3.5555555555555598</v>
      </c>
      <c r="AL24" s="178">
        <f>VLOOKUP($A24,'[2]Inskrivna i slutenvård'!$B:AM,38,FALSE)</f>
        <v>6</v>
      </c>
      <c r="AM24" s="156">
        <f>VLOOKUP($A24,'[2]Inskrivna i slutenvård'!$B:AN,39,FALSE)</f>
        <v>1.3333333333333299</v>
      </c>
      <c r="AN24" s="178" t="str">
        <f>VLOOKUP($A24,'[2]Inskrivna i slutenvård'!$B:AO,40,FALSE)</f>
        <v>X</v>
      </c>
      <c r="AO24" s="156" t="str">
        <f>VLOOKUP($A24,'[2]Inskrivna i slutenvård'!$B:AP,41,FALSE)</f>
        <v xml:space="preserve"> </v>
      </c>
      <c r="AP24" s="178" t="str">
        <f>VLOOKUP($A24,'[2]Inskrivna i slutenvård'!$B:AQ,42,FALSE)</f>
        <v>X</v>
      </c>
      <c r="AQ24" s="156" t="str">
        <f>VLOOKUP($A24,'[2]Inskrivna i slutenvård'!$B:AR,43,FALSE)</f>
        <v xml:space="preserve"> </v>
      </c>
      <c r="AR24" s="178" t="str">
        <f>VLOOKUP($A24,'[2]Inskrivna i slutenvård'!$B:AS,44,FALSE)</f>
        <v>X</v>
      </c>
      <c r="AS24" s="156" t="str">
        <f>VLOOKUP($A24,'[2]Inskrivna i slutenvård'!$B:AT,45,FALSE)</f>
        <v xml:space="preserve"> </v>
      </c>
      <c r="AT24" s="178" t="str">
        <f>VLOOKUP($A24,'[2]Inskrivna i slutenvård'!$B:AU,46,FALSE)</f>
        <v>X</v>
      </c>
      <c r="AU24" s="156" t="str">
        <f>VLOOKUP($A24,'[2]Inskrivna i slutenvård'!$B:AV,47,FALSE)</f>
        <v xml:space="preserve"> </v>
      </c>
      <c r="AV24" s="178">
        <f>VLOOKUP($A24,'[2]Inskrivna i slutenvård'!$B:AW,48,FALSE)</f>
        <v>4</v>
      </c>
      <c r="AW24" s="156">
        <f>VLOOKUP($A24,'[2]Inskrivna i slutenvård'!$B:AX,49,FALSE)</f>
        <v>0.88888888888888995</v>
      </c>
      <c r="AX24" s="178" t="str">
        <f>VLOOKUP($A24,'[2]Inskrivna i slutenvård'!$B:AY,50,FALSE)</f>
        <v>X</v>
      </c>
      <c r="AY24" s="156" t="str">
        <f>VLOOKUP($A24,'[2]Inskrivna i slutenvård'!$B:AZ,51,FALSE)</f>
        <v xml:space="preserve"> </v>
      </c>
      <c r="AZ24" s="178" t="str">
        <f>VLOOKUP($A24,'[2]Inskrivna i slutenvård'!$B:BA,52,FALSE)</f>
        <v>X</v>
      </c>
      <c r="BA24" s="156" t="str">
        <f>VLOOKUP($A24,'[2]Inskrivna i slutenvård'!$B:BB,53,FALSE)</f>
        <v xml:space="preserve"> </v>
      </c>
      <c r="BB24" s="178">
        <f>VLOOKUP($A24,'[2]Inskrivna i slutenvård'!$B:BC,54,FALSE)</f>
        <v>4</v>
      </c>
      <c r="BC24" s="156">
        <f>VLOOKUP($A24,'[2]Inskrivna i slutenvård'!$B:BD,55,FALSE)</f>
        <v>0.88888888888888995</v>
      </c>
      <c r="BD24" s="178">
        <f>VLOOKUP($A24,'[2]Inskrivna i slutenvård'!$B:BE,56,FALSE)</f>
        <v>4</v>
      </c>
      <c r="BE24" s="156">
        <f>VLOOKUP($A24,'[2]Inskrivna i slutenvård'!$B:BF,57,FALSE)</f>
        <v>0.88888888888888995</v>
      </c>
      <c r="BF24" s="178" t="str">
        <f>VLOOKUP($A24,'[2]Inskrivna i slutenvård'!$B:BG,58,FALSE)</f>
        <v>X</v>
      </c>
      <c r="BG24" s="156" t="str">
        <f>VLOOKUP($A24,'[2]Inskrivna i slutenvård'!$B:BH,59,FALSE)</f>
        <v xml:space="preserve"> </v>
      </c>
      <c r="BH24" s="178">
        <f>VLOOKUP($A24,'[2]Inskrivna i slutenvård'!$B:BI,60,FALSE)</f>
        <v>4</v>
      </c>
      <c r="BI24" s="156">
        <f>VLOOKUP($A24,'[2]Inskrivna i slutenvård'!$B:BJ,61,FALSE)</f>
        <v>0.88888888888888995</v>
      </c>
      <c r="BJ24" s="178">
        <f>VLOOKUP($A24,'[2]Inskrivna i slutenvård'!$B:BK,62,FALSE)</f>
        <v>4</v>
      </c>
      <c r="BK24" s="156">
        <f>VLOOKUP($A24,'[2]Inskrivna i slutenvård'!$B:BL,63,FALSE)</f>
        <v>0.88888888888888995</v>
      </c>
      <c r="BL24" s="178">
        <f>VLOOKUP($A24,'[2]Inskrivna i slutenvård'!$B:BM,64,FALSE)</f>
        <v>5</v>
      </c>
      <c r="BM24" s="156">
        <f>VLOOKUP($A24,'[2]Inskrivna i slutenvård'!$B:BN,65,FALSE)</f>
        <v>1.1111111111111101</v>
      </c>
      <c r="BN24" s="178">
        <f>VLOOKUP($A24,'[2]Inskrivna i slutenvård'!$B:BO,66,FALSE)</f>
        <v>7</v>
      </c>
      <c r="BO24" s="156">
        <f>VLOOKUP($A24,'[2]Inskrivna i slutenvård'!$B:BP,67,FALSE)</f>
        <v>1.55555555555556</v>
      </c>
      <c r="BP24" s="178">
        <f>VLOOKUP($A24,'[2]Inskrivna i slutenvård'!$B:BQ,68,FALSE)</f>
        <v>4</v>
      </c>
      <c r="BQ24" s="156">
        <f>VLOOKUP($A24,'[2]Inskrivna i slutenvård'!$B:BR,69,FALSE)</f>
        <v>0.88888888888888995</v>
      </c>
      <c r="BR24" s="178" t="str">
        <f>VLOOKUP($A24,'[2]Inskrivna i slutenvård'!$B:BS,70,FALSE)</f>
        <v>X</v>
      </c>
      <c r="BS24" s="156" t="str">
        <f>VLOOKUP($A24,'[2]Inskrivna i slutenvård'!$B:BT,71,FALSE)</f>
        <v xml:space="preserve"> </v>
      </c>
      <c r="BT24" s="178">
        <f>VLOOKUP($A24,'[2]Inskrivna i slutenvård'!$B:BU,72,FALSE)</f>
        <v>14</v>
      </c>
      <c r="BU24" s="156">
        <f>VLOOKUP($A24,'[2]Inskrivna i slutenvård'!$B:BV,73,FALSE)</f>
        <v>3.1111111111111098</v>
      </c>
      <c r="BV24" s="178">
        <f>VLOOKUP($A24,'[2]Inskrivna i slutenvård'!$B:BW,74,FALSE)</f>
        <v>10</v>
      </c>
      <c r="BW24" s="156">
        <f>VLOOKUP($A24,'[2]Inskrivna i slutenvård'!$B:BX,75,FALSE)</f>
        <v>2.2222222222222201</v>
      </c>
      <c r="BX24" s="178">
        <f>VLOOKUP($A24,'[2]Inskrivna i slutenvård'!$B:BY,76,FALSE)</f>
        <v>17</v>
      </c>
      <c r="BY24" s="156">
        <f>VLOOKUP($A24,'[2]Inskrivna i slutenvård'!$B:BZ,77,FALSE)</f>
        <v>3.7777777777777799</v>
      </c>
      <c r="BZ24" s="178">
        <f>VLOOKUP($A24,'[2]Inskrivna i slutenvård'!$B:CA,78,FALSE)</f>
        <v>21</v>
      </c>
      <c r="CA24" s="156">
        <f>VLOOKUP($A24,'[2]Inskrivna i slutenvård'!$B:CB,79,FALSE)</f>
        <v>4.6666666666666696</v>
      </c>
      <c r="CB24" s="178">
        <f>VLOOKUP($A24,'[2]Inskrivna i slutenvård'!$B:CC,80,FALSE)</f>
        <v>21</v>
      </c>
      <c r="CC24" s="156">
        <f>VLOOKUP($A24,'[2]Inskrivna i slutenvård'!$B:CD,81,FALSE)</f>
        <v>4.6666666666666696</v>
      </c>
      <c r="CD24" s="178">
        <f>VLOOKUP($A24,'[2]Inskrivna i slutenvård'!$B:CE,82,FALSE)</f>
        <v>13</v>
      </c>
      <c r="CE24" s="156">
        <f>VLOOKUP($A24,'[2]Inskrivna i slutenvård'!$B:CF,83,FALSE)</f>
        <v>2.8888888888888902</v>
      </c>
    </row>
    <row r="25" spans="1:83">
      <c r="A25" s="157" t="s">
        <v>117</v>
      </c>
      <c r="B25" s="78">
        <f>VLOOKUP(A25,'[2]Inskrivna i slutenvård'!$B:$C,2,FALSE)</f>
        <v>457</v>
      </c>
      <c r="C25" s="167">
        <f>VLOOKUP($A25,'[2]Inskrivna i slutenvård'!$B:D,3,FALSE)</f>
        <v>1.46563612456304</v>
      </c>
      <c r="D25" s="78">
        <f>VLOOKUP($A25,'[2]Inskrivna i slutenvård'!$B:E,4,FALSE)</f>
        <v>0</v>
      </c>
      <c r="E25" s="156">
        <f>VLOOKUP($A25,'[2]Inskrivna i slutenvård'!$B:F,5,FALSE)</f>
        <v>0</v>
      </c>
      <c r="F25" s="178" t="str">
        <f>VLOOKUP($A25,'[2]Inskrivna i slutenvård'!$B:G,6,FALSE)</f>
        <v>X</v>
      </c>
      <c r="G25" s="156" t="str">
        <f>VLOOKUP($A25,'[2]Inskrivna i slutenvård'!$B:H,7,FALSE)</f>
        <v xml:space="preserve"> </v>
      </c>
      <c r="H25" s="178">
        <f>VLOOKUP($A25,'[2]Inskrivna i slutenvård'!$B:I,8,FALSE)</f>
        <v>9</v>
      </c>
      <c r="I25" s="156">
        <f>VLOOKUP($A25,'[2]Inskrivna i slutenvård'!$B:J,9,FALSE)</f>
        <v>1.96936542669584</v>
      </c>
      <c r="J25" s="178">
        <f>VLOOKUP($A25,'[2]Inskrivna i slutenvård'!$B:K,10,FALSE)</f>
        <v>10</v>
      </c>
      <c r="K25" s="156">
        <f>VLOOKUP($A25,'[2]Inskrivna i slutenvård'!$B:L,11,FALSE)</f>
        <v>2.1881838074398301</v>
      </c>
      <c r="L25" s="176">
        <f>VLOOKUP($A25,'[2]Inskrivna i slutenvård'!$B:M,12,FALSE)</f>
        <v>20</v>
      </c>
      <c r="M25" s="156">
        <f>VLOOKUP($A25,'[2]Inskrivna i slutenvård'!$B:N,13,FALSE)</f>
        <v>4.3763676148796504</v>
      </c>
      <c r="N25" s="178">
        <f>VLOOKUP($A25,'[2]Inskrivna i slutenvård'!$B:O,14,FALSE)</f>
        <v>24</v>
      </c>
      <c r="O25" s="156">
        <f>VLOOKUP($A25,'[2]Inskrivna i slutenvård'!$B:P,15,FALSE)</f>
        <v>5.2516411378555796</v>
      </c>
      <c r="P25" s="178">
        <f>VLOOKUP($A25,'[2]Inskrivna i slutenvård'!$B:Q,16,FALSE)</f>
        <v>26</v>
      </c>
      <c r="Q25" s="156">
        <f>VLOOKUP($A25,'[2]Inskrivna i slutenvård'!$B:R,17,FALSE)</f>
        <v>5.6892778993435504</v>
      </c>
      <c r="R25" s="178">
        <f>VLOOKUP($A25,'[2]Inskrivna i slutenvård'!$B:S,18,FALSE)</f>
        <v>28</v>
      </c>
      <c r="S25" s="156">
        <f>VLOOKUP($A25,'[2]Inskrivna i slutenvård'!$B:T,19,FALSE)</f>
        <v>6.1269146608315097</v>
      </c>
      <c r="T25" s="178">
        <f>VLOOKUP($A25,'[2]Inskrivna i slutenvård'!$B:U,20,FALSE)</f>
        <v>35</v>
      </c>
      <c r="U25" s="156">
        <f>VLOOKUP($A25,'[2]Inskrivna i slutenvård'!$B:V,21,FALSE)</f>
        <v>7.6586433260393898</v>
      </c>
      <c r="V25" s="178">
        <f>VLOOKUP($A25,'[2]Inskrivna i slutenvård'!$B:W,22,FALSE)</f>
        <v>26</v>
      </c>
      <c r="W25" s="156">
        <f>VLOOKUP($A25,'[2]Inskrivna i slutenvård'!$B:X,23,FALSE)</f>
        <v>5.6892778993435504</v>
      </c>
      <c r="X25" s="178">
        <f>VLOOKUP($A25,'[2]Inskrivna i slutenvård'!$B:Y,24,FALSE)</f>
        <v>22</v>
      </c>
      <c r="Y25" s="156">
        <f>VLOOKUP($A25,'[2]Inskrivna i slutenvård'!$B:Z,25,FALSE)</f>
        <v>4.8140043763676204</v>
      </c>
      <c r="Z25" s="178">
        <f>VLOOKUP($A25,'[2]Inskrivna i slutenvård'!$B:AA,26,FALSE)</f>
        <v>7</v>
      </c>
      <c r="AA25" s="156">
        <f>VLOOKUP($A25,'[2]Inskrivna i slutenvård'!$B:AB,27,FALSE)</f>
        <v>1.5317286652078801</v>
      </c>
      <c r="AB25" s="178">
        <f>VLOOKUP($A25,'[2]Inskrivna i slutenvård'!$B:AC,28,FALSE)</f>
        <v>15</v>
      </c>
      <c r="AC25" s="156">
        <f>VLOOKUP($A25,'[2]Inskrivna i slutenvård'!$B:AD,29,FALSE)</f>
        <v>3.2822757111597398</v>
      </c>
      <c r="AD25" s="178">
        <f>VLOOKUP($A25,'[2]Inskrivna i slutenvård'!$B:AE,30,FALSE)</f>
        <v>12</v>
      </c>
      <c r="AE25" s="156">
        <f>VLOOKUP($A25,'[2]Inskrivna i slutenvård'!$B:AF,31,FALSE)</f>
        <v>2.6258205689277898</v>
      </c>
      <c r="AF25" s="178">
        <f>VLOOKUP($A25,'[2]Inskrivna i slutenvård'!$B:AG,32,FALSE)</f>
        <v>20</v>
      </c>
      <c r="AG25" s="156">
        <f>VLOOKUP($A25,'[2]Inskrivna i slutenvård'!$B:AH,33,FALSE)</f>
        <v>4.3763676148796504</v>
      </c>
      <c r="AH25" s="178">
        <f>VLOOKUP($A25,'[2]Inskrivna i slutenvård'!$B:AI,34,FALSE)</f>
        <v>19</v>
      </c>
      <c r="AI25" s="156">
        <f>VLOOKUP($A25,'[2]Inskrivna i slutenvård'!$B:AJ,35,FALSE)</f>
        <v>4.1575492341356703</v>
      </c>
      <c r="AJ25" s="178">
        <f>VLOOKUP($A25,'[2]Inskrivna i slutenvård'!$B:AK,36,FALSE)</f>
        <v>7</v>
      </c>
      <c r="AK25" s="156">
        <f>VLOOKUP($A25,'[2]Inskrivna i slutenvård'!$B:AL,37,FALSE)</f>
        <v>1.5317286652078801</v>
      </c>
      <c r="AL25" s="178">
        <f>VLOOKUP($A25,'[2]Inskrivna i slutenvård'!$B:AM,38,FALSE)</f>
        <v>8</v>
      </c>
      <c r="AM25" s="156">
        <f>VLOOKUP($A25,'[2]Inskrivna i slutenvård'!$B:AN,39,FALSE)</f>
        <v>1.7505470459518599</v>
      </c>
      <c r="AN25" s="178">
        <f>VLOOKUP($A25,'[2]Inskrivna i slutenvård'!$B:AO,40,FALSE)</f>
        <v>7</v>
      </c>
      <c r="AO25" s="156">
        <f>VLOOKUP($A25,'[2]Inskrivna i slutenvård'!$B:AP,41,FALSE)</f>
        <v>1.5317286652078801</v>
      </c>
      <c r="AP25" s="178">
        <f>VLOOKUP($A25,'[2]Inskrivna i slutenvård'!$B:AQ,42,FALSE)</f>
        <v>5</v>
      </c>
      <c r="AQ25" s="156">
        <f>VLOOKUP($A25,'[2]Inskrivna i slutenvård'!$B:AR,43,FALSE)</f>
        <v>1.0940919037199099</v>
      </c>
      <c r="AR25" s="178" t="str">
        <f>VLOOKUP($A25,'[2]Inskrivna i slutenvård'!$B:AS,44,FALSE)</f>
        <v>X</v>
      </c>
      <c r="AS25" s="156" t="str">
        <f>VLOOKUP($A25,'[2]Inskrivna i slutenvård'!$B:AT,45,FALSE)</f>
        <v xml:space="preserve"> </v>
      </c>
      <c r="AT25" s="178" t="str">
        <f>VLOOKUP($A25,'[2]Inskrivna i slutenvård'!$B:AU,46,FALSE)</f>
        <v>X</v>
      </c>
      <c r="AU25" s="156" t="str">
        <f>VLOOKUP($A25,'[2]Inskrivna i slutenvård'!$B:AV,47,FALSE)</f>
        <v xml:space="preserve"> </v>
      </c>
      <c r="AV25" s="178" t="str">
        <f>VLOOKUP($A25,'[2]Inskrivna i slutenvård'!$B:AW,48,FALSE)</f>
        <v>X</v>
      </c>
      <c r="AW25" s="156" t="str">
        <f>VLOOKUP($A25,'[2]Inskrivna i slutenvård'!$B:AX,49,FALSE)</f>
        <v xml:space="preserve"> </v>
      </c>
      <c r="AX25" s="178" t="str">
        <f>VLOOKUP($A25,'[2]Inskrivna i slutenvård'!$B:AY,50,FALSE)</f>
        <v>X</v>
      </c>
      <c r="AY25" s="156" t="str">
        <f>VLOOKUP($A25,'[2]Inskrivna i slutenvård'!$B:AZ,51,FALSE)</f>
        <v xml:space="preserve"> </v>
      </c>
      <c r="AZ25" s="178">
        <f>VLOOKUP($A25,'[2]Inskrivna i slutenvård'!$B:BA,52,FALSE)</f>
        <v>4</v>
      </c>
      <c r="BA25" s="156">
        <f>VLOOKUP($A25,'[2]Inskrivna i slutenvård'!$B:BB,53,FALSE)</f>
        <v>0.87527352297592997</v>
      </c>
      <c r="BB25" s="178">
        <f>VLOOKUP($A25,'[2]Inskrivna i slutenvård'!$B:BC,54,FALSE)</f>
        <v>5</v>
      </c>
      <c r="BC25" s="156">
        <f>VLOOKUP($A25,'[2]Inskrivna i slutenvård'!$B:BD,55,FALSE)</f>
        <v>1.0940919037199099</v>
      </c>
      <c r="BD25" s="178" t="str">
        <f>VLOOKUP($A25,'[2]Inskrivna i slutenvård'!$B:BE,56,FALSE)</f>
        <v>X</v>
      </c>
      <c r="BE25" s="156" t="str">
        <f>VLOOKUP($A25,'[2]Inskrivna i slutenvård'!$B:BF,57,FALSE)</f>
        <v xml:space="preserve"> </v>
      </c>
      <c r="BF25" s="178" t="str">
        <f>VLOOKUP($A25,'[2]Inskrivna i slutenvård'!$B:BG,58,FALSE)</f>
        <v>X</v>
      </c>
      <c r="BG25" s="156" t="str">
        <f>VLOOKUP($A25,'[2]Inskrivna i slutenvård'!$B:BH,59,FALSE)</f>
        <v xml:space="preserve"> </v>
      </c>
      <c r="BH25" s="178" t="str">
        <f>VLOOKUP($A25,'[2]Inskrivna i slutenvård'!$B:BI,60,FALSE)</f>
        <v>X</v>
      </c>
      <c r="BI25" s="156" t="str">
        <f>VLOOKUP($A25,'[2]Inskrivna i slutenvård'!$B:BJ,61,FALSE)</f>
        <v xml:space="preserve"> </v>
      </c>
      <c r="BJ25" s="178">
        <f>VLOOKUP($A25,'[2]Inskrivna i slutenvård'!$B:BK,62,FALSE)</f>
        <v>0</v>
      </c>
      <c r="BK25" s="156">
        <f>VLOOKUP($A25,'[2]Inskrivna i slutenvård'!$B:BL,63,FALSE)</f>
        <v>0</v>
      </c>
      <c r="BL25" s="178" t="str">
        <f>VLOOKUP($A25,'[2]Inskrivna i slutenvård'!$B:BM,64,FALSE)</f>
        <v>X</v>
      </c>
      <c r="BM25" s="156" t="str">
        <f>VLOOKUP($A25,'[2]Inskrivna i slutenvård'!$B:BN,65,FALSE)</f>
        <v xml:space="preserve"> </v>
      </c>
      <c r="BN25" s="178" t="str">
        <f>VLOOKUP($A25,'[2]Inskrivna i slutenvård'!$B:BO,66,FALSE)</f>
        <v>X</v>
      </c>
      <c r="BO25" s="156" t="str">
        <f>VLOOKUP($A25,'[2]Inskrivna i slutenvård'!$B:BP,67,FALSE)</f>
        <v xml:space="preserve"> </v>
      </c>
      <c r="BP25" s="178" t="str">
        <f>VLOOKUP($A25,'[2]Inskrivna i slutenvård'!$B:BQ,68,FALSE)</f>
        <v>X</v>
      </c>
      <c r="BQ25" s="156" t="str">
        <f>VLOOKUP($A25,'[2]Inskrivna i slutenvård'!$B:BR,69,FALSE)</f>
        <v xml:space="preserve"> </v>
      </c>
      <c r="BR25" s="178">
        <f>VLOOKUP($A25,'[2]Inskrivna i slutenvård'!$B:BS,70,FALSE)</f>
        <v>4</v>
      </c>
      <c r="BS25" s="156">
        <f>VLOOKUP($A25,'[2]Inskrivna i slutenvård'!$B:BT,71,FALSE)</f>
        <v>0.87527352297592997</v>
      </c>
      <c r="BT25" s="178">
        <f>VLOOKUP($A25,'[2]Inskrivna i slutenvård'!$B:BU,72,FALSE)</f>
        <v>8</v>
      </c>
      <c r="BU25" s="156">
        <f>VLOOKUP($A25,'[2]Inskrivna i slutenvård'!$B:BV,73,FALSE)</f>
        <v>1.7505470459518599</v>
      </c>
      <c r="BV25" s="178">
        <f>VLOOKUP($A25,'[2]Inskrivna i slutenvård'!$B:BW,74,FALSE)</f>
        <v>14</v>
      </c>
      <c r="BW25" s="156">
        <f>VLOOKUP($A25,'[2]Inskrivna i slutenvård'!$B:BX,75,FALSE)</f>
        <v>3.0634573304157602</v>
      </c>
      <c r="BX25" s="178">
        <f>VLOOKUP($A25,'[2]Inskrivna i slutenvård'!$B:BY,76,FALSE)</f>
        <v>23</v>
      </c>
      <c r="BY25" s="156">
        <f>VLOOKUP($A25,'[2]Inskrivna i slutenvård'!$B:BZ,77,FALSE)</f>
        <v>5.0328227571116004</v>
      </c>
      <c r="BZ25" s="178">
        <f>VLOOKUP($A25,'[2]Inskrivna i slutenvård'!$B:CA,78,FALSE)</f>
        <v>22</v>
      </c>
      <c r="CA25" s="156">
        <f>VLOOKUP($A25,'[2]Inskrivna i slutenvård'!$B:CB,79,FALSE)</f>
        <v>4.8140043763676204</v>
      </c>
      <c r="CB25" s="178">
        <f>VLOOKUP($A25,'[2]Inskrivna i slutenvård'!$B:CC,80,FALSE)</f>
        <v>22</v>
      </c>
      <c r="CC25" s="156">
        <f>VLOOKUP($A25,'[2]Inskrivna i slutenvård'!$B:CD,81,FALSE)</f>
        <v>4.8140043763676204</v>
      </c>
      <c r="CD25" s="178">
        <f>VLOOKUP($A25,'[2]Inskrivna i slutenvård'!$B:CE,82,FALSE)</f>
        <v>27</v>
      </c>
      <c r="CE25" s="156">
        <f>VLOOKUP($A25,'[2]Inskrivna i slutenvård'!$B:CF,83,FALSE)</f>
        <v>5.9080962800875296</v>
      </c>
    </row>
    <row r="26" spans="1:83">
      <c r="A26" s="157" t="s">
        <v>116</v>
      </c>
      <c r="B26" s="78">
        <f>VLOOKUP(A26,'[2]Inskrivna i slutenvård'!$B:$C,2,FALSE)</f>
        <v>459</v>
      </c>
      <c r="C26" s="167">
        <f>VLOOKUP($A26,'[2]Inskrivna i slutenvård'!$B:D,3,FALSE)</f>
        <v>1.4720502870337699</v>
      </c>
      <c r="D26" s="78">
        <f>VLOOKUP($A26,'[2]Inskrivna i slutenvård'!$B:E,4,FALSE)</f>
        <v>0</v>
      </c>
      <c r="E26" s="156">
        <f>VLOOKUP($A26,'[2]Inskrivna i slutenvård'!$B:F,5,FALSE)</f>
        <v>0</v>
      </c>
      <c r="F26" s="178">
        <f>VLOOKUP($A26,'[2]Inskrivna i slutenvård'!$B:G,6,FALSE)</f>
        <v>0</v>
      </c>
      <c r="G26" s="156">
        <f>VLOOKUP($A26,'[2]Inskrivna i slutenvård'!$B:H,7,FALSE)</f>
        <v>0</v>
      </c>
      <c r="H26" s="178">
        <f>VLOOKUP($A26,'[2]Inskrivna i slutenvård'!$B:I,8,FALSE)</f>
        <v>0</v>
      </c>
      <c r="I26" s="156">
        <f>VLOOKUP($A26,'[2]Inskrivna i slutenvård'!$B:J,9,FALSE)</f>
        <v>0</v>
      </c>
      <c r="J26" s="178">
        <f>VLOOKUP($A26,'[2]Inskrivna i slutenvård'!$B:K,10,FALSE)</f>
        <v>7</v>
      </c>
      <c r="K26" s="156">
        <f>VLOOKUP($A26,'[2]Inskrivna i slutenvård'!$B:L,11,FALSE)</f>
        <v>1.52505446623094</v>
      </c>
      <c r="L26" s="176" t="str">
        <f>VLOOKUP($A26,'[2]Inskrivna i slutenvård'!$B:M,12,FALSE)</f>
        <v>X</v>
      </c>
      <c r="M26" s="156" t="str">
        <f>VLOOKUP($A26,'[2]Inskrivna i slutenvård'!$B:N,13,FALSE)</f>
        <v xml:space="preserve"> </v>
      </c>
      <c r="N26" s="178">
        <f>VLOOKUP($A26,'[2]Inskrivna i slutenvård'!$B:O,14,FALSE)</f>
        <v>16</v>
      </c>
      <c r="O26" s="156">
        <f>VLOOKUP($A26,'[2]Inskrivna i slutenvård'!$B:P,15,FALSE)</f>
        <v>3.4858387799564299</v>
      </c>
      <c r="P26" s="178">
        <f>VLOOKUP($A26,'[2]Inskrivna i slutenvård'!$B:Q,16,FALSE)</f>
        <v>22</v>
      </c>
      <c r="Q26" s="156">
        <f>VLOOKUP($A26,'[2]Inskrivna i slutenvård'!$B:R,17,FALSE)</f>
        <v>4.7930283224400902</v>
      </c>
      <c r="R26" s="178">
        <f>VLOOKUP($A26,'[2]Inskrivna i slutenvård'!$B:S,18,FALSE)</f>
        <v>17</v>
      </c>
      <c r="S26" s="156">
        <f>VLOOKUP($A26,'[2]Inskrivna i slutenvård'!$B:T,19,FALSE)</f>
        <v>3.7037037037037002</v>
      </c>
      <c r="T26" s="178">
        <f>VLOOKUP($A26,'[2]Inskrivna i slutenvård'!$B:U,20,FALSE)</f>
        <v>28</v>
      </c>
      <c r="U26" s="156">
        <f>VLOOKUP($A26,'[2]Inskrivna i slutenvård'!$B:V,21,FALSE)</f>
        <v>6.1002178649237502</v>
      </c>
      <c r="V26" s="178">
        <f>VLOOKUP($A26,'[2]Inskrivna i slutenvård'!$B:W,22,FALSE)</f>
        <v>21</v>
      </c>
      <c r="W26" s="156">
        <f>VLOOKUP($A26,'[2]Inskrivna i slutenvård'!$B:X,23,FALSE)</f>
        <v>4.5751633986928102</v>
      </c>
      <c r="X26" s="178">
        <f>VLOOKUP($A26,'[2]Inskrivna i slutenvård'!$B:Y,24,FALSE)</f>
        <v>18</v>
      </c>
      <c r="Y26" s="156">
        <f>VLOOKUP($A26,'[2]Inskrivna i slutenvård'!$B:Z,25,FALSE)</f>
        <v>3.9215686274509798</v>
      </c>
      <c r="Z26" s="178">
        <f>VLOOKUP($A26,'[2]Inskrivna i slutenvård'!$B:AA,26,FALSE)</f>
        <v>23</v>
      </c>
      <c r="AA26" s="156">
        <f>VLOOKUP($A26,'[2]Inskrivna i slutenvård'!$B:AB,27,FALSE)</f>
        <v>5.0108932461873703</v>
      </c>
      <c r="AB26" s="178">
        <f>VLOOKUP($A26,'[2]Inskrivna i slutenvård'!$B:AC,28,FALSE)</f>
        <v>22</v>
      </c>
      <c r="AC26" s="156">
        <f>VLOOKUP($A26,'[2]Inskrivna i slutenvård'!$B:AD,29,FALSE)</f>
        <v>4.7930283224400902</v>
      </c>
      <c r="AD26" s="178">
        <f>VLOOKUP($A26,'[2]Inskrivna i slutenvård'!$B:AE,30,FALSE)</f>
        <v>15</v>
      </c>
      <c r="AE26" s="156">
        <f>VLOOKUP($A26,'[2]Inskrivna i slutenvård'!$B:AF,31,FALSE)</f>
        <v>3.2679738562091498</v>
      </c>
      <c r="AF26" s="178">
        <f>VLOOKUP($A26,'[2]Inskrivna i slutenvård'!$B:AG,32,FALSE)</f>
        <v>9</v>
      </c>
      <c r="AG26" s="156">
        <f>VLOOKUP($A26,'[2]Inskrivna i slutenvård'!$B:AH,33,FALSE)</f>
        <v>1.9607843137254899</v>
      </c>
      <c r="AH26" s="178">
        <f>VLOOKUP($A26,'[2]Inskrivna i slutenvård'!$B:AI,34,FALSE)</f>
        <v>13</v>
      </c>
      <c r="AI26" s="156">
        <f>VLOOKUP($A26,'[2]Inskrivna i slutenvård'!$B:AJ,35,FALSE)</f>
        <v>2.8322440087145999</v>
      </c>
      <c r="AJ26" s="178">
        <f>VLOOKUP($A26,'[2]Inskrivna i slutenvård'!$B:AK,36,FALSE)</f>
        <v>4</v>
      </c>
      <c r="AK26" s="156">
        <f>VLOOKUP($A26,'[2]Inskrivna i slutenvård'!$B:AL,37,FALSE)</f>
        <v>0.87145969498911002</v>
      </c>
      <c r="AL26" s="178">
        <f>VLOOKUP($A26,'[2]Inskrivna i slutenvård'!$B:AM,38,FALSE)</f>
        <v>5</v>
      </c>
      <c r="AM26" s="156">
        <f>VLOOKUP($A26,'[2]Inskrivna i slutenvård'!$B:AN,39,FALSE)</f>
        <v>1.0893246187363801</v>
      </c>
      <c r="AN26" s="178" t="str">
        <f>VLOOKUP($A26,'[2]Inskrivna i slutenvård'!$B:AO,40,FALSE)</f>
        <v>X</v>
      </c>
      <c r="AO26" s="156" t="str">
        <f>VLOOKUP($A26,'[2]Inskrivna i slutenvård'!$B:AP,41,FALSE)</f>
        <v xml:space="preserve"> </v>
      </c>
      <c r="AP26" s="178" t="str">
        <f>VLOOKUP($A26,'[2]Inskrivna i slutenvård'!$B:AQ,42,FALSE)</f>
        <v>X</v>
      </c>
      <c r="AQ26" s="156" t="str">
        <f>VLOOKUP($A26,'[2]Inskrivna i slutenvård'!$B:AR,43,FALSE)</f>
        <v xml:space="preserve"> </v>
      </c>
      <c r="AR26" s="178" t="str">
        <f>VLOOKUP($A26,'[2]Inskrivna i slutenvård'!$B:AS,44,FALSE)</f>
        <v>X</v>
      </c>
      <c r="AS26" s="156" t="str">
        <f>VLOOKUP($A26,'[2]Inskrivna i slutenvård'!$B:AT,45,FALSE)</f>
        <v xml:space="preserve"> </v>
      </c>
      <c r="AT26" s="178">
        <f>VLOOKUP($A26,'[2]Inskrivna i slutenvård'!$B:AU,46,FALSE)</f>
        <v>8</v>
      </c>
      <c r="AU26" s="156">
        <f>VLOOKUP($A26,'[2]Inskrivna i slutenvård'!$B:AV,47,FALSE)</f>
        <v>1.7429193899782101</v>
      </c>
      <c r="AV26" s="178" t="str">
        <f>VLOOKUP($A26,'[2]Inskrivna i slutenvård'!$B:AW,48,FALSE)</f>
        <v>X</v>
      </c>
      <c r="AW26" s="156" t="str">
        <f>VLOOKUP($A26,'[2]Inskrivna i slutenvård'!$B:AX,49,FALSE)</f>
        <v xml:space="preserve"> </v>
      </c>
      <c r="AX26" s="178">
        <f>VLOOKUP($A26,'[2]Inskrivna i slutenvård'!$B:AY,50,FALSE)</f>
        <v>4</v>
      </c>
      <c r="AY26" s="156">
        <f>VLOOKUP($A26,'[2]Inskrivna i slutenvård'!$B:AZ,51,FALSE)</f>
        <v>0.87145969498911002</v>
      </c>
      <c r="AZ26" s="178" t="str">
        <f>VLOOKUP($A26,'[2]Inskrivna i slutenvård'!$B:BA,52,FALSE)</f>
        <v>X</v>
      </c>
      <c r="BA26" s="156" t="str">
        <f>VLOOKUP($A26,'[2]Inskrivna i slutenvård'!$B:BB,53,FALSE)</f>
        <v xml:space="preserve"> </v>
      </c>
      <c r="BB26" s="178">
        <f>VLOOKUP($A26,'[2]Inskrivna i slutenvård'!$B:BC,54,FALSE)</f>
        <v>0</v>
      </c>
      <c r="BC26" s="156">
        <f>VLOOKUP($A26,'[2]Inskrivna i slutenvård'!$B:BD,55,FALSE)</f>
        <v>0</v>
      </c>
      <c r="BD26" s="178" t="str">
        <f>VLOOKUP($A26,'[2]Inskrivna i slutenvård'!$B:BE,56,FALSE)</f>
        <v>X</v>
      </c>
      <c r="BE26" s="156" t="str">
        <f>VLOOKUP($A26,'[2]Inskrivna i slutenvård'!$B:BF,57,FALSE)</f>
        <v xml:space="preserve"> </v>
      </c>
      <c r="BF26" s="178">
        <f>VLOOKUP($A26,'[2]Inskrivna i slutenvård'!$B:BG,58,FALSE)</f>
        <v>0</v>
      </c>
      <c r="BG26" s="156">
        <f>VLOOKUP($A26,'[2]Inskrivna i slutenvård'!$B:BH,59,FALSE)</f>
        <v>0</v>
      </c>
      <c r="BH26" s="178">
        <f>VLOOKUP($A26,'[2]Inskrivna i slutenvård'!$B:BI,60,FALSE)</f>
        <v>6</v>
      </c>
      <c r="BI26" s="156">
        <f>VLOOKUP($A26,'[2]Inskrivna i slutenvård'!$B:BJ,61,FALSE)</f>
        <v>1.3071895424836599</v>
      </c>
      <c r="BJ26" s="178">
        <f>VLOOKUP($A26,'[2]Inskrivna i slutenvård'!$B:BK,62,FALSE)</f>
        <v>7</v>
      </c>
      <c r="BK26" s="156">
        <f>VLOOKUP($A26,'[2]Inskrivna i slutenvård'!$B:BL,63,FALSE)</f>
        <v>1.52505446623094</v>
      </c>
      <c r="BL26" s="178" t="str">
        <f>VLOOKUP($A26,'[2]Inskrivna i slutenvård'!$B:BM,64,FALSE)</f>
        <v>X</v>
      </c>
      <c r="BM26" s="156" t="str">
        <f>VLOOKUP($A26,'[2]Inskrivna i slutenvård'!$B:BN,65,FALSE)</f>
        <v xml:space="preserve"> </v>
      </c>
      <c r="BN26" s="178">
        <f>VLOOKUP($A26,'[2]Inskrivna i slutenvård'!$B:BO,66,FALSE)</f>
        <v>10</v>
      </c>
      <c r="BO26" s="156">
        <f>VLOOKUP($A26,'[2]Inskrivna i slutenvård'!$B:BP,67,FALSE)</f>
        <v>2.17864923747277</v>
      </c>
      <c r="BP26" s="178">
        <f>VLOOKUP($A26,'[2]Inskrivna i slutenvård'!$B:BQ,68,FALSE)</f>
        <v>15</v>
      </c>
      <c r="BQ26" s="156">
        <f>VLOOKUP($A26,'[2]Inskrivna i slutenvård'!$B:BR,69,FALSE)</f>
        <v>3.2679738562091498</v>
      </c>
      <c r="BR26" s="178">
        <f>VLOOKUP($A26,'[2]Inskrivna i slutenvård'!$B:BS,70,FALSE)</f>
        <v>11</v>
      </c>
      <c r="BS26" s="156">
        <f>VLOOKUP($A26,'[2]Inskrivna i slutenvård'!$B:BT,71,FALSE)</f>
        <v>2.3965141612200398</v>
      </c>
      <c r="BT26" s="178">
        <f>VLOOKUP($A26,'[2]Inskrivna i slutenvård'!$B:BU,72,FALSE)</f>
        <v>23</v>
      </c>
      <c r="BU26" s="156">
        <f>VLOOKUP($A26,'[2]Inskrivna i slutenvård'!$B:BV,73,FALSE)</f>
        <v>5.0108932461873703</v>
      </c>
      <c r="BV26" s="178">
        <f>VLOOKUP($A26,'[2]Inskrivna i slutenvård'!$B:BW,74,FALSE)</f>
        <v>17</v>
      </c>
      <c r="BW26" s="156">
        <f>VLOOKUP($A26,'[2]Inskrivna i slutenvård'!$B:BX,75,FALSE)</f>
        <v>3.7037037037037002</v>
      </c>
      <c r="BX26" s="178">
        <f>VLOOKUP($A26,'[2]Inskrivna i slutenvård'!$B:BY,76,FALSE)</f>
        <v>29</v>
      </c>
      <c r="BY26" s="156">
        <f>VLOOKUP($A26,'[2]Inskrivna i slutenvård'!$B:BZ,77,FALSE)</f>
        <v>6.3180827886710302</v>
      </c>
      <c r="BZ26" s="178">
        <f>VLOOKUP($A26,'[2]Inskrivna i slutenvård'!$B:CA,78,FALSE)</f>
        <v>30</v>
      </c>
      <c r="CA26" s="156">
        <f>VLOOKUP($A26,'[2]Inskrivna i slutenvård'!$B:CB,79,FALSE)</f>
        <v>6.5359477124182996</v>
      </c>
      <c r="CB26" s="178">
        <f>VLOOKUP($A26,'[2]Inskrivna i slutenvård'!$B:CC,80,FALSE)</f>
        <v>31</v>
      </c>
      <c r="CC26" s="156">
        <f>VLOOKUP($A26,'[2]Inskrivna i slutenvård'!$B:CD,81,FALSE)</f>
        <v>6.7538126361655797</v>
      </c>
      <c r="CD26" s="178">
        <f>VLOOKUP($A26,'[2]Inskrivna i slutenvård'!$B:CE,82,FALSE)</f>
        <v>19</v>
      </c>
      <c r="CE26" s="156">
        <f>VLOOKUP($A26,'[2]Inskrivna i slutenvård'!$B:CF,83,FALSE)</f>
        <v>4.1394335511982598</v>
      </c>
    </row>
    <row r="27" spans="1:83">
      <c r="A27" s="157" t="s">
        <v>141</v>
      </c>
      <c r="B27" s="78">
        <f>VLOOKUP(A27,'[2]Inskrivna i slutenvård'!$B:$C,2,FALSE)</f>
        <v>214</v>
      </c>
      <c r="C27" s="167">
        <f>VLOOKUP($A27,'[2]Inskrivna i slutenvård'!$B:D,3,FALSE)</f>
        <v>0.68631538436869</v>
      </c>
      <c r="D27" s="78">
        <f>VLOOKUP($A27,'[2]Inskrivna i slutenvård'!$B:E,4,FALSE)</f>
        <v>0</v>
      </c>
      <c r="E27" s="156">
        <f>VLOOKUP($A27,'[2]Inskrivna i slutenvård'!$B:F,5,FALSE)</f>
        <v>0</v>
      </c>
      <c r="F27" s="178">
        <f>VLOOKUP($A27,'[2]Inskrivna i slutenvård'!$B:G,6,FALSE)</f>
        <v>0</v>
      </c>
      <c r="G27" s="156">
        <f>VLOOKUP($A27,'[2]Inskrivna i slutenvård'!$B:H,7,FALSE)</f>
        <v>0</v>
      </c>
      <c r="H27" s="178">
        <f>VLOOKUP($A27,'[2]Inskrivna i slutenvård'!$B:I,8,FALSE)</f>
        <v>4</v>
      </c>
      <c r="I27" s="156">
        <f>VLOOKUP($A27,'[2]Inskrivna i slutenvård'!$B:J,9,FALSE)</f>
        <v>1.86915887850467</v>
      </c>
      <c r="J27" s="178">
        <f>VLOOKUP($A27,'[2]Inskrivna i slutenvård'!$B:K,10,FALSE)</f>
        <v>7</v>
      </c>
      <c r="K27" s="156">
        <f>VLOOKUP($A27,'[2]Inskrivna i slutenvård'!$B:L,11,FALSE)</f>
        <v>3.2710280373831799</v>
      </c>
      <c r="L27" s="176">
        <f>VLOOKUP($A27,'[2]Inskrivna i slutenvård'!$B:M,12,FALSE)</f>
        <v>9</v>
      </c>
      <c r="M27" s="156">
        <f>VLOOKUP($A27,'[2]Inskrivna i slutenvård'!$B:N,13,FALSE)</f>
        <v>4.20560747663552</v>
      </c>
      <c r="N27" s="178">
        <f>VLOOKUP($A27,'[2]Inskrivna i slutenvård'!$B:O,14,FALSE)</f>
        <v>10</v>
      </c>
      <c r="O27" s="156">
        <f>VLOOKUP($A27,'[2]Inskrivna i slutenvård'!$B:P,15,FALSE)</f>
        <v>4.6728971962616797</v>
      </c>
      <c r="P27" s="178">
        <f>VLOOKUP($A27,'[2]Inskrivna i slutenvård'!$B:Q,16,FALSE)</f>
        <v>19</v>
      </c>
      <c r="Q27" s="156">
        <f>VLOOKUP($A27,'[2]Inskrivna i slutenvård'!$B:R,17,FALSE)</f>
        <v>8.8785046728972006</v>
      </c>
      <c r="R27" s="178">
        <f>VLOOKUP($A27,'[2]Inskrivna i slutenvård'!$B:S,18,FALSE)</f>
        <v>8</v>
      </c>
      <c r="S27" s="156">
        <f>VLOOKUP($A27,'[2]Inskrivna i slutenvård'!$B:T,19,FALSE)</f>
        <v>3.7383177570093502</v>
      </c>
      <c r="T27" s="178">
        <f>VLOOKUP($A27,'[2]Inskrivna i slutenvård'!$B:U,20,FALSE)</f>
        <v>14</v>
      </c>
      <c r="U27" s="156">
        <f>VLOOKUP($A27,'[2]Inskrivna i slutenvård'!$B:V,21,FALSE)</f>
        <v>6.5420560747663599</v>
      </c>
      <c r="V27" s="178">
        <f>VLOOKUP($A27,'[2]Inskrivna i slutenvård'!$B:W,22,FALSE)</f>
        <v>11</v>
      </c>
      <c r="W27" s="156">
        <f>VLOOKUP($A27,'[2]Inskrivna i slutenvård'!$B:X,23,FALSE)</f>
        <v>5.1401869158878499</v>
      </c>
      <c r="X27" s="178">
        <f>VLOOKUP($A27,'[2]Inskrivna i slutenvård'!$B:Y,24,FALSE)</f>
        <v>8</v>
      </c>
      <c r="Y27" s="156">
        <f>VLOOKUP($A27,'[2]Inskrivna i slutenvård'!$B:Z,25,FALSE)</f>
        <v>3.7383177570093502</v>
      </c>
      <c r="Z27" s="178">
        <f>VLOOKUP($A27,'[2]Inskrivna i slutenvård'!$B:AA,26,FALSE)</f>
        <v>16</v>
      </c>
      <c r="AA27" s="156">
        <f>VLOOKUP($A27,'[2]Inskrivna i slutenvård'!$B:AB,27,FALSE)</f>
        <v>7.4766355140186898</v>
      </c>
      <c r="AB27" s="178">
        <f>VLOOKUP($A27,'[2]Inskrivna i slutenvård'!$B:AC,28,FALSE)</f>
        <v>6</v>
      </c>
      <c r="AC27" s="156">
        <f>VLOOKUP($A27,'[2]Inskrivna i slutenvård'!$B:AD,29,FALSE)</f>
        <v>2.8037383177570101</v>
      </c>
      <c r="AD27" s="178">
        <f>VLOOKUP($A27,'[2]Inskrivna i slutenvård'!$B:AE,30,FALSE)</f>
        <v>5</v>
      </c>
      <c r="AE27" s="156">
        <f>VLOOKUP($A27,'[2]Inskrivna i slutenvård'!$B:AF,31,FALSE)</f>
        <v>2.3364485981308398</v>
      </c>
      <c r="AF27" s="178">
        <f>VLOOKUP($A27,'[2]Inskrivna i slutenvård'!$B:AG,32,FALSE)</f>
        <v>5</v>
      </c>
      <c r="AG27" s="156">
        <f>VLOOKUP($A27,'[2]Inskrivna i slutenvård'!$B:AH,33,FALSE)</f>
        <v>2.3364485981308398</v>
      </c>
      <c r="AH27" s="178">
        <f>VLOOKUP($A27,'[2]Inskrivna i slutenvård'!$B:AI,34,FALSE)</f>
        <v>7</v>
      </c>
      <c r="AI27" s="156">
        <f>VLOOKUP($A27,'[2]Inskrivna i slutenvård'!$B:AJ,35,FALSE)</f>
        <v>3.2710280373831799</v>
      </c>
      <c r="AJ27" s="178">
        <f>VLOOKUP($A27,'[2]Inskrivna i slutenvård'!$B:AK,36,FALSE)</f>
        <v>9</v>
      </c>
      <c r="AK27" s="156">
        <f>VLOOKUP($A27,'[2]Inskrivna i slutenvård'!$B:AL,37,FALSE)</f>
        <v>4.20560747663552</v>
      </c>
      <c r="AL27" s="178">
        <f>VLOOKUP($A27,'[2]Inskrivna i slutenvård'!$B:AM,38,FALSE)</f>
        <v>7</v>
      </c>
      <c r="AM27" s="156">
        <f>VLOOKUP($A27,'[2]Inskrivna i slutenvård'!$B:AN,39,FALSE)</f>
        <v>3.2710280373831799</v>
      </c>
      <c r="AN27" s="178" t="str">
        <f>VLOOKUP($A27,'[2]Inskrivna i slutenvård'!$B:AO,40,FALSE)</f>
        <v>X</v>
      </c>
      <c r="AO27" s="156" t="str">
        <f>VLOOKUP($A27,'[2]Inskrivna i slutenvård'!$B:AP,41,FALSE)</f>
        <v xml:space="preserve"> </v>
      </c>
      <c r="AP27" s="178" t="str">
        <f>VLOOKUP($A27,'[2]Inskrivna i slutenvård'!$B:AQ,42,FALSE)</f>
        <v>X</v>
      </c>
      <c r="AQ27" s="156" t="str">
        <f>VLOOKUP($A27,'[2]Inskrivna i slutenvård'!$B:AR,43,FALSE)</f>
        <v xml:space="preserve"> </v>
      </c>
      <c r="AR27" s="178">
        <f>VLOOKUP($A27,'[2]Inskrivna i slutenvård'!$B:AS,44,FALSE)</f>
        <v>4</v>
      </c>
      <c r="AS27" s="156">
        <f>VLOOKUP($A27,'[2]Inskrivna i slutenvård'!$B:AT,45,FALSE)</f>
        <v>1.86915887850467</v>
      </c>
      <c r="AT27" s="178" t="str">
        <f>VLOOKUP($A27,'[2]Inskrivna i slutenvård'!$B:AU,46,FALSE)</f>
        <v>X</v>
      </c>
      <c r="AU27" s="156" t="str">
        <f>VLOOKUP($A27,'[2]Inskrivna i slutenvård'!$B:AV,47,FALSE)</f>
        <v xml:space="preserve"> </v>
      </c>
      <c r="AV27" s="178">
        <f>VLOOKUP($A27,'[2]Inskrivna i slutenvård'!$B:AW,48,FALSE)</f>
        <v>0</v>
      </c>
      <c r="AW27" s="156">
        <f>VLOOKUP($A27,'[2]Inskrivna i slutenvård'!$B:AX,49,FALSE)</f>
        <v>0</v>
      </c>
      <c r="AX27" s="178">
        <f>VLOOKUP($A27,'[2]Inskrivna i slutenvård'!$B:AY,50,FALSE)</f>
        <v>0</v>
      </c>
      <c r="AY27" s="156">
        <f>VLOOKUP($A27,'[2]Inskrivna i slutenvård'!$B:AZ,51,FALSE)</f>
        <v>0</v>
      </c>
      <c r="AZ27" s="178" t="str">
        <f>VLOOKUP($A27,'[2]Inskrivna i slutenvård'!$B:BA,52,FALSE)</f>
        <v>X</v>
      </c>
      <c r="BA27" s="156" t="str">
        <f>VLOOKUP($A27,'[2]Inskrivna i slutenvård'!$B:BB,53,FALSE)</f>
        <v xml:space="preserve"> </v>
      </c>
      <c r="BB27" s="178" t="str">
        <f>VLOOKUP($A27,'[2]Inskrivna i slutenvård'!$B:BC,54,FALSE)</f>
        <v>X</v>
      </c>
      <c r="BC27" s="156" t="str">
        <f>VLOOKUP($A27,'[2]Inskrivna i slutenvård'!$B:BD,55,FALSE)</f>
        <v xml:space="preserve"> </v>
      </c>
      <c r="BD27" s="178" t="str">
        <f>VLOOKUP($A27,'[2]Inskrivna i slutenvård'!$B:BE,56,FALSE)</f>
        <v>X</v>
      </c>
      <c r="BE27" s="156" t="str">
        <f>VLOOKUP($A27,'[2]Inskrivna i slutenvård'!$B:BF,57,FALSE)</f>
        <v xml:space="preserve"> </v>
      </c>
      <c r="BF27" s="178">
        <f>VLOOKUP($A27,'[2]Inskrivna i slutenvård'!$B:BG,58,FALSE)</f>
        <v>0</v>
      </c>
      <c r="BG27" s="156">
        <f>VLOOKUP($A27,'[2]Inskrivna i slutenvård'!$B:BH,59,FALSE)</f>
        <v>0</v>
      </c>
      <c r="BH27" s="178" t="str">
        <f>VLOOKUP($A27,'[2]Inskrivna i slutenvård'!$B:BI,60,FALSE)</f>
        <v>X</v>
      </c>
      <c r="BI27" s="156" t="str">
        <f>VLOOKUP($A27,'[2]Inskrivna i slutenvård'!$B:BJ,61,FALSE)</f>
        <v xml:space="preserve"> </v>
      </c>
      <c r="BJ27" s="178" t="str">
        <f>VLOOKUP($A27,'[2]Inskrivna i slutenvård'!$B:BK,62,FALSE)</f>
        <v>X</v>
      </c>
      <c r="BK27" s="156" t="str">
        <f>VLOOKUP($A27,'[2]Inskrivna i slutenvård'!$B:BL,63,FALSE)</f>
        <v xml:space="preserve"> </v>
      </c>
      <c r="BL27" s="178" t="str">
        <f>VLOOKUP($A27,'[2]Inskrivna i slutenvård'!$B:BM,64,FALSE)</f>
        <v>X</v>
      </c>
      <c r="BM27" s="156" t="str">
        <f>VLOOKUP($A27,'[2]Inskrivna i slutenvård'!$B:BN,65,FALSE)</f>
        <v xml:space="preserve"> </v>
      </c>
      <c r="BN27" s="178" t="str">
        <f>VLOOKUP($A27,'[2]Inskrivna i slutenvård'!$B:BO,66,FALSE)</f>
        <v>X</v>
      </c>
      <c r="BO27" s="156" t="str">
        <f>VLOOKUP($A27,'[2]Inskrivna i slutenvård'!$B:BP,67,FALSE)</f>
        <v xml:space="preserve"> </v>
      </c>
      <c r="BP27" s="178" t="str">
        <f>VLOOKUP($A27,'[2]Inskrivna i slutenvård'!$B:BQ,68,FALSE)</f>
        <v>X</v>
      </c>
      <c r="BQ27" s="156" t="str">
        <f>VLOOKUP($A27,'[2]Inskrivna i slutenvård'!$B:BR,69,FALSE)</f>
        <v xml:space="preserve"> </v>
      </c>
      <c r="BR27" s="178">
        <f>VLOOKUP($A27,'[2]Inskrivna i slutenvård'!$B:BS,70,FALSE)</f>
        <v>5</v>
      </c>
      <c r="BS27" s="156">
        <f>VLOOKUP($A27,'[2]Inskrivna i slutenvård'!$B:BT,71,FALSE)</f>
        <v>2.3364485981308398</v>
      </c>
      <c r="BT27" s="178" t="str">
        <f>VLOOKUP($A27,'[2]Inskrivna i slutenvård'!$B:BU,72,FALSE)</f>
        <v>X</v>
      </c>
      <c r="BU27" s="156" t="str">
        <f>VLOOKUP($A27,'[2]Inskrivna i slutenvård'!$B:BV,73,FALSE)</f>
        <v xml:space="preserve"> </v>
      </c>
      <c r="BV27" s="178" t="str">
        <f>VLOOKUP($A27,'[2]Inskrivna i slutenvård'!$B:BW,74,FALSE)</f>
        <v>X</v>
      </c>
      <c r="BW27" s="156" t="str">
        <f>VLOOKUP($A27,'[2]Inskrivna i slutenvård'!$B:BX,75,FALSE)</f>
        <v xml:space="preserve"> </v>
      </c>
      <c r="BX27" s="178">
        <f>VLOOKUP($A27,'[2]Inskrivna i slutenvård'!$B:BY,76,FALSE)</f>
        <v>7</v>
      </c>
      <c r="BY27" s="156">
        <f>VLOOKUP($A27,'[2]Inskrivna i slutenvård'!$B:BZ,77,FALSE)</f>
        <v>3.2710280373831799</v>
      </c>
      <c r="BZ27" s="178">
        <f>VLOOKUP($A27,'[2]Inskrivna i slutenvård'!$B:CA,78,FALSE)</f>
        <v>6</v>
      </c>
      <c r="CA27" s="156">
        <f>VLOOKUP($A27,'[2]Inskrivna i slutenvård'!$B:CB,79,FALSE)</f>
        <v>2.8037383177570101</v>
      </c>
      <c r="CB27" s="178">
        <f>VLOOKUP($A27,'[2]Inskrivna i slutenvård'!$B:CC,80,FALSE)</f>
        <v>13</v>
      </c>
      <c r="CC27" s="156">
        <f>VLOOKUP($A27,'[2]Inskrivna i slutenvård'!$B:CD,81,FALSE)</f>
        <v>6.0747663551401896</v>
      </c>
      <c r="CD27" s="178">
        <f>VLOOKUP($A27,'[2]Inskrivna i slutenvård'!$B:CE,82,FALSE)</f>
        <v>10</v>
      </c>
      <c r="CE27" s="156">
        <f>VLOOKUP($A27,'[2]Inskrivna i slutenvård'!$B:CF,83,FALSE)</f>
        <v>4.6728971962616797</v>
      </c>
    </row>
    <row r="28" spans="1:83">
      <c r="A28" s="157" t="s">
        <v>126</v>
      </c>
      <c r="B28" s="78">
        <f>VLOOKUP(A28,'[2]Inskrivna i slutenvård'!$B:$C,2,FALSE)</f>
        <v>270</v>
      </c>
      <c r="C28" s="167">
        <f>VLOOKUP($A28,'[2]Inskrivna i slutenvård'!$B:D,3,FALSE)</f>
        <v>0.86591193354927998</v>
      </c>
      <c r="D28" s="78">
        <f>VLOOKUP($A28,'[2]Inskrivna i slutenvård'!$B:E,4,FALSE)</f>
        <v>0</v>
      </c>
      <c r="E28" s="156">
        <f>VLOOKUP($A28,'[2]Inskrivna i slutenvård'!$B:F,5,FALSE)</f>
        <v>0</v>
      </c>
      <c r="F28" s="178" t="str">
        <f>VLOOKUP($A28,'[2]Inskrivna i slutenvård'!$B:G,6,FALSE)</f>
        <v>X</v>
      </c>
      <c r="G28" s="156" t="str">
        <f>VLOOKUP($A28,'[2]Inskrivna i slutenvård'!$B:H,7,FALSE)</f>
        <v xml:space="preserve"> </v>
      </c>
      <c r="H28" s="178">
        <f>VLOOKUP($A28,'[2]Inskrivna i slutenvård'!$B:I,8,FALSE)</f>
        <v>12</v>
      </c>
      <c r="I28" s="156">
        <f>VLOOKUP($A28,'[2]Inskrivna i slutenvård'!$B:J,9,FALSE)</f>
        <v>4.44444444444445</v>
      </c>
      <c r="J28" s="178">
        <f>VLOOKUP($A28,'[2]Inskrivna i slutenvård'!$B:K,10,FALSE)</f>
        <v>11</v>
      </c>
      <c r="K28" s="156">
        <f>VLOOKUP($A28,'[2]Inskrivna i slutenvård'!$B:L,11,FALSE)</f>
        <v>4.0740740740740797</v>
      </c>
      <c r="L28" s="176">
        <f>VLOOKUP($A28,'[2]Inskrivna i slutenvård'!$B:M,12,FALSE)</f>
        <v>26</v>
      </c>
      <c r="M28" s="156">
        <f>VLOOKUP($A28,'[2]Inskrivna i slutenvård'!$B:N,13,FALSE)</f>
        <v>9.6296296296296298</v>
      </c>
      <c r="N28" s="178">
        <f>VLOOKUP($A28,'[2]Inskrivna i slutenvård'!$B:O,14,FALSE)</f>
        <v>23</v>
      </c>
      <c r="O28" s="156">
        <f>VLOOKUP($A28,'[2]Inskrivna i slutenvård'!$B:P,15,FALSE)</f>
        <v>8.5185185185185208</v>
      </c>
      <c r="P28" s="178">
        <f>VLOOKUP($A28,'[2]Inskrivna i slutenvård'!$B:Q,16,FALSE)</f>
        <v>15</v>
      </c>
      <c r="Q28" s="156">
        <f>VLOOKUP($A28,'[2]Inskrivna i slutenvård'!$B:R,17,FALSE)</f>
        <v>5.5555555555555598</v>
      </c>
      <c r="R28" s="178">
        <f>VLOOKUP($A28,'[2]Inskrivna i slutenvård'!$B:S,18,FALSE)</f>
        <v>7</v>
      </c>
      <c r="S28" s="156">
        <f>VLOOKUP($A28,'[2]Inskrivna i slutenvård'!$B:T,19,FALSE)</f>
        <v>2.5925925925925899</v>
      </c>
      <c r="T28" s="178">
        <f>VLOOKUP($A28,'[2]Inskrivna i slutenvård'!$B:U,20,FALSE)</f>
        <v>8</v>
      </c>
      <c r="U28" s="156">
        <f>VLOOKUP($A28,'[2]Inskrivna i slutenvård'!$B:V,21,FALSE)</f>
        <v>2.9629629629629601</v>
      </c>
      <c r="V28" s="178" t="str">
        <f>VLOOKUP($A28,'[2]Inskrivna i slutenvård'!$B:W,22,FALSE)</f>
        <v>X</v>
      </c>
      <c r="W28" s="156" t="str">
        <f>VLOOKUP($A28,'[2]Inskrivna i slutenvård'!$B:X,23,FALSE)</f>
        <v xml:space="preserve"> </v>
      </c>
      <c r="X28" s="178">
        <f>VLOOKUP($A28,'[2]Inskrivna i slutenvård'!$B:Y,24,FALSE)</f>
        <v>8</v>
      </c>
      <c r="Y28" s="156">
        <f>VLOOKUP($A28,'[2]Inskrivna i slutenvård'!$B:Z,25,FALSE)</f>
        <v>2.9629629629629601</v>
      </c>
      <c r="Z28" s="178">
        <f>VLOOKUP($A28,'[2]Inskrivna i slutenvård'!$B:AA,26,FALSE)</f>
        <v>7</v>
      </c>
      <c r="AA28" s="156">
        <f>VLOOKUP($A28,'[2]Inskrivna i slutenvård'!$B:AB,27,FALSE)</f>
        <v>2.5925925925925899</v>
      </c>
      <c r="AB28" s="178" t="str">
        <f>VLOOKUP($A28,'[2]Inskrivna i slutenvård'!$B:AC,28,FALSE)</f>
        <v>X</v>
      </c>
      <c r="AC28" s="156" t="str">
        <f>VLOOKUP($A28,'[2]Inskrivna i slutenvård'!$B:AD,29,FALSE)</f>
        <v xml:space="preserve"> </v>
      </c>
      <c r="AD28" s="178">
        <f>VLOOKUP($A28,'[2]Inskrivna i slutenvård'!$B:AE,30,FALSE)</f>
        <v>6</v>
      </c>
      <c r="AE28" s="156">
        <f>VLOOKUP($A28,'[2]Inskrivna i slutenvård'!$B:AF,31,FALSE)</f>
        <v>2.2222222222222201</v>
      </c>
      <c r="AF28" s="178">
        <f>VLOOKUP($A28,'[2]Inskrivna i slutenvård'!$B:AG,32,FALSE)</f>
        <v>8</v>
      </c>
      <c r="AG28" s="156">
        <f>VLOOKUP($A28,'[2]Inskrivna i slutenvård'!$B:AH,33,FALSE)</f>
        <v>2.9629629629629601</v>
      </c>
      <c r="AH28" s="178">
        <f>VLOOKUP($A28,'[2]Inskrivna i slutenvård'!$B:AI,34,FALSE)</f>
        <v>4</v>
      </c>
      <c r="AI28" s="156">
        <f>VLOOKUP($A28,'[2]Inskrivna i slutenvård'!$B:AJ,35,FALSE)</f>
        <v>1.4814814814814801</v>
      </c>
      <c r="AJ28" s="178">
        <f>VLOOKUP($A28,'[2]Inskrivna i slutenvård'!$B:AK,36,FALSE)</f>
        <v>5</v>
      </c>
      <c r="AK28" s="156">
        <f>VLOOKUP($A28,'[2]Inskrivna i slutenvård'!$B:AL,37,FALSE)</f>
        <v>1.8518518518518501</v>
      </c>
      <c r="AL28" s="178">
        <f>VLOOKUP($A28,'[2]Inskrivna i slutenvård'!$B:AM,38,FALSE)</f>
        <v>7</v>
      </c>
      <c r="AM28" s="156">
        <f>VLOOKUP($A28,'[2]Inskrivna i slutenvård'!$B:AN,39,FALSE)</f>
        <v>2.5925925925925899</v>
      </c>
      <c r="AN28" s="178">
        <f>VLOOKUP($A28,'[2]Inskrivna i slutenvård'!$B:AO,40,FALSE)</f>
        <v>4</v>
      </c>
      <c r="AO28" s="156">
        <f>VLOOKUP($A28,'[2]Inskrivna i slutenvård'!$B:AP,41,FALSE)</f>
        <v>1.4814814814814801</v>
      </c>
      <c r="AP28" s="178" t="str">
        <f>VLOOKUP($A28,'[2]Inskrivna i slutenvård'!$B:AQ,42,FALSE)</f>
        <v>X</v>
      </c>
      <c r="AQ28" s="156" t="str">
        <f>VLOOKUP($A28,'[2]Inskrivna i slutenvård'!$B:AR,43,FALSE)</f>
        <v xml:space="preserve"> </v>
      </c>
      <c r="AR28" s="178">
        <f>VLOOKUP($A28,'[2]Inskrivna i slutenvård'!$B:AS,44,FALSE)</f>
        <v>0</v>
      </c>
      <c r="AS28" s="156">
        <f>VLOOKUP($A28,'[2]Inskrivna i slutenvård'!$B:AT,45,FALSE)</f>
        <v>0</v>
      </c>
      <c r="AT28" s="178" t="str">
        <f>VLOOKUP($A28,'[2]Inskrivna i slutenvård'!$B:AU,46,FALSE)</f>
        <v>X</v>
      </c>
      <c r="AU28" s="156" t="str">
        <f>VLOOKUP($A28,'[2]Inskrivna i slutenvård'!$B:AV,47,FALSE)</f>
        <v xml:space="preserve"> </v>
      </c>
      <c r="AV28" s="178">
        <f>VLOOKUP($A28,'[2]Inskrivna i slutenvård'!$B:AW,48,FALSE)</f>
        <v>0</v>
      </c>
      <c r="AW28" s="156">
        <f>VLOOKUP($A28,'[2]Inskrivna i slutenvård'!$B:AX,49,FALSE)</f>
        <v>0</v>
      </c>
      <c r="AX28" s="178">
        <f>VLOOKUP($A28,'[2]Inskrivna i slutenvård'!$B:AY,50,FALSE)</f>
        <v>0</v>
      </c>
      <c r="AY28" s="156">
        <f>VLOOKUP($A28,'[2]Inskrivna i slutenvård'!$B:AZ,51,FALSE)</f>
        <v>0</v>
      </c>
      <c r="AZ28" s="178">
        <f>VLOOKUP($A28,'[2]Inskrivna i slutenvård'!$B:BA,52,FALSE)</f>
        <v>0</v>
      </c>
      <c r="BA28" s="156">
        <f>VLOOKUP($A28,'[2]Inskrivna i slutenvård'!$B:BB,53,FALSE)</f>
        <v>0</v>
      </c>
      <c r="BB28" s="178" t="str">
        <f>VLOOKUP($A28,'[2]Inskrivna i slutenvård'!$B:BC,54,FALSE)</f>
        <v>X</v>
      </c>
      <c r="BC28" s="156" t="str">
        <f>VLOOKUP($A28,'[2]Inskrivna i slutenvård'!$B:BD,55,FALSE)</f>
        <v xml:space="preserve"> </v>
      </c>
      <c r="BD28" s="178">
        <f>VLOOKUP($A28,'[2]Inskrivna i slutenvård'!$B:BE,56,FALSE)</f>
        <v>0</v>
      </c>
      <c r="BE28" s="156">
        <f>VLOOKUP($A28,'[2]Inskrivna i slutenvård'!$B:BF,57,FALSE)</f>
        <v>0</v>
      </c>
      <c r="BF28" s="178" t="str">
        <f>VLOOKUP($A28,'[2]Inskrivna i slutenvård'!$B:BG,58,FALSE)</f>
        <v>X</v>
      </c>
      <c r="BG28" s="156" t="str">
        <f>VLOOKUP($A28,'[2]Inskrivna i slutenvård'!$B:BH,59,FALSE)</f>
        <v xml:space="preserve"> </v>
      </c>
      <c r="BH28" s="178" t="str">
        <f>VLOOKUP($A28,'[2]Inskrivna i slutenvård'!$B:BI,60,FALSE)</f>
        <v>X</v>
      </c>
      <c r="BI28" s="156" t="str">
        <f>VLOOKUP($A28,'[2]Inskrivna i slutenvård'!$B:BJ,61,FALSE)</f>
        <v xml:space="preserve"> </v>
      </c>
      <c r="BJ28" s="178" t="str">
        <f>VLOOKUP($A28,'[2]Inskrivna i slutenvård'!$B:BK,62,FALSE)</f>
        <v>X</v>
      </c>
      <c r="BK28" s="156" t="str">
        <f>VLOOKUP($A28,'[2]Inskrivna i slutenvård'!$B:BL,63,FALSE)</f>
        <v xml:space="preserve"> </v>
      </c>
      <c r="BL28" s="178" t="str">
        <f>VLOOKUP($A28,'[2]Inskrivna i slutenvård'!$B:BM,64,FALSE)</f>
        <v>X</v>
      </c>
      <c r="BM28" s="156" t="str">
        <f>VLOOKUP($A28,'[2]Inskrivna i slutenvård'!$B:BN,65,FALSE)</f>
        <v xml:space="preserve"> </v>
      </c>
      <c r="BN28" s="178" t="str">
        <f>VLOOKUP($A28,'[2]Inskrivna i slutenvård'!$B:BO,66,FALSE)</f>
        <v>X</v>
      </c>
      <c r="BO28" s="156" t="str">
        <f>VLOOKUP($A28,'[2]Inskrivna i slutenvård'!$B:BP,67,FALSE)</f>
        <v xml:space="preserve"> </v>
      </c>
      <c r="BP28" s="178">
        <f>VLOOKUP($A28,'[2]Inskrivna i slutenvård'!$B:BQ,68,FALSE)</f>
        <v>4</v>
      </c>
      <c r="BQ28" s="156">
        <f>VLOOKUP($A28,'[2]Inskrivna i slutenvård'!$B:BR,69,FALSE)</f>
        <v>1.4814814814814801</v>
      </c>
      <c r="BR28" s="178" t="str">
        <f>VLOOKUP($A28,'[2]Inskrivna i slutenvård'!$B:BS,70,FALSE)</f>
        <v>X</v>
      </c>
      <c r="BS28" s="156" t="str">
        <f>VLOOKUP($A28,'[2]Inskrivna i slutenvård'!$B:BT,71,FALSE)</f>
        <v xml:space="preserve"> </v>
      </c>
      <c r="BT28" s="178">
        <f>VLOOKUP($A28,'[2]Inskrivna i slutenvård'!$B:BU,72,FALSE)</f>
        <v>6</v>
      </c>
      <c r="BU28" s="156">
        <f>VLOOKUP($A28,'[2]Inskrivna i slutenvård'!$B:BV,73,FALSE)</f>
        <v>2.2222222222222201</v>
      </c>
      <c r="BV28" s="178">
        <f>VLOOKUP($A28,'[2]Inskrivna i slutenvård'!$B:BW,74,FALSE)</f>
        <v>12</v>
      </c>
      <c r="BW28" s="156">
        <f>VLOOKUP($A28,'[2]Inskrivna i slutenvård'!$B:BX,75,FALSE)</f>
        <v>4.44444444444445</v>
      </c>
      <c r="BX28" s="178">
        <f>VLOOKUP($A28,'[2]Inskrivna i slutenvård'!$B:BY,76,FALSE)</f>
        <v>16</v>
      </c>
      <c r="BY28" s="156">
        <f>VLOOKUP($A28,'[2]Inskrivna i slutenvård'!$B:BZ,77,FALSE)</f>
        <v>5.92592592592593</v>
      </c>
      <c r="BZ28" s="178">
        <f>VLOOKUP($A28,'[2]Inskrivna i slutenvård'!$B:CA,78,FALSE)</f>
        <v>21</v>
      </c>
      <c r="CA28" s="156">
        <f>VLOOKUP($A28,'[2]Inskrivna i slutenvård'!$B:CB,79,FALSE)</f>
        <v>7.7777777777777803</v>
      </c>
      <c r="CB28" s="178">
        <f>VLOOKUP($A28,'[2]Inskrivna i slutenvård'!$B:CC,80,FALSE)</f>
        <v>20</v>
      </c>
      <c r="CC28" s="156">
        <f>VLOOKUP($A28,'[2]Inskrivna i slutenvård'!$B:CD,81,FALSE)</f>
        <v>7.4074074074074101</v>
      </c>
      <c r="CD28" s="178">
        <f>VLOOKUP($A28,'[2]Inskrivna i slutenvård'!$B:CE,82,FALSE)</f>
        <v>19</v>
      </c>
      <c r="CE28" s="156">
        <f>VLOOKUP($A28,'[2]Inskrivna i slutenvård'!$B:CF,83,FALSE)</f>
        <v>7.0370370370370399</v>
      </c>
    </row>
    <row r="29" spans="1:83">
      <c r="A29" s="157" t="s">
        <v>263</v>
      </c>
      <c r="B29" s="78">
        <f>VLOOKUP(A29,'[2]Inskrivna i slutenvård'!$B:$C,2,FALSE)</f>
        <v>193</v>
      </c>
      <c r="C29" s="167">
        <f>VLOOKUP($A29,'[2]Inskrivna i slutenvård'!$B:D,3,FALSE)</f>
        <v>0.61896667842595998</v>
      </c>
      <c r="D29" s="78">
        <f>VLOOKUP($A29,'[2]Inskrivna i slutenvård'!$B:E,4,FALSE)</f>
        <v>0</v>
      </c>
      <c r="E29" s="156">
        <f>VLOOKUP($A29,'[2]Inskrivna i slutenvård'!$B:F,5,FALSE)</f>
        <v>0</v>
      </c>
      <c r="F29" s="178">
        <f>VLOOKUP($A29,'[2]Inskrivna i slutenvård'!$B:G,6,FALSE)</f>
        <v>0</v>
      </c>
      <c r="G29" s="156">
        <f>VLOOKUP($A29,'[2]Inskrivna i slutenvård'!$B:H,7,FALSE)</f>
        <v>0</v>
      </c>
      <c r="H29" s="178">
        <f>VLOOKUP($A29,'[2]Inskrivna i slutenvård'!$B:I,8,FALSE)</f>
        <v>0</v>
      </c>
      <c r="I29" s="156">
        <f>VLOOKUP($A29,'[2]Inskrivna i slutenvård'!$B:J,9,FALSE)</f>
        <v>0</v>
      </c>
      <c r="J29" s="178">
        <f>VLOOKUP($A29,'[2]Inskrivna i slutenvård'!$B:K,10,FALSE)</f>
        <v>4</v>
      </c>
      <c r="K29" s="156">
        <f>VLOOKUP($A29,'[2]Inskrivna i slutenvård'!$B:L,11,FALSE)</f>
        <v>2.0725388601036299</v>
      </c>
      <c r="L29" s="176">
        <f>VLOOKUP($A29,'[2]Inskrivna i slutenvård'!$B:M,12,FALSE)</f>
        <v>5</v>
      </c>
      <c r="M29" s="156">
        <f>VLOOKUP($A29,'[2]Inskrivna i slutenvård'!$B:N,13,FALSE)</f>
        <v>2.59067357512953</v>
      </c>
      <c r="N29" s="178" t="str">
        <f>VLOOKUP($A29,'[2]Inskrivna i slutenvård'!$B:O,14,FALSE)</f>
        <v>X</v>
      </c>
      <c r="O29" s="156" t="str">
        <f>VLOOKUP($A29,'[2]Inskrivna i slutenvård'!$B:P,15,FALSE)</f>
        <v xml:space="preserve"> </v>
      </c>
      <c r="P29" s="178" t="str">
        <f>VLOOKUP($A29,'[2]Inskrivna i slutenvård'!$B:Q,16,FALSE)</f>
        <v>X</v>
      </c>
      <c r="Q29" s="156" t="str">
        <f>VLOOKUP($A29,'[2]Inskrivna i slutenvård'!$B:R,17,FALSE)</f>
        <v xml:space="preserve"> </v>
      </c>
      <c r="R29" s="178" t="str">
        <f>VLOOKUP($A29,'[2]Inskrivna i slutenvård'!$B:S,18,FALSE)</f>
        <v>X</v>
      </c>
      <c r="S29" s="156" t="str">
        <f>VLOOKUP($A29,'[2]Inskrivna i slutenvård'!$B:T,19,FALSE)</f>
        <v xml:space="preserve"> </v>
      </c>
      <c r="T29" s="178" t="str">
        <f>VLOOKUP($A29,'[2]Inskrivna i slutenvård'!$B:U,20,FALSE)</f>
        <v>X</v>
      </c>
      <c r="U29" s="156" t="str">
        <f>VLOOKUP($A29,'[2]Inskrivna i slutenvård'!$B:V,21,FALSE)</f>
        <v xml:space="preserve"> </v>
      </c>
      <c r="V29" s="178">
        <f>VLOOKUP($A29,'[2]Inskrivna i slutenvård'!$B:W,22,FALSE)</f>
        <v>4</v>
      </c>
      <c r="W29" s="156">
        <f>VLOOKUP($A29,'[2]Inskrivna i slutenvård'!$B:X,23,FALSE)</f>
        <v>2.0725388601036299</v>
      </c>
      <c r="X29" s="178">
        <f>VLOOKUP($A29,'[2]Inskrivna i slutenvård'!$B:Y,24,FALSE)</f>
        <v>5</v>
      </c>
      <c r="Y29" s="156">
        <f>VLOOKUP($A29,'[2]Inskrivna i slutenvård'!$B:Z,25,FALSE)</f>
        <v>2.59067357512953</v>
      </c>
      <c r="Z29" s="178">
        <f>VLOOKUP($A29,'[2]Inskrivna i slutenvård'!$B:AA,26,FALSE)</f>
        <v>10</v>
      </c>
      <c r="AA29" s="156">
        <f>VLOOKUP($A29,'[2]Inskrivna i slutenvård'!$B:AB,27,FALSE)</f>
        <v>5.1813471502590698</v>
      </c>
      <c r="AB29" s="178">
        <f>VLOOKUP($A29,'[2]Inskrivna i slutenvård'!$B:AC,28,FALSE)</f>
        <v>6</v>
      </c>
      <c r="AC29" s="156">
        <f>VLOOKUP($A29,'[2]Inskrivna i slutenvård'!$B:AD,29,FALSE)</f>
        <v>3.1088082901554399</v>
      </c>
      <c r="AD29" s="178">
        <f>VLOOKUP($A29,'[2]Inskrivna i slutenvård'!$B:AE,30,FALSE)</f>
        <v>17</v>
      </c>
      <c r="AE29" s="156">
        <f>VLOOKUP($A29,'[2]Inskrivna i slutenvård'!$B:AF,31,FALSE)</f>
        <v>8.8082901554404192</v>
      </c>
      <c r="AF29" s="178">
        <f>VLOOKUP($A29,'[2]Inskrivna i slutenvård'!$B:AG,32,FALSE)</f>
        <v>8</v>
      </c>
      <c r="AG29" s="156">
        <f>VLOOKUP($A29,'[2]Inskrivna i slutenvård'!$B:AH,33,FALSE)</f>
        <v>4.1450777202072597</v>
      </c>
      <c r="AH29" s="178">
        <f>VLOOKUP($A29,'[2]Inskrivna i slutenvård'!$B:AI,34,FALSE)</f>
        <v>13</v>
      </c>
      <c r="AI29" s="156">
        <f>VLOOKUP($A29,'[2]Inskrivna i slutenvård'!$B:AJ,35,FALSE)</f>
        <v>6.7357512953367902</v>
      </c>
      <c r="AJ29" s="178" t="str">
        <f>VLOOKUP($A29,'[2]Inskrivna i slutenvård'!$B:AK,36,FALSE)</f>
        <v>X</v>
      </c>
      <c r="AK29" s="156" t="str">
        <f>VLOOKUP($A29,'[2]Inskrivna i slutenvård'!$B:AL,37,FALSE)</f>
        <v xml:space="preserve"> </v>
      </c>
      <c r="AL29" s="178">
        <f>VLOOKUP($A29,'[2]Inskrivna i slutenvård'!$B:AM,38,FALSE)</f>
        <v>5</v>
      </c>
      <c r="AM29" s="156">
        <f>VLOOKUP($A29,'[2]Inskrivna i slutenvård'!$B:AN,39,FALSE)</f>
        <v>2.59067357512953</v>
      </c>
      <c r="AN29" s="178" t="str">
        <f>VLOOKUP($A29,'[2]Inskrivna i slutenvård'!$B:AO,40,FALSE)</f>
        <v>X</v>
      </c>
      <c r="AO29" s="156" t="str">
        <f>VLOOKUP($A29,'[2]Inskrivna i slutenvård'!$B:AP,41,FALSE)</f>
        <v xml:space="preserve"> </v>
      </c>
      <c r="AP29" s="178">
        <f>VLOOKUP($A29,'[2]Inskrivna i slutenvård'!$B:AQ,42,FALSE)</f>
        <v>4</v>
      </c>
      <c r="AQ29" s="156">
        <f>VLOOKUP($A29,'[2]Inskrivna i slutenvård'!$B:AR,43,FALSE)</f>
        <v>2.0725388601036299</v>
      </c>
      <c r="AR29" s="178" t="str">
        <f>VLOOKUP($A29,'[2]Inskrivna i slutenvård'!$B:AS,44,FALSE)</f>
        <v>X</v>
      </c>
      <c r="AS29" s="156" t="str">
        <f>VLOOKUP($A29,'[2]Inskrivna i slutenvård'!$B:AT,45,FALSE)</f>
        <v xml:space="preserve"> </v>
      </c>
      <c r="AT29" s="178">
        <f>VLOOKUP($A29,'[2]Inskrivna i slutenvård'!$B:AU,46,FALSE)</f>
        <v>5</v>
      </c>
      <c r="AU29" s="156">
        <f>VLOOKUP($A29,'[2]Inskrivna i slutenvård'!$B:AV,47,FALSE)</f>
        <v>2.59067357512953</v>
      </c>
      <c r="AV29" s="178" t="str">
        <f>VLOOKUP($A29,'[2]Inskrivna i slutenvård'!$B:AW,48,FALSE)</f>
        <v>X</v>
      </c>
      <c r="AW29" s="156" t="str">
        <f>VLOOKUP($A29,'[2]Inskrivna i slutenvård'!$B:AX,49,FALSE)</f>
        <v xml:space="preserve"> </v>
      </c>
      <c r="AX29" s="178">
        <f>VLOOKUP($A29,'[2]Inskrivna i slutenvård'!$B:AY,50,FALSE)</f>
        <v>6</v>
      </c>
      <c r="AY29" s="156">
        <f>VLOOKUP($A29,'[2]Inskrivna i slutenvård'!$B:AZ,51,FALSE)</f>
        <v>3.1088082901554399</v>
      </c>
      <c r="AZ29" s="178">
        <f>VLOOKUP($A29,'[2]Inskrivna i slutenvård'!$B:BA,52,FALSE)</f>
        <v>5</v>
      </c>
      <c r="BA29" s="156">
        <f>VLOOKUP($A29,'[2]Inskrivna i slutenvård'!$B:BB,53,FALSE)</f>
        <v>2.59067357512953</v>
      </c>
      <c r="BB29" s="178">
        <f>VLOOKUP($A29,'[2]Inskrivna i slutenvård'!$B:BC,54,FALSE)</f>
        <v>0</v>
      </c>
      <c r="BC29" s="156">
        <f>VLOOKUP($A29,'[2]Inskrivna i slutenvård'!$B:BD,55,FALSE)</f>
        <v>0</v>
      </c>
      <c r="BD29" s="178" t="str">
        <f>VLOOKUP($A29,'[2]Inskrivna i slutenvård'!$B:BE,56,FALSE)</f>
        <v>X</v>
      </c>
      <c r="BE29" s="156" t="str">
        <f>VLOOKUP($A29,'[2]Inskrivna i slutenvård'!$B:BF,57,FALSE)</f>
        <v xml:space="preserve"> </v>
      </c>
      <c r="BF29" s="178">
        <f>VLOOKUP($A29,'[2]Inskrivna i slutenvård'!$B:BG,58,FALSE)</f>
        <v>0</v>
      </c>
      <c r="BG29" s="156">
        <f>VLOOKUP($A29,'[2]Inskrivna i slutenvård'!$B:BH,59,FALSE)</f>
        <v>0</v>
      </c>
      <c r="BH29" s="178" t="str">
        <f>VLOOKUP($A29,'[2]Inskrivna i slutenvård'!$B:BI,60,FALSE)</f>
        <v>X</v>
      </c>
      <c r="BI29" s="156" t="str">
        <f>VLOOKUP($A29,'[2]Inskrivna i slutenvård'!$B:BJ,61,FALSE)</f>
        <v xml:space="preserve"> </v>
      </c>
      <c r="BJ29" s="178">
        <f>VLOOKUP($A29,'[2]Inskrivna i slutenvård'!$B:BK,62,FALSE)</f>
        <v>4</v>
      </c>
      <c r="BK29" s="156">
        <f>VLOOKUP($A29,'[2]Inskrivna i slutenvård'!$B:BL,63,FALSE)</f>
        <v>2.0725388601036299</v>
      </c>
      <c r="BL29" s="178">
        <f>VLOOKUP($A29,'[2]Inskrivna i slutenvård'!$B:BM,64,FALSE)</f>
        <v>7</v>
      </c>
      <c r="BM29" s="156">
        <f>VLOOKUP($A29,'[2]Inskrivna i slutenvård'!$B:BN,65,FALSE)</f>
        <v>3.6269430051813498</v>
      </c>
      <c r="BN29" s="178">
        <f>VLOOKUP($A29,'[2]Inskrivna i slutenvård'!$B:BO,66,FALSE)</f>
        <v>4</v>
      </c>
      <c r="BO29" s="156">
        <f>VLOOKUP($A29,'[2]Inskrivna i slutenvård'!$B:BP,67,FALSE)</f>
        <v>2.0725388601036299</v>
      </c>
      <c r="BP29" s="178" t="str">
        <f>VLOOKUP($A29,'[2]Inskrivna i slutenvård'!$B:BQ,68,FALSE)</f>
        <v>X</v>
      </c>
      <c r="BQ29" s="156" t="str">
        <f>VLOOKUP($A29,'[2]Inskrivna i slutenvård'!$B:BR,69,FALSE)</f>
        <v xml:space="preserve"> </v>
      </c>
      <c r="BR29" s="178">
        <f>VLOOKUP($A29,'[2]Inskrivna i slutenvård'!$B:BS,70,FALSE)</f>
        <v>4</v>
      </c>
      <c r="BS29" s="156">
        <f>VLOOKUP($A29,'[2]Inskrivna i slutenvård'!$B:BT,71,FALSE)</f>
        <v>2.0725388601036299</v>
      </c>
      <c r="BT29" s="178">
        <f>VLOOKUP($A29,'[2]Inskrivna i slutenvård'!$B:BU,72,FALSE)</f>
        <v>7</v>
      </c>
      <c r="BU29" s="156">
        <f>VLOOKUP($A29,'[2]Inskrivna i slutenvård'!$B:BV,73,FALSE)</f>
        <v>3.6269430051813498</v>
      </c>
      <c r="BV29" s="178">
        <f>VLOOKUP($A29,'[2]Inskrivna i slutenvård'!$B:BW,74,FALSE)</f>
        <v>7</v>
      </c>
      <c r="BW29" s="156">
        <f>VLOOKUP($A29,'[2]Inskrivna i slutenvård'!$B:BX,75,FALSE)</f>
        <v>3.6269430051813498</v>
      </c>
      <c r="BX29" s="178">
        <f>VLOOKUP($A29,'[2]Inskrivna i slutenvård'!$B:BY,76,FALSE)</f>
        <v>12</v>
      </c>
      <c r="BY29" s="156">
        <f>VLOOKUP($A29,'[2]Inskrivna i slutenvård'!$B:BZ,77,FALSE)</f>
        <v>6.2176165803108798</v>
      </c>
      <c r="BZ29" s="178">
        <f>VLOOKUP($A29,'[2]Inskrivna i slutenvård'!$B:CA,78,FALSE)</f>
        <v>8</v>
      </c>
      <c r="CA29" s="156">
        <f>VLOOKUP($A29,'[2]Inskrivna i slutenvård'!$B:CB,79,FALSE)</f>
        <v>4.1450777202072597</v>
      </c>
      <c r="CB29" s="178">
        <f>VLOOKUP($A29,'[2]Inskrivna i slutenvård'!$B:CC,80,FALSE)</f>
        <v>8</v>
      </c>
      <c r="CC29" s="156">
        <f>VLOOKUP($A29,'[2]Inskrivna i slutenvård'!$B:CD,81,FALSE)</f>
        <v>4.1450777202072597</v>
      </c>
      <c r="CD29" s="178">
        <f>VLOOKUP($A29,'[2]Inskrivna i slutenvård'!$B:CE,82,FALSE)</f>
        <v>9</v>
      </c>
      <c r="CE29" s="156">
        <f>VLOOKUP($A29,'[2]Inskrivna i slutenvård'!$B:CF,83,FALSE)</f>
        <v>4.6632124352331603</v>
      </c>
    </row>
    <row r="30" spans="1:83" ht="14.25" thickBot="1">
      <c r="A30" s="21" t="s">
        <v>142</v>
      </c>
      <c r="B30" s="151">
        <f>VLOOKUP(A30,'[2]Inskrivna i slutenvård'!$B:$C,2,FALSE)</f>
        <v>33</v>
      </c>
      <c r="C30" s="168">
        <f>VLOOKUP($A30,'[2]Inskrivna i slutenvård'!$B:D,3,FALSE)</f>
        <v>0.10583368076713</v>
      </c>
      <c r="D30" s="164">
        <f>VLOOKUP($A30,'[2]Inskrivna i slutenvård'!$B:E,4,FALSE)</f>
        <v>0</v>
      </c>
      <c r="E30" s="163">
        <f>VLOOKUP($A30,'[2]Inskrivna i slutenvård'!$B:F,5,FALSE)</f>
        <v>0</v>
      </c>
      <c r="F30" s="179">
        <f>VLOOKUP($A30,'[2]Inskrivna i slutenvård'!$B:G,6,FALSE)</f>
        <v>0</v>
      </c>
      <c r="G30" s="163">
        <f>VLOOKUP($A30,'[2]Inskrivna i slutenvård'!$B:H,7,FALSE)</f>
        <v>0</v>
      </c>
      <c r="H30" s="179" t="str">
        <f>VLOOKUP($A30,'[2]Inskrivna i slutenvård'!$B:I,8,FALSE)</f>
        <v>X</v>
      </c>
      <c r="I30" s="173" t="str">
        <f>VLOOKUP($A30,'[2]Inskrivna i slutenvård'!$B:J,9,FALSE)</f>
        <v xml:space="preserve"> </v>
      </c>
      <c r="J30" s="181" t="str">
        <f>VLOOKUP($A30,'[2]Inskrivna i slutenvård'!$B:K,10,FALSE)</f>
        <v>X</v>
      </c>
      <c r="K30" s="173" t="str">
        <f>VLOOKUP($A30,'[2]Inskrivna i slutenvård'!$B:L,11,FALSE)</f>
        <v xml:space="preserve"> </v>
      </c>
      <c r="L30" s="180">
        <f>VLOOKUP($A30,'[2]Inskrivna i slutenvård'!$B:M,12,FALSE)</f>
        <v>0</v>
      </c>
      <c r="M30" s="173">
        <f>VLOOKUP($A30,'[2]Inskrivna i slutenvård'!$B:N,13,FALSE)</f>
        <v>0</v>
      </c>
      <c r="N30" s="181" t="str">
        <f>VLOOKUP($A30,'[2]Inskrivna i slutenvård'!$B:O,14,FALSE)</f>
        <v>X</v>
      </c>
      <c r="O30" s="173" t="str">
        <f>VLOOKUP($A30,'[2]Inskrivna i slutenvård'!$B:P,15,FALSE)</f>
        <v xml:space="preserve"> </v>
      </c>
      <c r="P30" s="181" t="str">
        <f>VLOOKUP($A30,'[2]Inskrivna i slutenvård'!$B:Q,16,FALSE)</f>
        <v>X</v>
      </c>
      <c r="Q30" s="173" t="str">
        <f>VLOOKUP($A30,'[2]Inskrivna i slutenvård'!$B:R,17,FALSE)</f>
        <v xml:space="preserve"> </v>
      </c>
      <c r="R30" s="181">
        <f>VLOOKUP($A30,'[2]Inskrivna i slutenvård'!$B:S,18,FALSE)</f>
        <v>0</v>
      </c>
      <c r="S30" s="173">
        <f>VLOOKUP($A30,'[2]Inskrivna i slutenvård'!$B:T,19,FALSE)</f>
        <v>0</v>
      </c>
      <c r="T30" s="181" t="str">
        <f>VLOOKUP($A30,'[2]Inskrivna i slutenvård'!$B:U,20,FALSE)</f>
        <v>X</v>
      </c>
      <c r="U30" s="173" t="str">
        <f>VLOOKUP($A30,'[2]Inskrivna i slutenvård'!$B:V,21,FALSE)</f>
        <v xml:space="preserve"> </v>
      </c>
      <c r="V30" s="181">
        <f>VLOOKUP($A30,'[2]Inskrivna i slutenvård'!$B:W,22,FALSE)</f>
        <v>0</v>
      </c>
      <c r="W30" s="173">
        <f>VLOOKUP($A30,'[2]Inskrivna i slutenvård'!$B:X,23,FALSE)</f>
        <v>0</v>
      </c>
      <c r="X30" s="181" t="str">
        <f>VLOOKUP($A30,'[2]Inskrivna i slutenvård'!$B:Y,24,FALSE)</f>
        <v>X</v>
      </c>
      <c r="Y30" s="173" t="str">
        <f>VLOOKUP($A30,'[2]Inskrivna i slutenvård'!$B:Z,25,FALSE)</f>
        <v xml:space="preserve"> </v>
      </c>
      <c r="Z30" s="181" t="str">
        <f>VLOOKUP($A30,'[2]Inskrivna i slutenvård'!$B:AA,26,FALSE)</f>
        <v>X</v>
      </c>
      <c r="AA30" s="173" t="str">
        <f>VLOOKUP($A30,'[2]Inskrivna i slutenvård'!$B:AB,27,FALSE)</f>
        <v xml:space="preserve"> </v>
      </c>
      <c r="AB30" s="181" t="str">
        <f>VLOOKUP($A30,'[2]Inskrivna i slutenvård'!$B:AC,28,FALSE)</f>
        <v>X</v>
      </c>
      <c r="AC30" s="173" t="str">
        <f>VLOOKUP($A30,'[2]Inskrivna i slutenvård'!$B:AD,29,FALSE)</f>
        <v xml:space="preserve"> </v>
      </c>
      <c r="AD30" s="181" t="str">
        <f>VLOOKUP($A30,'[2]Inskrivna i slutenvård'!$B:AE,30,FALSE)</f>
        <v>X</v>
      </c>
      <c r="AE30" s="173" t="str">
        <f>VLOOKUP($A30,'[2]Inskrivna i slutenvård'!$B:AF,31,FALSE)</f>
        <v xml:space="preserve"> </v>
      </c>
      <c r="AF30" s="181" t="str">
        <f>VLOOKUP($A30,'[2]Inskrivna i slutenvård'!$B:AG,32,FALSE)</f>
        <v>X</v>
      </c>
      <c r="AG30" s="173" t="str">
        <f>VLOOKUP($A30,'[2]Inskrivna i slutenvård'!$B:AH,33,FALSE)</f>
        <v xml:space="preserve"> </v>
      </c>
      <c r="AH30" s="181">
        <f>VLOOKUP($A30,'[2]Inskrivna i slutenvård'!$B:AI,34,FALSE)</f>
        <v>0</v>
      </c>
      <c r="AI30" s="173">
        <f>VLOOKUP($A30,'[2]Inskrivna i slutenvård'!$B:AJ,35,FALSE)</f>
        <v>0</v>
      </c>
      <c r="AJ30" s="181" t="str">
        <f>VLOOKUP($A30,'[2]Inskrivna i slutenvård'!$B:AK,36,FALSE)</f>
        <v>X</v>
      </c>
      <c r="AK30" s="173" t="str">
        <f>VLOOKUP($A30,'[2]Inskrivna i slutenvård'!$B:AL,37,FALSE)</f>
        <v xml:space="preserve"> </v>
      </c>
      <c r="AL30" s="181">
        <f>VLOOKUP($A30,'[2]Inskrivna i slutenvård'!$B:AM,38,FALSE)</f>
        <v>0</v>
      </c>
      <c r="AM30" s="173">
        <f>VLOOKUP($A30,'[2]Inskrivna i slutenvård'!$B:AN,39,FALSE)</f>
        <v>0</v>
      </c>
      <c r="AN30" s="181" t="str">
        <f>VLOOKUP($A30,'[2]Inskrivna i slutenvård'!$B:AO,40,FALSE)</f>
        <v>X</v>
      </c>
      <c r="AO30" s="173" t="str">
        <f>VLOOKUP($A30,'[2]Inskrivna i slutenvård'!$B:AP,41,FALSE)</f>
        <v xml:space="preserve"> </v>
      </c>
      <c r="AP30" s="181">
        <f>VLOOKUP($A30,'[2]Inskrivna i slutenvård'!$B:AQ,42,FALSE)</f>
        <v>0</v>
      </c>
      <c r="AQ30" s="173">
        <f>VLOOKUP($A30,'[2]Inskrivna i slutenvård'!$B:AR,43,FALSE)</f>
        <v>0</v>
      </c>
      <c r="AR30" s="181" t="str">
        <f>VLOOKUP($A30,'[2]Inskrivna i slutenvård'!$B:AS,44,FALSE)</f>
        <v>X</v>
      </c>
      <c r="AS30" s="173" t="str">
        <f>VLOOKUP($A30,'[2]Inskrivna i slutenvård'!$B:AT,45,FALSE)</f>
        <v xml:space="preserve"> </v>
      </c>
      <c r="AT30" s="181">
        <f>VLOOKUP($A30,'[2]Inskrivna i slutenvård'!$B:AU,46,FALSE)</f>
        <v>0</v>
      </c>
      <c r="AU30" s="173">
        <f>VLOOKUP($A30,'[2]Inskrivna i slutenvård'!$B:AV,47,FALSE)</f>
        <v>0</v>
      </c>
      <c r="AV30" s="181">
        <f>VLOOKUP($A30,'[2]Inskrivna i slutenvård'!$B:AW,48,FALSE)</f>
        <v>0</v>
      </c>
      <c r="AW30" s="173">
        <f>VLOOKUP($A30,'[2]Inskrivna i slutenvård'!$B:AX,49,FALSE)</f>
        <v>0</v>
      </c>
      <c r="AX30" s="181" t="str">
        <f>VLOOKUP($A30,'[2]Inskrivna i slutenvård'!$B:AY,50,FALSE)</f>
        <v>X</v>
      </c>
      <c r="AY30" s="173" t="str">
        <f>VLOOKUP($A30,'[2]Inskrivna i slutenvård'!$B:AZ,51,FALSE)</f>
        <v xml:space="preserve"> </v>
      </c>
      <c r="AZ30" s="181" t="str">
        <f>VLOOKUP($A30,'[2]Inskrivna i slutenvård'!$B:BA,52,FALSE)</f>
        <v>X</v>
      </c>
      <c r="BA30" s="173" t="str">
        <f>VLOOKUP($A30,'[2]Inskrivna i slutenvård'!$B:BB,53,FALSE)</f>
        <v xml:space="preserve"> </v>
      </c>
      <c r="BB30" s="181">
        <f>VLOOKUP($A30,'[2]Inskrivna i slutenvård'!$B:BC,54,FALSE)</f>
        <v>0</v>
      </c>
      <c r="BC30" s="173">
        <f>VLOOKUP($A30,'[2]Inskrivna i slutenvård'!$B:BD,55,FALSE)</f>
        <v>0</v>
      </c>
      <c r="BD30" s="181" t="str">
        <f>VLOOKUP($A30,'[2]Inskrivna i slutenvård'!$B:BE,56,FALSE)</f>
        <v>X</v>
      </c>
      <c r="BE30" s="173" t="str">
        <f>VLOOKUP($A30,'[2]Inskrivna i slutenvård'!$B:BF,57,FALSE)</f>
        <v xml:space="preserve"> </v>
      </c>
      <c r="BF30" s="181">
        <f>VLOOKUP($A30,'[2]Inskrivna i slutenvård'!$B:BG,58,FALSE)</f>
        <v>0</v>
      </c>
      <c r="BG30" s="173">
        <f>VLOOKUP($A30,'[2]Inskrivna i slutenvård'!$B:BH,59,FALSE)</f>
        <v>0</v>
      </c>
      <c r="BH30" s="181" t="str">
        <f>VLOOKUP($A30,'[2]Inskrivna i slutenvård'!$B:BI,60,FALSE)</f>
        <v>X</v>
      </c>
      <c r="BI30" s="173" t="str">
        <f>VLOOKUP($A30,'[2]Inskrivna i slutenvård'!$B:BJ,61,FALSE)</f>
        <v xml:space="preserve"> </v>
      </c>
      <c r="BJ30" s="181">
        <f>VLOOKUP($A30,'[2]Inskrivna i slutenvård'!$B:BK,62,FALSE)</f>
        <v>0</v>
      </c>
      <c r="BK30" s="174">
        <f>VLOOKUP($A30,'[2]Inskrivna i slutenvård'!$B:BL,63,FALSE)</f>
        <v>0</v>
      </c>
      <c r="BL30" s="181">
        <f>VLOOKUP($A30,'[2]Inskrivna i slutenvård'!$B:BM,64,FALSE)</f>
        <v>0</v>
      </c>
      <c r="BM30" s="173">
        <f>VLOOKUP($A30,'[2]Inskrivna i slutenvård'!$B:BN,65,FALSE)</f>
        <v>0</v>
      </c>
      <c r="BN30" s="181" t="str">
        <f>VLOOKUP($A30,'[2]Inskrivna i slutenvård'!$B:BO,66,FALSE)</f>
        <v>X</v>
      </c>
      <c r="BO30" s="173" t="str">
        <f>VLOOKUP($A30,'[2]Inskrivna i slutenvård'!$B:BP,67,FALSE)</f>
        <v xml:space="preserve"> </v>
      </c>
      <c r="BP30" s="181" t="str">
        <f>VLOOKUP($A30,'[2]Inskrivna i slutenvård'!$B:BQ,68,FALSE)</f>
        <v>X</v>
      </c>
      <c r="BQ30" s="173" t="str">
        <f>VLOOKUP($A30,'[2]Inskrivna i slutenvård'!$B:BR,69,FALSE)</f>
        <v xml:space="preserve"> </v>
      </c>
      <c r="BR30" s="181" t="str">
        <f>VLOOKUP($A30,'[2]Inskrivna i slutenvård'!$B:BS,70,FALSE)</f>
        <v>X</v>
      </c>
      <c r="BS30" s="173" t="str">
        <f>VLOOKUP($A30,'[2]Inskrivna i slutenvård'!$B:BT,71,FALSE)</f>
        <v xml:space="preserve"> </v>
      </c>
      <c r="BT30" s="181" t="str">
        <f>VLOOKUP($A30,'[2]Inskrivna i slutenvård'!$B:BU,72,FALSE)</f>
        <v>X</v>
      </c>
      <c r="BU30" s="173" t="str">
        <f>VLOOKUP($A30,'[2]Inskrivna i slutenvård'!$B:BV,73,FALSE)</f>
        <v xml:space="preserve"> </v>
      </c>
      <c r="BV30" s="181">
        <f>VLOOKUP($A30,'[2]Inskrivna i slutenvård'!$B:BW,74,FALSE)</f>
        <v>0</v>
      </c>
      <c r="BW30" s="173">
        <f>VLOOKUP($A30,'[2]Inskrivna i slutenvård'!$B:BX,75,FALSE)</f>
        <v>0</v>
      </c>
      <c r="BX30" s="181">
        <f>VLOOKUP($A30,'[2]Inskrivna i slutenvård'!$B:BY,76,FALSE)</f>
        <v>0</v>
      </c>
      <c r="BY30" s="173">
        <f>VLOOKUP($A30,'[2]Inskrivna i slutenvård'!$B:BZ,77,FALSE)</f>
        <v>0</v>
      </c>
      <c r="BZ30" s="181">
        <f>VLOOKUP($A30,'[2]Inskrivna i slutenvård'!$B:CA,78,FALSE)</f>
        <v>0</v>
      </c>
      <c r="CA30" s="173">
        <f>VLOOKUP($A30,'[2]Inskrivna i slutenvård'!$B:CB,79,FALSE)</f>
        <v>0</v>
      </c>
      <c r="CB30" s="181">
        <f>VLOOKUP($A30,'[2]Inskrivna i slutenvård'!$B:CC,80,FALSE)</f>
        <v>0</v>
      </c>
      <c r="CC30" s="173">
        <f>VLOOKUP($A30,'[2]Inskrivna i slutenvård'!$B:CD,81,FALSE)</f>
        <v>0</v>
      </c>
      <c r="CD30" s="181">
        <f>VLOOKUP($A30,'[2]Inskrivna i slutenvård'!$B:CE,82,FALSE)</f>
        <v>0</v>
      </c>
      <c r="CE30" s="173">
        <f>VLOOKUP($A30,'[2]Inskrivna i slutenvård'!$B:CF,83,FALSE)</f>
        <v>0</v>
      </c>
    </row>
    <row r="31" spans="1:83" ht="15.75" customHeight="1" thickTop="1">
      <c r="A31" s="67" t="s">
        <v>193</v>
      </c>
      <c r="B31" s="67"/>
      <c r="C31" s="67"/>
      <c r="D31" s="67"/>
      <c r="E31" s="67"/>
      <c r="F31" s="67"/>
      <c r="G31" s="67"/>
      <c r="H31" s="67"/>
      <c r="I31" s="141"/>
      <c r="W31" s="157"/>
      <c r="Y31" s="157"/>
      <c r="AA31" s="157"/>
      <c r="AI31" s="19"/>
      <c r="AJ31" s="172"/>
      <c r="AM31" s="19"/>
      <c r="AN31" s="172"/>
      <c r="BC31" s="19"/>
      <c r="BD31" s="172"/>
      <c r="BG31" s="19"/>
      <c r="BH31" s="172"/>
      <c r="BI31" s="172"/>
      <c r="BO31" s="19"/>
      <c r="BP31" s="19"/>
    </row>
    <row r="32" spans="1:83">
      <c r="A32" s="48" t="s">
        <v>181</v>
      </c>
      <c r="B32" s="79"/>
      <c r="C32" s="32"/>
      <c r="D32" s="79"/>
      <c r="E32" s="32"/>
      <c r="F32" s="79"/>
      <c r="G32" s="32"/>
      <c r="H32" s="79"/>
      <c r="I32" s="32"/>
      <c r="J32" s="79"/>
      <c r="L32" s="79"/>
      <c r="N32" s="79"/>
      <c r="P32" s="79"/>
      <c r="R32" s="79"/>
      <c r="T32" s="79"/>
      <c r="V32" s="79"/>
      <c r="X32" s="79"/>
      <c r="Z32" s="79"/>
      <c r="AB32" s="79"/>
      <c r="AD32" s="79"/>
      <c r="BH32" s="19"/>
    </row>
    <row r="33" spans="1:64">
      <c r="A33" s="48" t="s">
        <v>182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64" ht="15" customHeight="1">
      <c r="A34" s="96" t="s">
        <v>198</v>
      </c>
      <c r="BH34" s="19"/>
      <c r="BI34" s="199"/>
      <c r="BL34" s="199"/>
    </row>
    <row r="35" spans="1:64">
      <c r="A35" s="48" t="s">
        <v>167</v>
      </c>
      <c r="BL35" s="19"/>
    </row>
    <row r="36" spans="1:64">
      <c r="A36" s="48" t="s">
        <v>200</v>
      </c>
      <c r="BL36" s="19"/>
    </row>
    <row r="37" spans="1:64">
      <c r="A37" s="48"/>
    </row>
    <row r="57" spans="3:16">
      <c r="C57" s="30"/>
      <c r="H57" s="30"/>
      <c r="I57" s="30"/>
      <c r="J57" s="30"/>
      <c r="K57" s="30"/>
      <c r="L57" s="30"/>
      <c r="M57" s="30"/>
      <c r="N57" s="30"/>
      <c r="O57" s="30"/>
      <c r="P57" s="30"/>
    </row>
  </sheetData>
  <mergeCells count="45">
    <mergeCell ref="CD6:CE6"/>
    <mergeCell ref="BD5:CE5"/>
    <mergeCell ref="BX6:BY6"/>
    <mergeCell ref="BZ6:CA6"/>
    <mergeCell ref="CB6:CC6"/>
    <mergeCell ref="BP6:BQ6"/>
    <mergeCell ref="BR6:BS6"/>
    <mergeCell ref="BT6:BU6"/>
    <mergeCell ref="BV6:BW6"/>
    <mergeCell ref="BN6:BO6"/>
    <mergeCell ref="BF6:BG6"/>
    <mergeCell ref="BH6:BI6"/>
    <mergeCell ref="BD6:BE6"/>
    <mergeCell ref="BJ6:BK6"/>
    <mergeCell ref="BL6:BM6"/>
    <mergeCell ref="N6:O6"/>
    <mergeCell ref="P6:Q6"/>
    <mergeCell ref="R6:S6"/>
    <mergeCell ref="A2:I2"/>
    <mergeCell ref="B5:C6"/>
    <mergeCell ref="D6:E6"/>
    <mergeCell ref="F6:G6"/>
    <mergeCell ref="A6:A7"/>
    <mergeCell ref="H6:I6"/>
    <mergeCell ref="D5:BC5"/>
    <mergeCell ref="J6:K6"/>
    <mergeCell ref="L6:M6"/>
    <mergeCell ref="AV6:AW6"/>
    <mergeCell ref="AT6:AU6"/>
    <mergeCell ref="Z6:AA6"/>
    <mergeCell ref="AH6:AI6"/>
    <mergeCell ref="BB6:BC6"/>
    <mergeCell ref="T6:U6"/>
    <mergeCell ref="AZ6:BA6"/>
    <mergeCell ref="AR6:AS6"/>
    <mergeCell ref="AP6:AQ6"/>
    <mergeCell ref="AX6:AY6"/>
    <mergeCell ref="AB6:AC6"/>
    <mergeCell ref="X6:Y6"/>
    <mergeCell ref="AN6:AO6"/>
    <mergeCell ref="AL6:AM6"/>
    <mergeCell ref="AJ6:AK6"/>
    <mergeCell ref="AF6:AG6"/>
    <mergeCell ref="AD6:AE6"/>
    <mergeCell ref="V6:W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37"/>
  <sheetViews>
    <sheetView zoomScaleNormal="100" workbookViewId="0">
      <selection activeCell="A2" sqref="A2:G2"/>
    </sheetView>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200" customWidth="1"/>
    <col min="22" max="22" width="7.5" style="30" customWidth="1"/>
    <col min="23" max="23" width="7.5" style="200" customWidth="1"/>
    <col min="24" max="24" width="7.5" style="30" customWidth="1"/>
    <col min="25" max="25" width="7.5" style="200" customWidth="1"/>
    <col min="26" max="26" width="7.5" style="30" customWidth="1"/>
    <col min="27" max="27" width="7.5" style="200" customWidth="1"/>
    <col min="28" max="28" width="7.5" style="30" customWidth="1"/>
    <col min="29" max="29" width="7.5" style="200" customWidth="1"/>
    <col min="30" max="30" width="7.5" style="30" customWidth="1"/>
    <col min="31" max="31" width="7.5" style="200" customWidth="1"/>
    <col min="32" max="32" width="7.5" style="30" customWidth="1"/>
    <col min="33" max="33" width="7.5" style="200" customWidth="1"/>
    <col min="34" max="34" width="9.33203125" style="30"/>
    <col min="35" max="35" width="9.33203125" style="200"/>
    <col min="36" max="36" width="9.33203125" style="30"/>
    <col min="37" max="37" width="9.33203125" style="200"/>
    <col min="38" max="38" width="9.33203125" style="30"/>
    <col min="39" max="39" width="9.33203125" style="200"/>
    <col min="40" max="40" width="9.33203125" style="30"/>
    <col min="41" max="41" width="9.33203125" style="200"/>
    <col min="42" max="42" width="9.33203125" style="30"/>
    <col min="43" max="43" width="9.33203125" style="200"/>
    <col min="44" max="44" width="9.33203125" style="30"/>
    <col min="45" max="45" width="9.33203125" style="200"/>
    <col min="46" max="46" width="9.33203125" style="30"/>
    <col min="47" max="47" width="9.33203125" style="200"/>
    <col min="48" max="48" width="9.33203125" style="30"/>
    <col min="49" max="49" width="9.33203125" style="200"/>
    <col min="50" max="50" width="9.33203125" style="30"/>
    <col min="51" max="51" width="9.33203125" style="200"/>
    <col min="52" max="52" width="9.33203125" style="30"/>
    <col min="53" max="53" width="9.33203125" style="200"/>
    <col min="54" max="54" width="9.33203125" style="30"/>
    <col min="55" max="55" width="9.33203125" style="200"/>
    <col min="56" max="56" width="9.33203125" style="30"/>
    <col min="57" max="57" width="9.33203125" style="200"/>
    <col min="58" max="58" width="9.33203125" style="30"/>
    <col min="59" max="59" width="9.33203125" style="200"/>
    <col min="60" max="60" width="9.33203125" style="30"/>
    <col min="61" max="61" width="9.33203125" style="200"/>
    <col min="62" max="62" width="9.33203125" style="30"/>
    <col min="63" max="63" width="9.33203125" style="200"/>
    <col min="64" max="64" width="9.33203125" style="30"/>
    <col min="65" max="65" width="9.33203125" style="200"/>
    <col min="66" max="66" width="9.33203125" style="30"/>
    <col min="67" max="67" width="9.33203125" style="200"/>
    <col min="68" max="68" width="9.33203125" style="30"/>
    <col min="69" max="69" width="9.33203125" style="200"/>
    <col min="70" max="78" width="9.33203125" style="30"/>
    <col min="79" max="79" width="9.33203125" style="200"/>
    <col min="80" max="80" width="9.33203125" style="30"/>
    <col min="81" max="81" width="9.33203125" style="200"/>
    <col min="82" max="82" width="9.33203125" style="30"/>
    <col min="83" max="83" width="9.33203125" style="200"/>
    <col min="84" max="16384" width="9.33203125" style="30"/>
  </cols>
  <sheetData>
    <row r="1" spans="1:83" ht="20.100000000000001" customHeight="1">
      <c r="A1" s="13" t="s">
        <v>214</v>
      </c>
    </row>
    <row r="2" spans="1:83" ht="46.5" customHeight="1">
      <c r="A2" s="290" t="s">
        <v>241</v>
      </c>
      <c r="B2" s="290"/>
      <c r="C2" s="290"/>
      <c r="D2" s="290"/>
      <c r="E2" s="290"/>
      <c r="F2" s="290"/>
      <c r="G2" s="290"/>
      <c r="BC2" s="30"/>
      <c r="BD2" s="200"/>
      <c r="BE2" s="30"/>
      <c r="BF2" s="200"/>
      <c r="BG2" s="30"/>
      <c r="BH2" s="200"/>
      <c r="BI2" s="30"/>
      <c r="BJ2" s="200"/>
      <c r="BK2" s="30"/>
      <c r="BL2" s="200"/>
      <c r="BM2" s="30"/>
      <c r="BN2" s="200"/>
      <c r="BO2" s="30"/>
      <c r="BP2" s="200"/>
      <c r="BQ2" s="30"/>
      <c r="BZ2" s="200"/>
      <c r="CA2" s="30"/>
      <c r="CB2" s="200"/>
      <c r="CC2" s="30"/>
      <c r="CD2" s="200"/>
      <c r="CE2" s="30"/>
    </row>
    <row r="3" spans="1:83">
      <c r="A3" s="61"/>
      <c r="B3" s="61"/>
      <c r="C3" s="61"/>
      <c r="D3" s="61"/>
      <c r="E3" s="61"/>
      <c r="F3" s="61"/>
      <c r="G3" s="61"/>
      <c r="H3" s="61"/>
      <c r="I3" s="61"/>
    </row>
    <row r="4" spans="1:83" ht="14.25" thickBot="1">
      <c r="A4" s="102"/>
    </row>
    <row r="5" spans="1:83" ht="28.5" customHeight="1">
      <c r="A5" s="3"/>
      <c r="B5" s="279" t="s">
        <v>205</v>
      </c>
      <c r="C5" s="280"/>
      <c r="D5" s="264" t="s">
        <v>194</v>
      </c>
      <c r="E5" s="265"/>
      <c r="F5" s="265"/>
      <c r="G5" s="265"/>
      <c r="H5" s="265"/>
      <c r="I5" s="265"/>
      <c r="J5" s="265"/>
      <c r="K5" s="265"/>
      <c r="L5" s="265"/>
      <c r="M5" s="265"/>
      <c r="N5" s="265"/>
      <c r="O5" s="265"/>
      <c r="P5" s="265"/>
      <c r="Q5" s="265"/>
      <c r="R5" s="265"/>
      <c r="S5" s="265"/>
      <c r="T5" s="265"/>
      <c r="U5" s="265"/>
      <c r="V5" s="265"/>
      <c r="W5" s="265"/>
      <c r="X5" s="265"/>
      <c r="Y5" s="265"/>
      <c r="Z5" s="265"/>
      <c r="AA5" s="265"/>
      <c r="AB5" s="265"/>
      <c r="AC5" s="265"/>
      <c r="AD5" s="265"/>
      <c r="AE5" s="265"/>
      <c r="AF5" s="265"/>
      <c r="AG5" s="265"/>
      <c r="AH5" s="265"/>
      <c r="AI5" s="265"/>
      <c r="AJ5" s="265"/>
      <c r="AK5" s="265"/>
      <c r="AL5" s="265"/>
      <c r="AM5" s="265"/>
      <c r="AN5" s="265"/>
      <c r="AO5" s="265"/>
      <c r="AP5" s="265"/>
      <c r="AQ5" s="265"/>
      <c r="AR5" s="265"/>
      <c r="AS5" s="265"/>
      <c r="AT5" s="265"/>
      <c r="AU5" s="265"/>
      <c r="AV5" s="265"/>
      <c r="AW5" s="265"/>
      <c r="AX5" s="265"/>
      <c r="AY5" s="265"/>
      <c r="AZ5" s="265"/>
      <c r="BA5" s="266"/>
      <c r="BB5" s="289" t="s">
        <v>204</v>
      </c>
      <c r="BC5" s="285"/>
      <c r="BD5" s="285"/>
      <c r="BE5" s="285"/>
      <c r="BF5" s="285"/>
      <c r="BG5" s="285"/>
      <c r="BH5" s="285"/>
      <c r="BI5" s="285"/>
      <c r="BJ5" s="285"/>
      <c r="BK5" s="285"/>
      <c r="BL5" s="285"/>
      <c r="BM5" s="285"/>
      <c r="BN5" s="285"/>
      <c r="BO5" s="285"/>
      <c r="BP5" s="285"/>
      <c r="BQ5" s="285"/>
      <c r="BR5" s="285"/>
      <c r="BS5" s="285"/>
      <c r="BT5" s="285"/>
      <c r="BU5" s="285"/>
      <c r="BV5" s="285"/>
      <c r="BW5" s="285"/>
      <c r="BX5" s="285"/>
      <c r="BY5" s="285"/>
      <c r="BZ5" s="285"/>
      <c r="CA5" s="285"/>
      <c r="CB5" s="285"/>
      <c r="CC5" s="285"/>
      <c r="CD5" s="285"/>
      <c r="CE5" s="286"/>
    </row>
    <row r="6" spans="1:83" ht="13.5" customHeight="1">
      <c r="A6" s="291"/>
      <c r="B6" s="271"/>
      <c r="C6" s="270"/>
      <c r="D6" s="276" t="s">
        <v>197</v>
      </c>
      <c r="E6" s="277"/>
      <c r="F6" s="276" t="s">
        <v>192</v>
      </c>
      <c r="G6" s="277"/>
      <c r="H6" s="276" t="s">
        <v>168</v>
      </c>
      <c r="I6" s="277"/>
      <c r="J6" s="276" t="s">
        <v>169</v>
      </c>
      <c r="K6" s="277"/>
      <c r="L6" s="276" t="s">
        <v>170</v>
      </c>
      <c r="M6" s="277"/>
      <c r="N6" s="276" t="s">
        <v>171</v>
      </c>
      <c r="O6" s="277"/>
      <c r="P6" s="276" t="s">
        <v>172</v>
      </c>
      <c r="Q6" s="277"/>
      <c r="R6" s="276" t="s">
        <v>173</v>
      </c>
      <c r="S6" s="277"/>
      <c r="T6" s="276" t="s">
        <v>174</v>
      </c>
      <c r="U6" s="277"/>
      <c r="V6" s="276" t="s">
        <v>175</v>
      </c>
      <c r="W6" s="277"/>
      <c r="X6" s="276" t="s">
        <v>176</v>
      </c>
      <c r="Y6" s="277"/>
      <c r="Z6" s="276" t="s">
        <v>202</v>
      </c>
      <c r="AA6" s="277"/>
      <c r="AB6" s="276" t="s">
        <v>223</v>
      </c>
      <c r="AC6" s="277"/>
      <c r="AD6" s="288" t="s">
        <v>231</v>
      </c>
      <c r="AE6" s="277"/>
      <c r="AF6" s="288" t="s">
        <v>235</v>
      </c>
      <c r="AG6" s="277"/>
      <c r="AH6" s="288" t="s">
        <v>244</v>
      </c>
      <c r="AI6" s="277"/>
      <c r="AJ6" s="288" t="s">
        <v>245</v>
      </c>
      <c r="AK6" s="277"/>
      <c r="AL6" s="288" t="s">
        <v>246</v>
      </c>
      <c r="AM6" s="277"/>
      <c r="AN6" s="288" t="s">
        <v>247</v>
      </c>
      <c r="AO6" s="277"/>
      <c r="AP6" s="288" t="s">
        <v>248</v>
      </c>
      <c r="AQ6" s="277"/>
      <c r="AR6" s="288" t="s">
        <v>249</v>
      </c>
      <c r="AS6" s="277"/>
      <c r="AT6" s="288" t="s">
        <v>250</v>
      </c>
      <c r="AU6" s="277"/>
      <c r="AV6" s="288" t="s">
        <v>251</v>
      </c>
      <c r="AW6" s="277"/>
      <c r="AX6" s="288" t="s">
        <v>252</v>
      </c>
      <c r="AY6" s="277"/>
      <c r="AZ6" s="288" t="s">
        <v>255</v>
      </c>
      <c r="BA6" s="277"/>
      <c r="BB6" s="288" t="s">
        <v>256</v>
      </c>
      <c r="BC6" s="277"/>
      <c r="BD6" s="288" t="s">
        <v>257</v>
      </c>
      <c r="BE6" s="277"/>
      <c r="BF6" s="288" t="s">
        <v>259</v>
      </c>
      <c r="BG6" s="277"/>
      <c r="BH6" s="288" t="s">
        <v>258</v>
      </c>
      <c r="BI6" s="277"/>
      <c r="BJ6" s="288" t="s">
        <v>260</v>
      </c>
      <c r="BK6" s="277"/>
      <c r="BL6" s="288" t="s">
        <v>264</v>
      </c>
      <c r="BM6" s="277"/>
      <c r="BN6" s="288" t="s">
        <v>265</v>
      </c>
      <c r="BO6" s="277"/>
      <c r="BP6" s="288" t="s">
        <v>277</v>
      </c>
      <c r="BQ6" s="277"/>
      <c r="BR6" s="288" t="s">
        <v>278</v>
      </c>
      <c r="BS6" s="277"/>
      <c r="BT6" s="288" t="s">
        <v>279</v>
      </c>
      <c r="BU6" s="277"/>
      <c r="BV6" s="288" t="s">
        <v>280</v>
      </c>
      <c r="BW6" s="277"/>
      <c r="BX6" s="288" t="s">
        <v>281</v>
      </c>
      <c r="BY6" s="277"/>
      <c r="BZ6" s="288" t="s">
        <v>282</v>
      </c>
      <c r="CA6" s="277"/>
      <c r="CB6" s="288" t="s">
        <v>283</v>
      </c>
      <c r="CC6" s="277"/>
      <c r="CD6" s="288" t="s">
        <v>284</v>
      </c>
      <c r="CE6" s="277"/>
    </row>
    <row r="7" spans="1:83">
      <c r="A7" s="292"/>
      <c r="B7" s="6" t="s">
        <v>5</v>
      </c>
      <c r="C7" s="6" t="s">
        <v>165</v>
      </c>
      <c r="D7" s="6" t="s">
        <v>5</v>
      </c>
      <c r="E7" s="6" t="s">
        <v>166</v>
      </c>
      <c r="F7" s="6" t="s">
        <v>5</v>
      </c>
      <c r="G7" s="158" t="s">
        <v>166</v>
      </c>
      <c r="H7" s="158" t="s">
        <v>5</v>
      </c>
      <c r="I7" s="158" t="s">
        <v>166</v>
      </c>
      <c r="J7" s="158" t="s">
        <v>5</v>
      </c>
      <c r="K7" s="158" t="s">
        <v>166</v>
      </c>
      <c r="L7" s="158" t="s">
        <v>5</v>
      </c>
      <c r="M7" s="158" t="s">
        <v>166</v>
      </c>
      <c r="N7" s="158" t="s">
        <v>5</v>
      </c>
      <c r="O7" s="158" t="s">
        <v>166</v>
      </c>
      <c r="P7" s="158" t="s">
        <v>5</v>
      </c>
      <c r="Q7" s="158" t="s">
        <v>166</v>
      </c>
      <c r="R7" s="158" t="s">
        <v>5</v>
      </c>
      <c r="S7" s="158" t="s">
        <v>166</v>
      </c>
      <c r="T7" s="6" t="s">
        <v>5</v>
      </c>
      <c r="U7" s="201" t="s">
        <v>166</v>
      </c>
      <c r="V7" s="6" t="s">
        <v>5</v>
      </c>
      <c r="W7" s="201" t="s">
        <v>166</v>
      </c>
      <c r="X7" s="6" t="s">
        <v>5</v>
      </c>
      <c r="Y7" s="201" t="s">
        <v>166</v>
      </c>
      <c r="Z7" s="6" t="s">
        <v>5</v>
      </c>
      <c r="AA7" s="201" t="s">
        <v>166</v>
      </c>
      <c r="AB7" s="6" t="s">
        <v>5</v>
      </c>
      <c r="AC7" s="201" t="s">
        <v>166</v>
      </c>
      <c r="AD7" s="6" t="s">
        <v>5</v>
      </c>
      <c r="AE7" s="201" t="s">
        <v>166</v>
      </c>
      <c r="AF7" s="6" t="s">
        <v>5</v>
      </c>
      <c r="AG7" s="201" t="s">
        <v>166</v>
      </c>
      <c r="AH7" s="6" t="s">
        <v>5</v>
      </c>
      <c r="AI7" s="201" t="s">
        <v>166</v>
      </c>
      <c r="AJ7" s="6" t="s">
        <v>5</v>
      </c>
      <c r="AK7" s="201" t="s">
        <v>166</v>
      </c>
      <c r="AL7" s="6" t="s">
        <v>5</v>
      </c>
      <c r="AM7" s="201" t="s">
        <v>166</v>
      </c>
      <c r="AN7" s="6" t="s">
        <v>5</v>
      </c>
      <c r="AO7" s="201" t="s">
        <v>166</v>
      </c>
      <c r="AP7" s="6" t="s">
        <v>5</v>
      </c>
      <c r="AQ7" s="201" t="s">
        <v>166</v>
      </c>
      <c r="AR7" s="6" t="s">
        <v>5</v>
      </c>
      <c r="AS7" s="201" t="s">
        <v>166</v>
      </c>
      <c r="AT7" s="6" t="s">
        <v>5</v>
      </c>
      <c r="AU7" s="201" t="s">
        <v>166</v>
      </c>
      <c r="AV7" s="6" t="s">
        <v>5</v>
      </c>
      <c r="AW7" s="201" t="s">
        <v>166</v>
      </c>
      <c r="AX7" s="6" t="s">
        <v>5</v>
      </c>
      <c r="AY7" s="201" t="s">
        <v>166</v>
      </c>
      <c r="AZ7" s="6" t="s">
        <v>5</v>
      </c>
      <c r="BA7" s="201" t="s">
        <v>166</v>
      </c>
      <c r="BB7" s="6" t="s">
        <v>5</v>
      </c>
      <c r="BC7" s="201" t="s">
        <v>166</v>
      </c>
      <c r="BD7" s="6" t="s">
        <v>5</v>
      </c>
      <c r="BE7" s="201" t="s">
        <v>166</v>
      </c>
      <c r="BF7" s="6" t="s">
        <v>5</v>
      </c>
      <c r="BG7" s="201" t="s">
        <v>166</v>
      </c>
      <c r="BH7" s="6" t="s">
        <v>5</v>
      </c>
      <c r="BI7" s="201" t="s">
        <v>166</v>
      </c>
      <c r="BJ7" s="6" t="s">
        <v>5</v>
      </c>
      <c r="BK7" s="201" t="s">
        <v>166</v>
      </c>
      <c r="BL7" s="6" t="s">
        <v>5</v>
      </c>
      <c r="BM7" s="201" t="s">
        <v>166</v>
      </c>
      <c r="BN7" s="6" t="s">
        <v>5</v>
      </c>
      <c r="BO7" s="201" t="s">
        <v>166</v>
      </c>
      <c r="BP7" s="6" t="s">
        <v>5</v>
      </c>
      <c r="BQ7" s="201" t="s">
        <v>166</v>
      </c>
      <c r="BR7" s="6" t="s">
        <v>5</v>
      </c>
      <c r="BS7" s="6" t="s">
        <v>166</v>
      </c>
      <c r="BT7" s="6" t="s">
        <v>5</v>
      </c>
      <c r="BU7" s="6" t="s">
        <v>166</v>
      </c>
      <c r="BV7" s="6" t="s">
        <v>5</v>
      </c>
      <c r="BW7" s="6" t="s">
        <v>166</v>
      </c>
      <c r="BX7" s="6" t="s">
        <v>5</v>
      </c>
      <c r="BY7" s="6" t="s">
        <v>166</v>
      </c>
      <c r="BZ7" s="6" t="s">
        <v>5</v>
      </c>
      <c r="CA7" s="201" t="s">
        <v>166</v>
      </c>
      <c r="CB7" s="6" t="s">
        <v>5</v>
      </c>
      <c r="CC7" s="201" t="s">
        <v>166</v>
      </c>
      <c r="CD7" s="6" t="s">
        <v>5</v>
      </c>
      <c r="CE7" s="201" t="s">
        <v>166</v>
      </c>
    </row>
    <row r="8" spans="1:83">
      <c r="A8" s="63" t="s">
        <v>222</v>
      </c>
      <c r="B8" s="190">
        <f>VLOOKUP(A8, '[2]Utskrivna från slutenvård'!$B:$C,2,FALSE)</f>
        <v>24461</v>
      </c>
      <c r="C8" s="175">
        <f>VLOOKUP($A8,'[2]Utskrivna från slutenvård'!$B:D,3,FALSE)</f>
        <v>100</v>
      </c>
      <c r="D8" s="86">
        <f>VLOOKUP($A8,'[2]Utskrivna från slutenvård'!$B:E,4,FALSE)</f>
        <v>31</v>
      </c>
      <c r="E8" s="161">
        <f>VLOOKUP($A8,'[2]Utskrivna från slutenvård'!$B:F,5,FALSE)</f>
        <v>0.12673234945423001</v>
      </c>
      <c r="F8" s="149">
        <f>VLOOKUP($A8,'[2]Utskrivna från slutenvård'!$B:G,6,FALSE)</f>
        <v>129</v>
      </c>
      <c r="G8" s="160">
        <f>VLOOKUP($A8,'[2]Utskrivna från slutenvård'!$B:H,7,FALSE)</f>
        <v>0.52737009934181001</v>
      </c>
      <c r="H8" s="78">
        <f>VLOOKUP($A8,'[2]Utskrivna från slutenvård'!$B:I,8,FALSE)</f>
        <v>426</v>
      </c>
      <c r="I8" s="160">
        <f>VLOOKUP($A8,'[2]Utskrivna från slutenvård'!$B:J,9,FALSE)</f>
        <v>1.7415477699194599</v>
      </c>
      <c r="J8" s="78">
        <f>VLOOKUP($A8,'[2]Utskrivna från slutenvård'!$B:K,10,FALSE)</f>
        <v>995</v>
      </c>
      <c r="K8" s="160">
        <f>VLOOKUP($A8,'[2]Utskrivna från slutenvård'!$B:L,11,FALSE)</f>
        <v>4.0676996034503903</v>
      </c>
      <c r="L8" s="78">
        <f>VLOOKUP($A8,'[2]Utskrivna från slutenvård'!$B:M,12,FALSE)</f>
        <v>1218</v>
      </c>
      <c r="M8" s="160">
        <f>VLOOKUP($A8,'[2]Utskrivna från slutenvård'!$B:N,13,FALSE)</f>
        <v>4.97935489145988</v>
      </c>
      <c r="N8" s="78">
        <f>VLOOKUP($A8,'[2]Utskrivna från slutenvård'!$B:O,14,FALSE)</f>
        <v>1401</v>
      </c>
      <c r="O8" s="160">
        <f>VLOOKUP($A8,'[2]Utskrivna från slutenvård'!$B:P,15,FALSE)</f>
        <v>5.7274845672703503</v>
      </c>
      <c r="P8" s="78">
        <f>VLOOKUP($A8,'[2]Utskrivna från slutenvård'!$B:Q,16,FALSE)</f>
        <v>1421</v>
      </c>
      <c r="Q8" s="160">
        <f>VLOOKUP($A8,'[2]Utskrivna från slutenvård'!$B:R,17,FALSE)</f>
        <v>5.8092473733698604</v>
      </c>
      <c r="R8" s="78">
        <f>VLOOKUP($A8,'[2]Utskrivna från slutenvård'!$B:S,18,FALSE)</f>
        <v>1289</v>
      </c>
      <c r="S8" s="196">
        <f>VLOOKUP($A8,'[2]Utskrivna från slutenvård'!$B:T,19,FALSE)</f>
        <v>5.2696128531131201</v>
      </c>
      <c r="T8" s="149">
        <f>VLOOKUP($A8,'[2]Utskrivna från slutenvård'!$B:U,20,FALSE)</f>
        <v>1289</v>
      </c>
      <c r="U8" s="202">
        <f>VLOOKUP($A8,'[2]Utskrivna från slutenvård'!$B:V,21,FALSE)</f>
        <v>5.2696128531131201</v>
      </c>
      <c r="V8" s="86">
        <f>VLOOKUP($A8,'[2]Utskrivna från slutenvård'!$B:W,22,FALSE)</f>
        <v>1107</v>
      </c>
      <c r="W8" s="208">
        <f>VLOOKUP($A8,'[2]Utskrivna från slutenvård'!$B:X,23,FALSE)</f>
        <v>4.5255713176076204</v>
      </c>
      <c r="X8" s="149">
        <f>VLOOKUP($A8,'[2]Utskrivna från slutenvård'!$B:Y,24,FALSE)</f>
        <v>1045</v>
      </c>
      <c r="Y8" s="209">
        <f>VLOOKUP($A8,'[2]Utskrivna från slutenvård'!$B:Z,25,FALSE)</f>
        <v>4.2721066186991496</v>
      </c>
      <c r="Z8" s="149">
        <f>VLOOKUP($A8,'[2]Utskrivna från slutenvård'!$B:AA,26,FALSE)</f>
        <v>1083</v>
      </c>
      <c r="AA8" s="210">
        <f>VLOOKUP($A8,'[2]Utskrivna från slutenvård'!$B:AB,27,FALSE)</f>
        <v>4.42745595028821</v>
      </c>
      <c r="AB8" s="86">
        <f>VLOOKUP($A8,'[2]Utskrivna från slutenvård'!$B:AC,28,FALSE)</f>
        <v>1010</v>
      </c>
      <c r="AC8" s="210">
        <f>VLOOKUP($A8,'[2]Utskrivna från slutenvård'!$B:AD,29,FALSE)</f>
        <v>4.1290217080250198</v>
      </c>
      <c r="AD8" s="86">
        <f>VLOOKUP($A8,'[2]Utskrivna från slutenvård'!$B:AE,30,FALSE)</f>
        <v>909</v>
      </c>
      <c r="AE8" s="209">
        <f>VLOOKUP($A8,'[2]Utskrivna från slutenvård'!$B:AF,31,FALSE)</f>
        <v>3.7161195372225202</v>
      </c>
      <c r="AF8" s="149">
        <f>VLOOKUP($A8,'[2]Utskrivna från slutenvård'!$B:AG,32,FALSE)</f>
        <v>799</v>
      </c>
      <c r="AG8" s="210">
        <f>VLOOKUP($A8,'[2]Utskrivna från slutenvård'!$B:AH,33,FALSE)</f>
        <v>3.2664241036752402</v>
      </c>
      <c r="AH8" s="86">
        <f>VLOOKUP($A8,'[2]Utskrivna från slutenvård'!$B:AI,34,FALSE)</f>
        <v>786</v>
      </c>
      <c r="AI8" s="211">
        <f>VLOOKUP($A8,'[2]Utskrivna från slutenvård'!$B:AJ,35,FALSE)</f>
        <v>3.2132782797105599</v>
      </c>
      <c r="AJ8" s="86">
        <f>VLOOKUP($A8,'[2]Utskrivna från slutenvård'!$B:AK,36,FALSE)</f>
        <v>583</v>
      </c>
      <c r="AK8" s="210">
        <f>VLOOKUP($A8,'[2]Utskrivna från slutenvård'!$B:AL,37,FALSE)</f>
        <v>2.3833857978005799</v>
      </c>
      <c r="AL8" s="86">
        <f>VLOOKUP($A8,'[2]Utskrivna från slutenvård'!$B:AM,38,FALSE)</f>
        <v>425</v>
      </c>
      <c r="AM8" s="210">
        <f>VLOOKUP($A8,'[2]Utskrivna från slutenvård'!$B:AN,39,FALSE)</f>
        <v>1.73745962961449</v>
      </c>
      <c r="AN8" s="86">
        <f>VLOOKUP($A8,'[2]Utskrivna från slutenvård'!$B:AO,40,FALSE)</f>
        <v>286</v>
      </c>
      <c r="AO8" s="209">
        <f>VLOOKUP($A8,'[2]Utskrivna från slutenvård'!$B:AP,41,FALSE)</f>
        <v>1.16920812722293</v>
      </c>
      <c r="AP8" s="195">
        <f>VLOOKUP($A8,'[2]Utskrivna från slutenvård'!$B:AQ,42,FALSE)</f>
        <v>202</v>
      </c>
      <c r="AQ8" s="211">
        <f>VLOOKUP($A8,'[2]Utskrivna från slutenvård'!$B:AR,43,FALSE)</f>
        <v>0.82580434160500005</v>
      </c>
      <c r="AR8" s="86">
        <f>VLOOKUP($A8,'[2]Utskrivna från slutenvård'!$B:AS,44,FALSE)</f>
        <v>203</v>
      </c>
      <c r="AS8" s="209">
        <f>VLOOKUP($A8,'[2]Utskrivna från slutenvård'!$B:AT,45,FALSE)</f>
        <v>0.82989248190998</v>
      </c>
      <c r="AT8" s="195">
        <f>VLOOKUP($A8,'[2]Utskrivna från slutenvård'!$B:AU,46,FALSE)</f>
        <v>164</v>
      </c>
      <c r="AU8" s="209">
        <f>VLOOKUP($A8,'[2]Utskrivna från slutenvård'!$B:AV,47,FALSE)</f>
        <v>0.67045501001593999</v>
      </c>
      <c r="AV8" s="149">
        <f>VLOOKUP($A8,'[2]Utskrivna från slutenvård'!$B:AW,48,FALSE)</f>
        <v>161</v>
      </c>
      <c r="AW8" s="209">
        <f>VLOOKUP($A8,'[2]Utskrivna från slutenvård'!$B:AX,49,FALSE)</f>
        <v>0.65819058910102002</v>
      </c>
      <c r="AX8" s="149">
        <f>VLOOKUP($A8,'[2]Utskrivna från slutenvård'!$B:AY,50,FALSE)</f>
        <v>169</v>
      </c>
      <c r="AY8" s="210">
        <f>VLOOKUP($A8,'[2]Utskrivna från slutenvård'!$B:AZ,51,FALSE)</f>
        <v>0.69089571154081997</v>
      </c>
      <c r="AZ8" s="86">
        <f>VLOOKUP($A8,'[2]Utskrivna från slutenvård'!$B:BA,52,FALSE)</f>
        <v>135</v>
      </c>
      <c r="BA8" s="209">
        <f>VLOOKUP($A8,'[2]Utskrivna från slutenvård'!$B:BB,53,FALSE)</f>
        <v>0.55189894117166005</v>
      </c>
      <c r="BB8" s="195">
        <f>VLOOKUP($A8,'[2]Utskrivna från slutenvård'!$B:BC,54,FALSE)</f>
        <v>111</v>
      </c>
      <c r="BC8" s="211">
        <f>VLOOKUP($A8,'[2]Utskrivna från slutenvård'!$B:BD,55,FALSE)</f>
        <v>0.45378357385224999</v>
      </c>
      <c r="BD8" s="86">
        <f>VLOOKUP($A8,'[2]Utskrivna från slutenvård'!$B:BE,56,FALSE)</f>
        <v>97</v>
      </c>
      <c r="BE8" s="210">
        <f>VLOOKUP($A8,'[2]Utskrivna från slutenvård'!$B:BF,57,FALSE)</f>
        <v>0.39654960958259999</v>
      </c>
      <c r="BF8" s="86">
        <f>VLOOKUP($A8,'[2]Utskrivna från slutenvård'!$B:BG,58,FALSE)</f>
        <v>118</v>
      </c>
      <c r="BG8" s="210">
        <f>VLOOKUP($A8,'[2]Utskrivna från slutenvård'!$B:BH,59,FALSE)</f>
        <v>0.48240055598707998</v>
      </c>
      <c r="BH8" s="86">
        <f>VLOOKUP($A8,'[2]Utskrivna från slutenvård'!$B:BI,60,FALSE)</f>
        <v>124</v>
      </c>
      <c r="BI8" s="210">
        <f>VLOOKUP($A8,'[2]Utskrivna från slutenvård'!$B:BJ,61,FALSE)</f>
        <v>0.50692939781693003</v>
      </c>
      <c r="BJ8" s="86">
        <f>VLOOKUP($A8,'[2]Utskrivna från slutenvård'!$B:BK,62,FALSE)</f>
        <v>153</v>
      </c>
      <c r="BK8" s="210">
        <f>VLOOKUP($A8,'[2]Utskrivna från slutenvård'!$B:BL,63,FALSE)</f>
        <v>0.62548546666121996</v>
      </c>
      <c r="BL8" s="86">
        <f>VLOOKUP($A8,'[2]Utskrivna från slutenvård'!$B:BM,64,FALSE)</f>
        <v>151</v>
      </c>
      <c r="BM8" s="210">
        <f>VLOOKUP($A8,'[2]Utskrivna från slutenvård'!$B:BN,65,FALSE)</f>
        <v>0.61730918605127005</v>
      </c>
      <c r="BN8" s="86">
        <f>VLOOKUP($A8,'[2]Utskrivna från slutenvård'!$B:BO,66,FALSE)</f>
        <v>191</v>
      </c>
      <c r="BO8" s="202">
        <f>VLOOKUP($A8,'[2]Utskrivna från slutenvård'!$B:BP,67,FALSE)</f>
        <v>0.78083479825028002</v>
      </c>
      <c r="BP8" s="86">
        <f>VLOOKUP($A8,'[2]Utskrivna från slutenvård'!$B:BQ,68,FALSE)</f>
        <v>224</v>
      </c>
      <c r="BQ8" s="202">
        <f>VLOOKUP($A8,'[2]Utskrivna från slutenvård'!$B:BR,69,FALSE)</f>
        <v>0.91574342831445998</v>
      </c>
      <c r="BR8" s="86">
        <f>VLOOKUP($A8,'[2]Utskrivna från slutenvård'!$B:BS,70,FALSE)</f>
        <v>347</v>
      </c>
      <c r="BS8" s="159">
        <f>VLOOKUP($A8,'[2]Utskrivna från slutenvård'!$B:BT,71,FALSE)</f>
        <v>1.4185846858264199</v>
      </c>
      <c r="BT8" s="86">
        <f>VLOOKUP($A8,'[2]Utskrivna från slutenvård'!$B:BU,72,FALSE)</f>
        <v>587</v>
      </c>
      <c r="BU8" s="159">
        <f>VLOOKUP($A8,'[2]Utskrivna från slutenvård'!$B:BV,73,FALSE)</f>
        <v>2.3997383590204802</v>
      </c>
      <c r="BV8" s="86">
        <f>VLOOKUP($A8,'[2]Utskrivna från slutenvård'!$B:BW,74,FALSE)</f>
        <v>844</v>
      </c>
      <c r="BW8" s="209">
        <f>VLOOKUP($A8,'[2]Utskrivna från slutenvård'!$B:BX,75,FALSE)</f>
        <v>3.45039041739913</v>
      </c>
      <c r="BX8" s="86">
        <f>VLOOKUP($A8,'[2]Utskrivna från slutenvård'!$B:BY,76,FALSE)</f>
        <v>1061</v>
      </c>
      <c r="BY8" s="209">
        <f>VLOOKUP($A8,'[2]Utskrivna från slutenvård'!$B:BZ,77,FALSE)</f>
        <v>4.3375168635787604</v>
      </c>
      <c r="BZ8" s="86">
        <f>VLOOKUP($A8,'[2]Utskrivna från slutenvård'!$B:CA,78,FALSE)</f>
        <v>1284</v>
      </c>
      <c r="CA8" s="209">
        <f>VLOOKUP($A8,'[2]Utskrivna från slutenvård'!$B:CB,79,FALSE)</f>
        <v>5.2491721515882404</v>
      </c>
      <c r="CB8" s="86">
        <f>VLOOKUP($A8,'[2]Utskrivna från slutenvård'!$B:CC,80,FALSE)</f>
        <v>1133</v>
      </c>
      <c r="CC8" s="209">
        <f>VLOOKUP($A8,'[2]Utskrivna från slutenvård'!$B:CD,81,FALSE)</f>
        <v>4.6318629655369801</v>
      </c>
      <c r="CD8" s="86">
        <f>VLOOKUP($A8,'[2]Utskrivna från slutenvård'!$B:CE,82,FALSE)</f>
        <v>738</v>
      </c>
      <c r="CE8" s="209">
        <f>VLOOKUP($A8,'[2]Utskrivna från slutenvård'!$B:CF,83,FALSE)</f>
        <v>3.0170475450717502</v>
      </c>
    </row>
    <row r="9" spans="1:83">
      <c r="A9" s="66" t="s">
        <v>148</v>
      </c>
      <c r="B9" s="189"/>
      <c r="C9" s="87"/>
      <c r="D9" s="65"/>
      <c r="E9" s="155"/>
      <c r="F9" s="65"/>
      <c r="G9" s="155"/>
      <c r="H9" s="65"/>
      <c r="I9" s="155"/>
      <c r="J9" s="65"/>
      <c r="K9" s="155"/>
      <c r="L9" s="65"/>
      <c r="M9" s="155"/>
      <c r="N9" s="65"/>
      <c r="O9" s="155"/>
      <c r="P9" s="65"/>
      <c r="Q9" s="155"/>
      <c r="R9" s="65"/>
      <c r="S9" s="155"/>
      <c r="T9" s="65"/>
      <c r="U9" s="203"/>
      <c r="V9" s="65"/>
      <c r="W9" s="203"/>
      <c r="X9" s="65"/>
      <c r="Y9" s="203"/>
      <c r="Z9" s="65"/>
      <c r="AA9" s="203"/>
      <c r="AB9" s="65"/>
      <c r="AC9" s="203"/>
      <c r="AD9" s="65"/>
      <c r="AE9" s="203"/>
      <c r="AF9" s="65"/>
      <c r="AG9" s="203"/>
      <c r="AH9" s="65"/>
      <c r="AI9" s="203"/>
      <c r="AJ9" s="65"/>
      <c r="AK9" s="203"/>
      <c r="AL9" s="65"/>
      <c r="AM9" s="203"/>
      <c r="AN9" s="65"/>
      <c r="AO9" s="203"/>
      <c r="AP9" s="65"/>
      <c r="AQ9" s="203"/>
      <c r="AR9" s="65"/>
      <c r="AS9" s="203"/>
      <c r="AT9" s="65"/>
      <c r="AU9" s="203"/>
      <c r="AV9" s="65"/>
      <c r="AW9" s="203"/>
      <c r="AX9" s="65"/>
      <c r="AY9" s="203"/>
      <c r="AZ9" s="65"/>
      <c r="BA9" s="203"/>
      <c r="BB9" s="65"/>
      <c r="BC9" s="203"/>
      <c r="BD9" s="65"/>
      <c r="BE9" s="203"/>
      <c r="BF9" s="65"/>
      <c r="BG9" s="203"/>
      <c r="BH9" s="65"/>
      <c r="BI9" s="213"/>
      <c r="BJ9" s="65"/>
      <c r="BK9" s="213"/>
      <c r="BL9" s="65"/>
      <c r="BM9" s="213"/>
      <c r="BN9" s="65"/>
      <c r="BO9" s="213"/>
      <c r="BP9" s="65"/>
      <c r="BQ9" s="213"/>
      <c r="BR9" s="65"/>
      <c r="BS9" s="99"/>
      <c r="BT9" s="65"/>
      <c r="BU9" s="99"/>
      <c r="BV9" s="65"/>
      <c r="BW9" s="213"/>
      <c r="BX9" s="65"/>
      <c r="BY9" s="213"/>
      <c r="BZ9" s="65"/>
      <c r="CA9" s="213"/>
      <c r="CB9" s="65"/>
      <c r="CC9" s="213"/>
      <c r="CD9" s="65"/>
      <c r="CE9" s="213"/>
    </row>
    <row r="10" spans="1:83">
      <c r="A10" s="68" t="s">
        <v>111</v>
      </c>
      <c r="B10" s="88">
        <f>VLOOKUP(A10,'[2]Utskrivna från slutenvård'!$B:$C,2,FALSE)</f>
        <v>9092</v>
      </c>
      <c r="C10" s="89">
        <f>VLOOKUP($A10,'[2]Utskrivna från slutenvård'!$B:D,3,FALSE)</f>
        <v>37.169371652835103</v>
      </c>
      <c r="D10" s="78">
        <f>VLOOKUP($A10,'[2]Utskrivna från slutenvård'!$B:E,4,FALSE)</f>
        <v>18</v>
      </c>
      <c r="E10" s="191">
        <f>VLOOKUP($A10,'[2]Utskrivna från slutenvård'!$B:F,5,FALSE)</f>
        <v>0.19797624285085999</v>
      </c>
      <c r="F10" s="78">
        <f>VLOOKUP($A10,'[2]Utskrivna från slutenvård'!$B:G,6,FALSE)</f>
        <v>64</v>
      </c>
      <c r="G10" s="191">
        <f>VLOOKUP($A10,'[2]Utskrivna från slutenvård'!$B:H,7,FALSE)</f>
        <v>0.70391553013637997</v>
      </c>
      <c r="H10" s="78">
        <f>VLOOKUP($A10,'[2]Utskrivna från slutenvård'!$B:I,8,FALSE)</f>
        <v>210</v>
      </c>
      <c r="I10" s="191">
        <f>VLOOKUP($A10,'[2]Utskrivna från slutenvård'!$B:J,9,FALSE)</f>
        <v>2.3097228332600102</v>
      </c>
      <c r="J10" s="78">
        <f>VLOOKUP($A10,'[2]Utskrivna från slutenvård'!$B:K,10,FALSE)</f>
        <v>453</v>
      </c>
      <c r="K10" s="191">
        <f>VLOOKUP($A10,'[2]Utskrivna från slutenvård'!$B:L,11,FALSE)</f>
        <v>4.9824021117465902</v>
      </c>
      <c r="L10" s="78">
        <f>VLOOKUP($A10,'[2]Utskrivna från slutenvård'!$B:M,12,FALSE)</f>
        <v>552</v>
      </c>
      <c r="M10" s="193">
        <f>VLOOKUP($A10,'[2]Utskrivna från slutenvård'!$B:N,13,FALSE)</f>
        <v>6.0712714474263096</v>
      </c>
      <c r="N10" s="78">
        <f>VLOOKUP($A10,'[2]Utskrivna från slutenvård'!$B:O,14,FALSE)</f>
        <v>618</v>
      </c>
      <c r="O10" s="193">
        <f>VLOOKUP($A10,'[2]Utskrivna från slutenvård'!$B:P,15,FALSE)</f>
        <v>6.7971843378794601</v>
      </c>
      <c r="P10" s="78">
        <f>VLOOKUP($A10,'[2]Utskrivna från slutenvård'!$B:Q,16,FALSE)</f>
        <v>595</v>
      </c>
      <c r="Q10" s="193">
        <f>VLOOKUP($A10,'[2]Utskrivna från slutenvård'!$B:R,17,FALSE)</f>
        <v>6.5442146942366897</v>
      </c>
      <c r="R10" s="78">
        <f>VLOOKUP($A10,'[2]Utskrivna från slutenvård'!$B:S,18,FALSE)</f>
        <v>525</v>
      </c>
      <c r="S10" s="193">
        <f>VLOOKUP($A10,'[2]Utskrivna från slutenvård'!$B:T,19,FALSE)</f>
        <v>5.7743070831500196</v>
      </c>
      <c r="T10" s="78">
        <f>VLOOKUP($A10,'[2]Utskrivna från slutenvård'!$B:U,20,FALSE)</f>
        <v>513</v>
      </c>
      <c r="U10" s="204">
        <f>VLOOKUP($A10,'[2]Utskrivna från slutenvård'!$B:V,21,FALSE)</f>
        <v>5.6423229212494501</v>
      </c>
      <c r="V10" s="78">
        <f>VLOOKUP($A10,'[2]Utskrivna från slutenvård'!$B:W,22,FALSE)</f>
        <v>421</v>
      </c>
      <c r="W10" s="204">
        <f>VLOOKUP($A10,'[2]Utskrivna från slutenvård'!$B:X,23,FALSE)</f>
        <v>4.6304443466784004</v>
      </c>
      <c r="X10" s="78">
        <f>VLOOKUP($A10,'[2]Utskrivna från slutenvård'!$B:Y,24,FALSE)</f>
        <v>395</v>
      </c>
      <c r="Y10" s="204">
        <f>VLOOKUP($A10,'[2]Utskrivna från slutenvård'!$B:Z,25,FALSE)</f>
        <v>4.3444786625604896</v>
      </c>
      <c r="Z10" s="78">
        <f>VLOOKUP($A10,'[2]Utskrivna från slutenvård'!$B:AA,26,FALSE)</f>
        <v>385</v>
      </c>
      <c r="AA10" s="204">
        <f>VLOOKUP($A10,'[2]Utskrivna från slutenvård'!$B:AB,27,FALSE)</f>
        <v>4.2344918609766804</v>
      </c>
      <c r="AB10" s="78">
        <f>VLOOKUP($A10,'[2]Utskrivna från slutenvård'!$B:AC,28,FALSE)</f>
        <v>362</v>
      </c>
      <c r="AC10" s="204">
        <f>VLOOKUP($A10,'[2]Utskrivna från slutenvård'!$B:AD,29,FALSE)</f>
        <v>3.9815222173339202</v>
      </c>
      <c r="AD10" s="78">
        <f>VLOOKUP($A10,'[2]Utskrivna från slutenvård'!$B:AE,30,FALSE)</f>
        <v>330</v>
      </c>
      <c r="AE10" s="204">
        <f>VLOOKUP($A10,'[2]Utskrivna från slutenvård'!$B:AF,31,FALSE)</f>
        <v>3.62956445226573</v>
      </c>
      <c r="AF10" s="78">
        <f>VLOOKUP($A10,'[2]Utskrivna från slutenvård'!$B:AG,32,FALSE)</f>
        <v>254</v>
      </c>
      <c r="AG10" s="204">
        <f>VLOOKUP($A10,'[2]Utskrivna från slutenvård'!$B:AH,33,FALSE)</f>
        <v>2.7936647602287699</v>
      </c>
      <c r="AH10" s="78">
        <f>VLOOKUP($A10,'[2]Utskrivna från slutenvård'!$B:AI,34,FALSE)</f>
        <v>261</v>
      </c>
      <c r="AI10" s="204">
        <f>VLOOKUP($A10,'[2]Utskrivna från slutenvård'!$B:AJ,35,FALSE)</f>
        <v>2.8706555213374401</v>
      </c>
      <c r="AJ10" s="78">
        <f>VLOOKUP($A10,'[2]Utskrivna från slutenvård'!$B:AK,36,FALSE)</f>
        <v>170</v>
      </c>
      <c r="AK10" s="204">
        <f>VLOOKUP($A10,'[2]Utskrivna från slutenvård'!$B:AL,37,FALSE)</f>
        <v>1.8697756269247701</v>
      </c>
      <c r="AL10" s="78">
        <f>VLOOKUP($A10,'[2]Utskrivna från slutenvård'!$B:AM,38,FALSE)</f>
        <v>129</v>
      </c>
      <c r="AM10" s="204">
        <f>VLOOKUP($A10,'[2]Utskrivna från slutenvård'!$B:AN,39,FALSE)</f>
        <v>1.4188297404311501</v>
      </c>
      <c r="AN10" s="78">
        <f>VLOOKUP($A10,'[2]Utskrivna från slutenvård'!$B:AO,40,FALSE)</f>
        <v>88</v>
      </c>
      <c r="AO10" s="204">
        <f>VLOOKUP($A10,'[2]Utskrivna från slutenvård'!$B:AP,41,FALSE)</f>
        <v>0.96788385393752996</v>
      </c>
      <c r="AP10" s="78">
        <f>VLOOKUP($A10,'[2]Utskrivna från slutenvård'!$B:AQ,42,FALSE)</f>
        <v>64</v>
      </c>
      <c r="AQ10" s="204">
        <f>VLOOKUP($A10,'[2]Utskrivna från slutenvård'!$B:AR,43,FALSE)</f>
        <v>0.70391553013637997</v>
      </c>
      <c r="AR10" s="78">
        <f>VLOOKUP($A10,'[2]Utskrivna från slutenvård'!$B:AS,44,FALSE)</f>
        <v>61</v>
      </c>
      <c r="AS10" s="204">
        <f>VLOOKUP($A10,'[2]Utskrivna från slutenvård'!$B:AT,45,FALSE)</f>
        <v>0.67091948966124004</v>
      </c>
      <c r="AT10" s="78">
        <f>VLOOKUP($A10,'[2]Utskrivna från slutenvård'!$B:AU,46,FALSE)</f>
        <v>42</v>
      </c>
      <c r="AU10" s="204">
        <f>VLOOKUP($A10,'[2]Utskrivna från slutenvård'!$B:AV,47,FALSE)</f>
        <v>0.46194456665200001</v>
      </c>
      <c r="AV10" s="78">
        <f>VLOOKUP($A10,'[2]Utskrivna från slutenvård'!$B:AW,48,FALSE)</f>
        <v>42</v>
      </c>
      <c r="AW10" s="204">
        <f>VLOOKUP($A10,'[2]Utskrivna från slutenvård'!$B:AX,49,FALSE)</f>
        <v>0.46194456665200001</v>
      </c>
      <c r="AX10" s="78">
        <f>VLOOKUP($A10,'[2]Utskrivna från slutenvård'!$B:AY,50,FALSE)</f>
        <v>38</v>
      </c>
      <c r="AY10" s="204">
        <f>VLOOKUP($A10,'[2]Utskrivna från slutenvård'!$B:AZ,51,FALSE)</f>
        <v>0.41794984601848001</v>
      </c>
      <c r="AZ10" s="78">
        <f>VLOOKUP($A10,'[2]Utskrivna från slutenvård'!$B:BA,52,FALSE)</f>
        <v>22</v>
      </c>
      <c r="BA10" s="204">
        <f>VLOOKUP($A10,'[2]Utskrivna från slutenvård'!$B:BB,53,FALSE)</f>
        <v>0.24197096348437999</v>
      </c>
      <c r="BB10" s="78">
        <f>VLOOKUP($A10,'[2]Utskrivna från slutenvård'!$B:BC,54,FALSE)</f>
        <v>27</v>
      </c>
      <c r="BC10" s="204">
        <f>VLOOKUP($A10,'[2]Utskrivna från slutenvård'!$B:BD,55,FALSE)</f>
        <v>0.29696436427629003</v>
      </c>
      <c r="BD10" s="78">
        <f>VLOOKUP($A10,'[2]Utskrivna från slutenvård'!$B:BE,56,FALSE)</f>
        <v>25</v>
      </c>
      <c r="BE10" s="204">
        <f>VLOOKUP($A10,'[2]Utskrivna från slutenvård'!$B:BF,57,FALSE)</f>
        <v>0.27496700395952001</v>
      </c>
      <c r="BF10" s="78">
        <f>VLOOKUP($A10,'[2]Utskrivna från slutenvård'!$B:BG,58,FALSE)</f>
        <v>22</v>
      </c>
      <c r="BG10" s="204">
        <f>VLOOKUP($A10,'[2]Utskrivna från slutenvård'!$B:BH,59,FALSE)</f>
        <v>0.24197096348437999</v>
      </c>
      <c r="BH10" s="78">
        <f>VLOOKUP($A10,'[2]Utskrivna från slutenvård'!$B:BI,60,FALSE)</f>
        <v>30</v>
      </c>
      <c r="BI10" s="214">
        <f>VLOOKUP($A10,'[2]Utskrivna från slutenvård'!$B:BJ,61,FALSE)</f>
        <v>0.32996040475143001</v>
      </c>
      <c r="BJ10" s="78">
        <f>VLOOKUP($A10,'[2]Utskrivna från slutenvård'!$B:BK,62,FALSE)</f>
        <v>33</v>
      </c>
      <c r="BK10" s="214">
        <f>VLOOKUP($A10,'[2]Utskrivna från slutenvård'!$B:BL,63,FALSE)</f>
        <v>0.36295644522657</v>
      </c>
      <c r="BL10" s="78">
        <f>VLOOKUP($A10,'[2]Utskrivna från slutenvård'!$B:BM,64,FALSE)</f>
        <v>43</v>
      </c>
      <c r="BM10" s="214">
        <f>VLOOKUP($A10,'[2]Utskrivna från slutenvård'!$B:BN,65,FALSE)</f>
        <v>0.47294324681038002</v>
      </c>
      <c r="BN10" s="78">
        <f>VLOOKUP($A10,'[2]Utskrivna från slutenvård'!$B:BO,66,FALSE)</f>
        <v>56</v>
      </c>
      <c r="BO10" s="214">
        <f>VLOOKUP($A10,'[2]Utskrivna från slutenvård'!$B:BP,67,FALSE)</f>
        <v>0.61592608886933997</v>
      </c>
      <c r="BP10" s="78">
        <f>VLOOKUP($A10,'[2]Utskrivna från slutenvård'!$B:BQ,68,FALSE)</f>
        <v>69</v>
      </c>
      <c r="BQ10" s="214">
        <f>VLOOKUP($A10,'[2]Utskrivna från slutenvård'!$B:BR,69,FALSE)</f>
        <v>0.75890893092829004</v>
      </c>
      <c r="BR10" s="78">
        <f>VLOOKUP($A10,'[2]Utskrivna från slutenvård'!$B:BS,70,FALSE)</f>
        <v>109</v>
      </c>
      <c r="BS10" s="217">
        <f>VLOOKUP($A10,'[2]Utskrivna från slutenvård'!$B:BT,71,FALSE)</f>
        <v>1.19885613726353</v>
      </c>
      <c r="BT10" s="78">
        <f>VLOOKUP($A10,'[2]Utskrivna från slutenvård'!$B:BU,72,FALSE)</f>
        <v>192</v>
      </c>
      <c r="BU10" s="217">
        <f>VLOOKUP($A10,'[2]Utskrivna från slutenvård'!$B:BV,73,FALSE)</f>
        <v>2.1117465904091501</v>
      </c>
      <c r="BV10" s="78">
        <f>VLOOKUP($A10,'[2]Utskrivna från slutenvård'!$B:BW,74,FALSE)</f>
        <v>296</v>
      </c>
      <c r="BW10" s="214">
        <f>VLOOKUP($A10,'[2]Utskrivna från slutenvård'!$B:BX,75,FALSE)</f>
        <v>3.2556093268807702</v>
      </c>
      <c r="BX10" s="78">
        <f>VLOOKUP($A10,'[2]Utskrivna från slutenvård'!$B:BY,76,FALSE)</f>
        <v>370</v>
      </c>
      <c r="BY10" s="214">
        <f>VLOOKUP($A10,'[2]Utskrivna från slutenvård'!$B:BZ,77,FALSE)</f>
        <v>4.0695116586009696</v>
      </c>
      <c r="BZ10" s="78">
        <f>VLOOKUP($A10,'[2]Utskrivna från slutenvård'!$B:CA,78,FALSE)</f>
        <v>474</v>
      </c>
      <c r="CA10" s="214">
        <f>VLOOKUP($A10,'[2]Utskrivna från slutenvård'!$B:CB,79,FALSE)</f>
        <v>5.2133743950725897</v>
      </c>
      <c r="CB10" s="78">
        <f>VLOOKUP($A10,'[2]Utskrivna från slutenvård'!$B:CC,80,FALSE)</f>
        <v>442</v>
      </c>
      <c r="CC10" s="214">
        <f>VLOOKUP($A10,'[2]Utskrivna från slutenvård'!$B:CD,81,FALSE)</f>
        <v>4.8614166300043999</v>
      </c>
      <c r="CD10" s="78">
        <f>VLOOKUP($A10,'[2]Utskrivna från slutenvård'!$B:CE,82,FALSE)</f>
        <v>273</v>
      </c>
      <c r="CE10" s="214">
        <f>VLOOKUP($A10,'[2]Utskrivna från slutenvård'!$B:CF,83,FALSE)</f>
        <v>3.00263968323801</v>
      </c>
    </row>
    <row r="11" spans="1:83">
      <c r="A11" s="68" t="s">
        <v>201</v>
      </c>
      <c r="B11" s="88">
        <f>VLOOKUP(A11,'[2]Utskrivna från slutenvård'!$B:$C,2,FALSE)</f>
        <v>3553</v>
      </c>
      <c r="C11" s="91">
        <f>VLOOKUP($A11,'[2]Utskrivna från slutenvård'!$B:D,3,FALSE)</f>
        <v>14.5251625035771</v>
      </c>
      <c r="D11" s="78">
        <f>VLOOKUP($A11,'[2]Utskrivna från slutenvård'!$B:E,4,FALSE)</f>
        <v>4</v>
      </c>
      <c r="E11" s="192">
        <f>VLOOKUP($A11,'[2]Utskrivna från slutenvård'!$B:F,5,FALSE)</f>
        <v>0.11258091753448</v>
      </c>
      <c r="F11" s="78">
        <f>VLOOKUP($A11,'[2]Utskrivna från slutenvård'!$B:G,6,FALSE)</f>
        <v>11</v>
      </c>
      <c r="G11" s="192">
        <f>VLOOKUP($A11,'[2]Utskrivna från slutenvård'!$B:H,7,FALSE)</f>
        <v>0.30959752321980999</v>
      </c>
      <c r="H11" s="78">
        <f>VLOOKUP($A11,'[2]Utskrivna från slutenvård'!$B:I,8,FALSE)</f>
        <v>32</v>
      </c>
      <c r="I11" s="192">
        <f>VLOOKUP($A11,'[2]Utskrivna från slutenvård'!$B:J,9,FALSE)</f>
        <v>0.90064734027582005</v>
      </c>
      <c r="J11" s="78">
        <f>VLOOKUP($A11,'[2]Utskrivna från slutenvård'!$B:K,10,FALSE)</f>
        <v>77</v>
      </c>
      <c r="K11" s="192">
        <f>VLOOKUP($A11,'[2]Utskrivna från slutenvård'!$B:L,11,FALSE)</f>
        <v>2.1671826625386998</v>
      </c>
      <c r="L11" s="78">
        <f>VLOOKUP($A11,'[2]Utskrivna från slutenvård'!$B:M,12,FALSE)</f>
        <v>107</v>
      </c>
      <c r="M11" s="192">
        <f>VLOOKUP($A11,'[2]Utskrivna från slutenvård'!$B:N,13,FALSE)</f>
        <v>3.0115395440472801</v>
      </c>
      <c r="N11" s="78">
        <f>VLOOKUP($A11,'[2]Utskrivna från slutenvård'!$B:O,14,FALSE)</f>
        <v>144</v>
      </c>
      <c r="O11" s="192">
        <f>VLOOKUP($A11,'[2]Utskrivna från slutenvård'!$B:P,15,FALSE)</f>
        <v>4.0529130312412098</v>
      </c>
      <c r="P11" s="78">
        <f>VLOOKUP($A11,'[2]Utskrivna från slutenvård'!$B:Q,16,FALSE)</f>
        <v>171</v>
      </c>
      <c r="Q11" s="192">
        <f>VLOOKUP($A11,'[2]Utskrivna från slutenvård'!$B:R,17,FALSE)</f>
        <v>4.8128342245989302</v>
      </c>
      <c r="R11" s="78">
        <f>VLOOKUP($A11,'[2]Utskrivna från slutenvård'!$B:S,18,FALSE)</f>
        <v>193</v>
      </c>
      <c r="S11" s="192">
        <f>VLOOKUP($A11,'[2]Utskrivna från slutenvård'!$B:T,19,FALSE)</f>
        <v>5.4320292710385596</v>
      </c>
      <c r="T11" s="78">
        <f>VLOOKUP($A11,'[2]Utskrivna från slutenvård'!$B:U,20,FALSE)</f>
        <v>210</v>
      </c>
      <c r="U11" s="205">
        <f>VLOOKUP($A11,'[2]Utskrivna från slutenvård'!$B:V,21,FALSE)</f>
        <v>5.9104981705600901</v>
      </c>
      <c r="V11" s="78">
        <f>VLOOKUP($A11,'[2]Utskrivna från slutenvård'!$B:W,22,FALSE)</f>
        <v>177</v>
      </c>
      <c r="W11" s="205">
        <f>VLOOKUP($A11,'[2]Utskrivna från slutenvård'!$B:X,23,FALSE)</f>
        <v>4.98170560090065</v>
      </c>
      <c r="X11" s="78">
        <f>VLOOKUP($A11,'[2]Utskrivna från slutenvård'!$B:Y,24,FALSE)</f>
        <v>147</v>
      </c>
      <c r="Y11" s="205">
        <f>VLOOKUP($A11,'[2]Utskrivna från slutenvård'!$B:Z,25,FALSE)</f>
        <v>4.1373487193920599</v>
      </c>
      <c r="Z11" s="78">
        <f>VLOOKUP($A11,'[2]Utskrivna från slutenvård'!$B:AA,26,FALSE)</f>
        <v>183</v>
      </c>
      <c r="AA11" s="205">
        <f>VLOOKUP($A11,'[2]Utskrivna från slutenvård'!$B:AB,27,FALSE)</f>
        <v>5.15057697720236</v>
      </c>
      <c r="AB11" s="78">
        <f>VLOOKUP($A11,'[2]Utskrivna från slutenvård'!$B:AC,28,FALSE)</f>
        <v>177</v>
      </c>
      <c r="AC11" s="205">
        <f>VLOOKUP($A11,'[2]Utskrivna från slutenvård'!$B:AD,29,FALSE)</f>
        <v>4.98170560090065</v>
      </c>
      <c r="AD11" s="78">
        <f>VLOOKUP($A11,'[2]Utskrivna från slutenvård'!$B:AE,30,FALSE)</f>
        <v>138</v>
      </c>
      <c r="AE11" s="205">
        <f>VLOOKUP($A11,'[2]Utskrivna från slutenvård'!$B:AF,31,FALSE)</f>
        <v>3.8840416549394901</v>
      </c>
      <c r="AF11" s="78">
        <f>VLOOKUP($A11,'[2]Utskrivna från slutenvård'!$B:AG,32,FALSE)</f>
        <v>142</v>
      </c>
      <c r="AG11" s="205">
        <f>VLOOKUP($A11,'[2]Utskrivna från slutenvård'!$B:AH,33,FALSE)</f>
        <v>3.9966225724739699</v>
      </c>
      <c r="AH11" s="78">
        <f>VLOOKUP($A11,'[2]Utskrivna från slutenvård'!$B:AI,34,FALSE)</f>
        <v>141</v>
      </c>
      <c r="AI11" s="205">
        <f>VLOOKUP($A11,'[2]Utskrivna från slutenvård'!$B:AJ,35,FALSE)</f>
        <v>3.9684773430903499</v>
      </c>
      <c r="AJ11" s="78">
        <f>VLOOKUP($A11,'[2]Utskrivna från slutenvård'!$B:AK,36,FALSE)</f>
        <v>100</v>
      </c>
      <c r="AK11" s="205">
        <f>VLOOKUP($A11,'[2]Utskrivna från slutenvård'!$B:AL,37,FALSE)</f>
        <v>2.8145229383619501</v>
      </c>
      <c r="AL11" s="78">
        <f>VLOOKUP($A11,'[2]Utskrivna från slutenvård'!$B:AM,38,FALSE)</f>
        <v>72</v>
      </c>
      <c r="AM11" s="205">
        <f>VLOOKUP($A11,'[2]Utskrivna från slutenvård'!$B:AN,39,FALSE)</f>
        <v>2.0264565156206</v>
      </c>
      <c r="AN11" s="78">
        <f>VLOOKUP($A11,'[2]Utskrivna från slutenvård'!$B:AO,40,FALSE)</f>
        <v>52</v>
      </c>
      <c r="AO11" s="205">
        <f>VLOOKUP($A11,'[2]Utskrivna från slutenvård'!$B:AP,41,FALSE)</f>
        <v>1.4635519279482101</v>
      </c>
      <c r="AP11" s="78">
        <f>VLOOKUP($A11,'[2]Utskrivna från slutenvård'!$B:AQ,42,FALSE)</f>
        <v>37</v>
      </c>
      <c r="AQ11" s="205">
        <f>VLOOKUP($A11,'[2]Utskrivna från slutenvård'!$B:AR,43,FALSE)</f>
        <v>1.04137348719392</v>
      </c>
      <c r="AR11" s="78">
        <f>VLOOKUP($A11,'[2]Utskrivna från slutenvård'!$B:AS,44,FALSE)</f>
        <v>42</v>
      </c>
      <c r="AS11" s="205">
        <f>VLOOKUP($A11,'[2]Utskrivna från slutenvård'!$B:AT,45,FALSE)</f>
        <v>1.18209963411202</v>
      </c>
      <c r="AT11" s="78">
        <f>VLOOKUP($A11,'[2]Utskrivna från slutenvård'!$B:AU,46,FALSE)</f>
        <v>30</v>
      </c>
      <c r="AU11" s="205">
        <f>VLOOKUP($A11,'[2]Utskrivna från slutenvård'!$B:AV,47,FALSE)</f>
        <v>0.84435688150858001</v>
      </c>
      <c r="AV11" s="78">
        <f>VLOOKUP($A11,'[2]Utskrivna från slutenvård'!$B:AW,48,FALSE)</f>
        <v>35</v>
      </c>
      <c r="AW11" s="205">
        <f>VLOOKUP($A11,'[2]Utskrivna från slutenvård'!$B:AX,49,FALSE)</f>
        <v>0.98508302842668005</v>
      </c>
      <c r="AX11" s="78">
        <f>VLOOKUP($A11,'[2]Utskrivna från slutenvård'!$B:AY,50,FALSE)</f>
        <v>24</v>
      </c>
      <c r="AY11" s="205">
        <f>VLOOKUP($A11,'[2]Utskrivna från slutenvård'!$B:AZ,51,FALSE)</f>
        <v>0.67548550520687001</v>
      </c>
      <c r="AZ11" s="78">
        <f>VLOOKUP($A11,'[2]Utskrivna från slutenvård'!$B:BA,52,FALSE)</f>
        <v>22</v>
      </c>
      <c r="BA11" s="205">
        <f>VLOOKUP($A11,'[2]Utskrivna från slutenvård'!$B:BB,53,FALSE)</f>
        <v>0.61919504643962997</v>
      </c>
      <c r="BB11" s="78">
        <f>VLOOKUP($A11,'[2]Utskrivna från slutenvård'!$B:BC,54,FALSE)</f>
        <v>13</v>
      </c>
      <c r="BC11" s="205">
        <f>VLOOKUP($A11,'[2]Utskrivna från slutenvård'!$B:BD,55,FALSE)</f>
        <v>0.36588798198705003</v>
      </c>
      <c r="BD11" s="78">
        <f>VLOOKUP($A11,'[2]Utskrivna från slutenvård'!$B:BE,56,FALSE)</f>
        <v>13</v>
      </c>
      <c r="BE11" s="205">
        <f>VLOOKUP($A11,'[2]Utskrivna från slutenvård'!$B:BF,57,FALSE)</f>
        <v>0.36588798198705003</v>
      </c>
      <c r="BF11" s="78">
        <f>VLOOKUP($A11,'[2]Utskrivna från slutenvård'!$B:BG,58,FALSE)</f>
        <v>20</v>
      </c>
      <c r="BG11" s="205">
        <f>VLOOKUP($A11,'[2]Utskrivna från slutenvård'!$B:BH,59,FALSE)</f>
        <v>0.56290458767239004</v>
      </c>
      <c r="BH11" s="78">
        <f>VLOOKUP($A11,'[2]Utskrivna från slutenvård'!$B:BI,60,FALSE)</f>
        <v>19</v>
      </c>
      <c r="BI11" s="215">
        <f>VLOOKUP($A11,'[2]Utskrivna från slutenvård'!$B:BJ,61,FALSE)</f>
        <v>0.53475935828876997</v>
      </c>
      <c r="BJ11" s="78">
        <f>VLOOKUP($A11,'[2]Utskrivna från slutenvård'!$B:BK,62,FALSE)</f>
        <v>27</v>
      </c>
      <c r="BK11" s="215">
        <f>VLOOKUP($A11,'[2]Utskrivna från slutenvård'!$B:BL,63,FALSE)</f>
        <v>0.75992119335773001</v>
      </c>
      <c r="BL11" s="78">
        <f>VLOOKUP($A11,'[2]Utskrivna från slutenvård'!$B:BM,64,FALSE)</f>
        <v>17</v>
      </c>
      <c r="BM11" s="215">
        <f>VLOOKUP($A11,'[2]Utskrivna från slutenvård'!$B:BN,65,FALSE)</f>
        <v>0.47846889952152999</v>
      </c>
      <c r="BN11" s="78">
        <f>VLOOKUP($A11,'[2]Utskrivna från slutenvård'!$B:BO,66,FALSE)</f>
        <v>19</v>
      </c>
      <c r="BO11" s="215">
        <f>VLOOKUP($A11,'[2]Utskrivna från slutenvård'!$B:BP,67,FALSE)</f>
        <v>0.53475935828876997</v>
      </c>
      <c r="BP11" s="78">
        <f>VLOOKUP($A11,'[2]Utskrivna från slutenvård'!$B:BQ,68,FALSE)</f>
        <v>26</v>
      </c>
      <c r="BQ11" s="215">
        <f>VLOOKUP($A11,'[2]Utskrivna från slutenvård'!$B:BR,69,FALSE)</f>
        <v>0.73177596397411004</v>
      </c>
      <c r="BR11" s="78">
        <f>VLOOKUP($A11,'[2]Utskrivna från slutenvård'!$B:BS,70,FALSE)</f>
        <v>48</v>
      </c>
      <c r="BS11" s="218">
        <f>VLOOKUP($A11,'[2]Utskrivna från slutenvård'!$B:BT,71,FALSE)</f>
        <v>1.35097101041374</v>
      </c>
      <c r="BT11" s="78">
        <f>VLOOKUP($A11,'[2]Utskrivna från slutenvård'!$B:BU,72,FALSE)</f>
        <v>92</v>
      </c>
      <c r="BU11" s="218">
        <f>VLOOKUP($A11,'[2]Utskrivna från slutenvård'!$B:BV,73,FALSE)</f>
        <v>2.58936110329299</v>
      </c>
      <c r="BV11" s="78">
        <f>VLOOKUP($A11,'[2]Utskrivna från slutenvård'!$B:BW,74,FALSE)</f>
        <v>116</v>
      </c>
      <c r="BW11" s="215">
        <f>VLOOKUP($A11,'[2]Utskrivna från slutenvård'!$B:BX,75,FALSE)</f>
        <v>3.2648466084998602</v>
      </c>
      <c r="BX11" s="78">
        <f>VLOOKUP($A11,'[2]Utskrivna från slutenvård'!$B:BY,76,FALSE)</f>
        <v>137</v>
      </c>
      <c r="BY11" s="215">
        <f>VLOOKUP($A11,'[2]Utskrivna från slutenvård'!$B:BZ,77,FALSE)</f>
        <v>3.8558964255558701</v>
      </c>
      <c r="BZ11" s="78">
        <f>VLOOKUP($A11,'[2]Utskrivna från slutenvård'!$B:CA,78,FALSE)</f>
        <v>173</v>
      </c>
      <c r="CA11" s="215">
        <f>VLOOKUP($A11,'[2]Utskrivna från slutenvård'!$B:CB,79,FALSE)</f>
        <v>4.8691246833661701</v>
      </c>
      <c r="CB11" s="78">
        <f>VLOOKUP($A11,'[2]Utskrivna från slutenvård'!$B:CC,80,FALSE)</f>
        <v>162</v>
      </c>
      <c r="CC11" s="215">
        <f>VLOOKUP($A11,'[2]Utskrivna från slutenvård'!$B:CD,81,FALSE)</f>
        <v>4.5595271601463603</v>
      </c>
      <c r="CD11" s="78">
        <f>VLOOKUP($A11,'[2]Utskrivna från slutenvård'!$B:CE,82,FALSE)</f>
        <v>198</v>
      </c>
      <c r="CE11" s="215">
        <f>VLOOKUP($A11,'[2]Utskrivna från slutenvård'!$B:CF,83,FALSE)</f>
        <v>5.5727554179566603</v>
      </c>
    </row>
    <row r="12" spans="1:83">
      <c r="A12" s="64" t="s">
        <v>118</v>
      </c>
      <c r="B12" s="88">
        <f>VLOOKUP(A12,'[2]Utskrivna från slutenvård'!$B:$C,2,FALSE)</f>
        <v>2008</v>
      </c>
      <c r="C12" s="91">
        <f>VLOOKUP($A12,'[2]Utskrivna från slutenvård'!$B:D,3,FALSE)</f>
        <v>8.2089857323903406</v>
      </c>
      <c r="D12" s="78" t="str">
        <f>VLOOKUP($A12,'[2]Utskrivna från slutenvård'!$B:E,4,FALSE)</f>
        <v>X</v>
      </c>
      <c r="E12" s="192" t="str">
        <f>VLOOKUP($A12,'[2]Utskrivna från slutenvård'!$B:F,5,FALSE)</f>
        <v xml:space="preserve"> </v>
      </c>
      <c r="F12" s="78" t="str">
        <f>VLOOKUP($A12,'[2]Utskrivna från slutenvård'!$B:G,6,FALSE)</f>
        <v>X</v>
      </c>
      <c r="G12" s="192" t="str">
        <f>VLOOKUP($A12,'[2]Utskrivna från slutenvård'!$B:H,7,FALSE)</f>
        <v xml:space="preserve"> </v>
      </c>
      <c r="H12" s="78">
        <f>VLOOKUP($A12,'[2]Utskrivna från slutenvård'!$B:I,8,FALSE)</f>
        <v>18</v>
      </c>
      <c r="I12" s="192">
        <f>VLOOKUP($A12,'[2]Utskrivna från slutenvård'!$B:J,9,FALSE)</f>
        <v>0.89641434262948005</v>
      </c>
      <c r="J12" s="78">
        <f>VLOOKUP($A12,'[2]Utskrivna från slutenvård'!$B:K,10,FALSE)</f>
        <v>35</v>
      </c>
      <c r="K12" s="192">
        <f>VLOOKUP($A12,'[2]Utskrivna från slutenvård'!$B:L,11,FALSE)</f>
        <v>1.74302788844622</v>
      </c>
      <c r="L12" s="78">
        <f>VLOOKUP($A12,'[2]Utskrivna från slutenvård'!$B:M,12,FALSE)</f>
        <v>54</v>
      </c>
      <c r="M12" s="192">
        <f>VLOOKUP($A12,'[2]Utskrivna från slutenvård'!$B:N,13,FALSE)</f>
        <v>2.68924302788845</v>
      </c>
      <c r="N12" s="78">
        <f>VLOOKUP($A12,'[2]Utskrivna från slutenvård'!$B:O,14,FALSE)</f>
        <v>70</v>
      </c>
      <c r="O12" s="192">
        <f>VLOOKUP($A12,'[2]Utskrivna från slutenvård'!$B:P,15,FALSE)</f>
        <v>3.4860557768924298</v>
      </c>
      <c r="P12" s="78">
        <f>VLOOKUP($A12,'[2]Utskrivna från slutenvård'!$B:Q,16,FALSE)</f>
        <v>81</v>
      </c>
      <c r="Q12" s="192">
        <f>VLOOKUP($A12,'[2]Utskrivna från slutenvård'!$B:R,17,FALSE)</f>
        <v>4.0338645418326697</v>
      </c>
      <c r="R12" s="78">
        <f>VLOOKUP($A12,'[2]Utskrivna från slutenvård'!$B:S,18,FALSE)</f>
        <v>87</v>
      </c>
      <c r="S12" s="192">
        <f>VLOOKUP($A12,'[2]Utskrivna från slutenvård'!$B:T,19,FALSE)</f>
        <v>4.3326693227091599</v>
      </c>
      <c r="T12" s="78">
        <f>VLOOKUP($A12,'[2]Utskrivna från slutenvård'!$B:U,20,FALSE)</f>
        <v>78</v>
      </c>
      <c r="U12" s="205">
        <f>VLOOKUP($A12,'[2]Utskrivna från slutenvård'!$B:V,21,FALSE)</f>
        <v>3.8844621513944202</v>
      </c>
      <c r="V12" s="78">
        <f>VLOOKUP($A12,'[2]Utskrivna från slutenvård'!$B:W,22,FALSE)</f>
        <v>73</v>
      </c>
      <c r="W12" s="205">
        <f>VLOOKUP($A12,'[2]Utskrivna från slutenvård'!$B:X,23,FALSE)</f>
        <v>3.6354581673306798</v>
      </c>
      <c r="X12" s="78">
        <f>VLOOKUP($A12,'[2]Utskrivna från slutenvård'!$B:Y,24,FALSE)</f>
        <v>59</v>
      </c>
      <c r="Y12" s="205">
        <f>VLOOKUP($A12,'[2]Utskrivna från slutenvård'!$B:Z,25,FALSE)</f>
        <v>2.93824701195219</v>
      </c>
      <c r="Z12" s="78">
        <f>VLOOKUP($A12,'[2]Utskrivna från slutenvård'!$B:AA,26,FALSE)</f>
        <v>76</v>
      </c>
      <c r="AA12" s="205">
        <f>VLOOKUP($A12,'[2]Utskrivna från slutenvård'!$B:AB,27,FALSE)</f>
        <v>3.7848605577689298</v>
      </c>
      <c r="AB12" s="78">
        <f>VLOOKUP($A12,'[2]Utskrivna från slutenvård'!$B:AC,28,FALSE)</f>
        <v>71</v>
      </c>
      <c r="AC12" s="205">
        <f>VLOOKUP($A12,'[2]Utskrivna från slutenvård'!$B:AD,29,FALSE)</f>
        <v>3.5358565737051801</v>
      </c>
      <c r="AD12" s="78">
        <f>VLOOKUP($A12,'[2]Utskrivna från slutenvård'!$B:AE,30,FALSE)</f>
        <v>61</v>
      </c>
      <c r="AE12" s="205">
        <f>VLOOKUP($A12,'[2]Utskrivna från slutenvård'!$B:AF,31,FALSE)</f>
        <v>3.0378486055776901</v>
      </c>
      <c r="AF12" s="78">
        <f>VLOOKUP($A12,'[2]Utskrivna från slutenvård'!$B:AG,32,FALSE)</f>
        <v>82</v>
      </c>
      <c r="AG12" s="205">
        <f>VLOOKUP($A12,'[2]Utskrivna från slutenvård'!$B:AH,33,FALSE)</f>
        <v>4.08366533864542</v>
      </c>
      <c r="AH12" s="78">
        <f>VLOOKUP($A12,'[2]Utskrivna från slutenvård'!$B:AI,34,FALSE)</f>
        <v>58</v>
      </c>
      <c r="AI12" s="205">
        <f>VLOOKUP($A12,'[2]Utskrivna från slutenvård'!$B:AJ,35,FALSE)</f>
        <v>2.8884462151394401</v>
      </c>
      <c r="AJ12" s="78">
        <f>VLOOKUP($A12,'[2]Utskrivna från slutenvård'!$B:AK,36,FALSE)</f>
        <v>54</v>
      </c>
      <c r="AK12" s="205">
        <f>VLOOKUP($A12,'[2]Utskrivna från slutenvård'!$B:AL,37,FALSE)</f>
        <v>2.68924302788845</v>
      </c>
      <c r="AL12" s="78">
        <f>VLOOKUP($A12,'[2]Utskrivna från slutenvård'!$B:AM,38,FALSE)</f>
        <v>40</v>
      </c>
      <c r="AM12" s="205">
        <f>VLOOKUP($A12,'[2]Utskrivna från slutenvård'!$B:AN,39,FALSE)</f>
        <v>1.9920318725099599</v>
      </c>
      <c r="AN12" s="78">
        <f>VLOOKUP($A12,'[2]Utskrivna från slutenvård'!$B:AO,40,FALSE)</f>
        <v>28</v>
      </c>
      <c r="AO12" s="205">
        <f>VLOOKUP($A12,'[2]Utskrivna från slutenvård'!$B:AP,41,FALSE)</f>
        <v>1.39442231075697</v>
      </c>
      <c r="AP12" s="78">
        <f>VLOOKUP($A12,'[2]Utskrivna från slutenvård'!$B:AQ,42,FALSE)</f>
        <v>26</v>
      </c>
      <c r="AQ12" s="205">
        <f>VLOOKUP($A12,'[2]Utskrivna från slutenvård'!$B:AR,43,FALSE)</f>
        <v>1.2948207171314701</v>
      </c>
      <c r="AR12" s="78">
        <f>VLOOKUP($A12,'[2]Utskrivna från slutenvård'!$B:AS,44,FALSE)</f>
        <v>30</v>
      </c>
      <c r="AS12" s="205">
        <f>VLOOKUP($A12,'[2]Utskrivna från slutenvård'!$B:AT,45,FALSE)</f>
        <v>1.4940239043824699</v>
      </c>
      <c r="AT12" s="78">
        <f>VLOOKUP($A12,'[2]Utskrivna från slutenvård'!$B:AU,46,FALSE)</f>
        <v>16</v>
      </c>
      <c r="AU12" s="205">
        <f>VLOOKUP($A12,'[2]Utskrivna från slutenvård'!$B:AV,47,FALSE)</f>
        <v>0.79681274900398003</v>
      </c>
      <c r="AV12" s="78">
        <f>VLOOKUP($A12,'[2]Utskrivna från slutenvård'!$B:AW,48,FALSE)</f>
        <v>18</v>
      </c>
      <c r="AW12" s="205">
        <f>VLOOKUP($A12,'[2]Utskrivna från slutenvård'!$B:AX,49,FALSE)</f>
        <v>0.89641434262948005</v>
      </c>
      <c r="AX12" s="78">
        <f>VLOOKUP($A12,'[2]Utskrivna från slutenvård'!$B:AY,50,FALSE)</f>
        <v>33</v>
      </c>
      <c r="AY12" s="205">
        <f>VLOOKUP($A12,'[2]Utskrivna från slutenvård'!$B:AZ,51,FALSE)</f>
        <v>1.6434262948207199</v>
      </c>
      <c r="AZ12" s="78">
        <f>VLOOKUP($A12,'[2]Utskrivna från slutenvård'!$B:BA,52,FALSE)</f>
        <v>27</v>
      </c>
      <c r="BA12" s="205">
        <f>VLOOKUP($A12,'[2]Utskrivna från slutenvård'!$B:BB,53,FALSE)</f>
        <v>1.3446215139442199</v>
      </c>
      <c r="BB12" s="78">
        <f>VLOOKUP($A12,'[2]Utskrivna från slutenvård'!$B:BC,54,FALSE)</f>
        <v>19</v>
      </c>
      <c r="BC12" s="205">
        <f>VLOOKUP($A12,'[2]Utskrivna från slutenvård'!$B:BD,55,FALSE)</f>
        <v>0.94621513944223001</v>
      </c>
      <c r="BD12" s="78">
        <f>VLOOKUP($A12,'[2]Utskrivna från slutenvård'!$B:BE,56,FALSE)</f>
        <v>12</v>
      </c>
      <c r="BE12" s="205">
        <f>VLOOKUP($A12,'[2]Utskrivna från slutenvård'!$B:BF,57,FALSE)</f>
        <v>0.59760956175298996</v>
      </c>
      <c r="BF12" s="78">
        <f>VLOOKUP($A12,'[2]Utskrivna från slutenvård'!$B:BG,58,FALSE)</f>
        <v>25</v>
      </c>
      <c r="BG12" s="205">
        <f>VLOOKUP($A12,'[2]Utskrivna från slutenvård'!$B:BH,59,FALSE)</f>
        <v>1.24501992031873</v>
      </c>
      <c r="BH12" s="78">
        <f>VLOOKUP($A12,'[2]Utskrivna från slutenvård'!$B:BI,60,FALSE)</f>
        <v>20</v>
      </c>
      <c r="BI12" s="215">
        <f>VLOOKUP($A12,'[2]Utskrivna från slutenvård'!$B:BJ,61,FALSE)</f>
        <v>0.99601593625497997</v>
      </c>
      <c r="BJ12" s="78">
        <f>VLOOKUP($A12,'[2]Utskrivna från slutenvård'!$B:BK,62,FALSE)</f>
        <v>20</v>
      </c>
      <c r="BK12" s="215">
        <f>VLOOKUP($A12,'[2]Utskrivna från slutenvård'!$B:BL,63,FALSE)</f>
        <v>0.99601593625497997</v>
      </c>
      <c r="BL12" s="78">
        <f>VLOOKUP($A12,'[2]Utskrivna från slutenvård'!$B:BM,64,FALSE)</f>
        <v>17</v>
      </c>
      <c r="BM12" s="215">
        <f>VLOOKUP($A12,'[2]Utskrivna från slutenvård'!$B:BN,65,FALSE)</f>
        <v>0.84661354581672998</v>
      </c>
      <c r="BN12" s="78">
        <f>VLOOKUP($A12,'[2]Utskrivna från slutenvård'!$B:BO,66,FALSE)</f>
        <v>26</v>
      </c>
      <c r="BO12" s="215">
        <f>VLOOKUP($A12,'[2]Utskrivna från slutenvård'!$B:BP,67,FALSE)</f>
        <v>1.2948207171314701</v>
      </c>
      <c r="BP12" s="78">
        <f>VLOOKUP($A12,'[2]Utskrivna från slutenvård'!$B:BQ,68,FALSE)</f>
        <v>31</v>
      </c>
      <c r="BQ12" s="215">
        <f>VLOOKUP($A12,'[2]Utskrivna från slutenvård'!$B:BR,69,FALSE)</f>
        <v>1.54382470119522</v>
      </c>
      <c r="BR12" s="78">
        <f>VLOOKUP($A12,'[2]Utskrivna från slutenvård'!$B:BS,70,FALSE)</f>
        <v>43</v>
      </c>
      <c r="BS12" s="218">
        <f>VLOOKUP($A12,'[2]Utskrivna från slutenvård'!$B:BT,71,FALSE)</f>
        <v>2.1414342629482102</v>
      </c>
      <c r="BT12" s="78">
        <f>VLOOKUP($A12,'[2]Utskrivna från slutenvård'!$B:BU,72,FALSE)</f>
        <v>65</v>
      </c>
      <c r="BU12" s="218">
        <f>VLOOKUP($A12,'[2]Utskrivna från slutenvård'!$B:BV,73,FALSE)</f>
        <v>3.2370517928286899</v>
      </c>
      <c r="BV12" s="78">
        <f>VLOOKUP($A12,'[2]Utskrivna från slutenvård'!$B:BW,74,FALSE)</f>
        <v>94</v>
      </c>
      <c r="BW12" s="215">
        <f>VLOOKUP($A12,'[2]Utskrivna från slutenvård'!$B:BX,75,FALSE)</f>
        <v>4.6812749003984102</v>
      </c>
      <c r="BX12" s="78">
        <f>VLOOKUP($A12,'[2]Utskrivna från slutenvård'!$B:BY,76,FALSE)</f>
        <v>120</v>
      </c>
      <c r="BY12" s="215">
        <f>VLOOKUP($A12,'[2]Utskrivna från slutenvård'!$B:BZ,77,FALSE)</f>
        <v>5.9760956175298796</v>
      </c>
      <c r="BZ12" s="78">
        <f>VLOOKUP($A12,'[2]Utskrivna från slutenvård'!$B:CA,78,FALSE)</f>
        <v>129</v>
      </c>
      <c r="CA12" s="215">
        <f>VLOOKUP($A12,'[2]Utskrivna från slutenvård'!$B:CB,79,FALSE)</f>
        <v>6.4243027888446198</v>
      </c>
      <c r="CB12" s="78">
        <f>VLOOKUP($A12,'[2]Utskrivna från slutenvård'!$B:CC,80,FALSE)</f>
        <v>161</v>
      </c>
      <c r="CC12" s="215">
        <f>VLOOKUP($A12,'[2]Utskrivna från slutenvård'!$B:CD,81,FALSE)</f>
        <v>8.0179282868525892</v>
      </c>
      <c r="CD12" s="78">
        <f>VLOOKUP($A12,'[2]Utskrivna från slutenvård'!$B:CE,82,FALSE)</f>
        <v>42</v>
      </c>
      <c r="CE12" s="215">
        <f>VLOOKUP($A12,'[2]Utskrivna från slutenvård'!$B:CF,83,FALSE)</f>
        <v>2.0916334661354599</v>
      </c>
    </row>
    <row r="13" spans="1:83">
      <c r="A13" s="30" t="s">
        <v>114</v>
      </c>
      <c r="B13" s="88">
        <f>VLOOKUP(A13,'[2]Utskrivna från slutenvård'!$B:$C,2,FALSE)</f>
        <v>1328</v>
      </c>
      <c r="C13" s="91">
        <f>VLOOKUP($A13,'[2]Utskrivna från slutenvård'!$B:D,3,FALSE)</f>
        <v>5.42905032500716</v>
      </c>
      <c r="D13" s="78" t="str">
        <f>VLOOKUP($A13,'[2]Utskrivna från slutenvård'!$B:E,4,FALSE)</f>
        <v>X</v>
      </c>
      <c r="E13" s="192" t="str">
        <f>VLOOKUP($A13,'[2]Utskrivna från slutenvård'!$B:F,5,FALSE)</f>
        <v xml:space="preserve"> </v>
      </c>
      <c r="F13" s="78">
        <f>VLOOKUP($A13,'[2]Utskrivna från slutenvård'!$B:G,6,FALSE)</f>
        <v>10</v>
      </c>
      <c r="G13" s="192">
        <f>VLOOKUP($A13,'[2]Utskrivna från slutenvård'!$B:H,7,FALSE)</f>
        <v>0.75301204819277001</v>
      </c>
      <c r="H13" s="78">
        <f>VLOOKUP($A13,'[2]Utskrivna från slutenvård'!$B:I,8,FALSE)</f>
        <v>35</v>
      </c>
      <c r="I13" s="192">
        <f>VLOOKUP($A13,'[2]Utskrivna från slutenvård'!$B:J,9,FALSE)</f>
        <v>2.6355421686747</v>
      </c>
      <c r="J13" s="78">
        <f>VLOOKUP($A13,'[2]Utskrivna från slutenvård'!$B:K,10,FALSE)</f>
        <v>111</v>
      </c>
      <c r="K13" s="192">
        <f>VLOOKUP($A13,'[2]Utskrivna från slutenvård'!$B:L,11,FALSE)</f>
        <v>8.3584337349397604</v>
      </c>
      <c r="L13" s="78">
        <f>VLOOKUP($A13,'[2]Utskrivna från slutenvård'!$B:M,12,FALSE)</f>
        <v>120</v>
      </c>
      <c r="M13" s="192">
        <f>VLOOKUP($A13,'[2]Utskrivna från slutenvård'!$B:N,13,FALSE)</f>
        <v>9.0361445783132606</v>
      </c>
      <c r="N13" s="78">
        <f>VLOOKUP($A13,'[2]Utskrivna från slutenvård'!$B:O,14,FALSE)</f>
        <v>100</v>
      </c>
      <c r="O13" s="192">
        <f>VLOOKUP($A13,'[2]Utskrivna från slutenvård'!$B:P,15,FALSE)</f>
        <v>7.5301204819277103</v>
      </c>
      <c r="P13" s="78">
        <f>VLOOKUP($A13,'[2]Utskrivna från slutenvård'!$B:Q,16,FALSE)</f>
        <v>80</v>
      </c>
      <c r="Q13" s="192">
        <f>VLOOKUP($A13,'[2]Utskrivna från slutenvård'!$B:R,17,FALSE)</f>
        <v>6.0240963855421699</v>
      </c>
      <c r="R13" s="78">
        <f>VLOOKUP($A13,'[2]Utskrivna från slutenvård'!$B:S,18,FALSE)</f>
        <v>71</v>
      </c>
      <c r="S13" s="192">
        <f>VLOOKUP($A13,'[2]Utskrivna från slutenvård'!$B:T,19,FALSE)</f>
        <v>5.3463855421686803</v>
      </c>
      <c r="T13" s="78">
        <f>VLOOKUP($A13,'[2]Utskrivna från slutenvård'!$B:U,20,FALSE)</f>
        <v>55</v>
      </c>
      <c r="U13" s="205">
        <f>VLOOKUP($A13,'[2]Utskrivna från slutenvård'!$B:V,21,FALSE)</f>
        <v>4.1415662650602396</v>
      </c>
      <c r="V13" s="78">
        <f>VLOOKUP($A13,'[2]Utskrivna från slutenvård'!$B:W,22,FALSE)</f>
        <v>49</v>
      </c>
      <c r="W13" s="205">
        <f>VLOOKUP($A13,'[2]Utskrivna från slutenvård'!$B:X,23,FALSE)</f>
        <v>3.6897590361445798</v>
      </c>
      <c r="X13" s="78">
        <f>VLOOKUP($A13,'[2]Utskrivna från slutenvård'!$B:Y,24,FALSE)</f>
        <v>50</v>
      </c>
      <c r="Y13" s="205">
        <f>VLOOKUP($A13,'[2]Utskrivna från slutenvård'!$B:Z,25,FALSE)</f>
        <v>3.76506024096386</v>
      </c>
      <c r="Z13" s="78">
        <f>VLOOKUP($A13,'[2]Utskrivna från slutenvård'!$B:AA,26,FALSE)</f>
        <v>39</v>
      </c>
      <c r="AA13" s="205">
        <f>VLOOKUP($A13,'[2]Utskrivna från slutenvård'!$B:AB,27,FALSE)</f>
        <v>2.93674698795181</v>
      </c>
      <c r="AB13" s="78">
        <f>VLOOKUP($A13,'[2]Utskrivna från slutenvård'!$B:AC,28,FALSE)</f>
        <v>34</v>
      </c>
      <c r="AC13" s="205">
        <f>VLOOKUP($A13,'[2]Utskrivna från slutenvård'!$B:AD,29,FALSE)</f>
        <v>2.5602409638554202</v>
      </c>
      <c r="AD13" s="78">
        <f>VLOOKUP($A13,'[2]Utskrivna från slutenvård'!$B:AE,30,FALSE)</f>
        <v>39</v>
      </c>
      <c r="AE13" s="205">
        <f>VLOOKUP($A13,'[2]Utskrivna från slutenvård'!$B:AF,31,FALSE)</f>
        <v>2.93674698795181</v>
      </c>
      <c r="AF13" s="78">
        <f>VLOOKUP($A13,'[2]Utskrivna från slutenvård'!$B:AG,32,FALSE)</f>
        <v>26</v>
      </c>
      <c r="AG13" s="205">
        <f>VLOOKUP($A13,'[2]Utskrivna från slutenvård'!$B:AH,33,FALSE)</f>
        <v>1.9578313253012101</v>
      </c>
      <c r="AH13" s="78">
        <f>VLOOKUP($A13,'[2]Utskrivna från slutenvård'!$B:AI,34,FALSE)</f>
        <v>26</v>
      </c>
      <c r="AI13" s="205">
        <f>VLOOKUP($A13,'[2]Utskrivna från slutenvård'!$B:AJ,35,FALSE)</f>
        <v>1.9578313253012101</v>
      </c>
      <c r="AJ13" s="78">
        <f>VLOOKUP($A13,'[2]Utskrivna från slutenvård'!$B:AK,36,FALSE)</f>
        <v>14</v>
      </c>
      <c r="AK13" s="205">
        <f>VLOOKUP($A13,'[2]Utskrivna från slutenvård'!$B:AL,37,FALSE)</f>
        <v>1.05421686746988</v>
      </c>
      <c r="AL13" s="78">
        <f>VLOOKUP($A13,'[2]Utskrivna från slutenvård'!$B:AM,38,FALSE)</f>
        <v>15</v>
      </c>
      <c r="AM13" s="205">
        <f>VLOOKUP($A13,'[2]Utskrivna från slutenvård'!$B:AN,39,FALSE)</f>
        <v>1.12951807228916</v>
      </c>
      <c r="AN13" s="78">
        <f>VLOOKUP($A13,'[2]Utskrivna från slutenvård'!$B:AO,40,FALSE)</f>
        <v>14</v>
      </c>
      <c r="AO13" s="205">
        <f>VLOOKUP($A13,'[2]Utskrivna från slutenvård'!$B:AP,41,FALSE)</f>
        <v>1.05421686746988</v>
      </c>
      <c r="AP13" s="78">
        <f>VLOOKUP($A13,'[2]Utskrivna från slutenvård'!$B:AQ,42,FALSE)</f>
        <v>6</v>
      </c>
      <c r="AQ13" s="205">
        <f>VLOOKUP($A13,'[2]Utskrivna från slutenvård'!$B:AR,43,FALSE)</f>
        <v>0.45180722891566</v>
      </c>
      <c r="AR13" s="78">
        <f>VLOOKUP($A13,'[2]Utskrivna från slutenvård'!$B:AS,44,FALSE)</f>
        <v>4</v>
      </c>
      <c r="AS13" s="205">
        <f>VLOOKUP($A13,'[2]Utskrivna från slutenvård'!$B:AT,45,FALSE)</f>
        <v>0.30120481927711001</v>
      </c>
      <c r="AT13" s="78">
        <f>VLOOKUP($A13,'[2]Utskrivna från slutenvård'!$B:AU,46,FALSE)</f>
        <v>7</v>
      </c>
      <c r="AU13" s="205">
        <f>VLOOKUP($A13,'[2]Utskrivna från slutenvård'!$B:AV,47,FALSE)</f>
        <v>0.52710843373493999</v>
      </c>
      <c r="AV13" s="78">
        <f>VLOOKUP($A13,'[2]Utskrivna från slutenvård'!$B:AW,48,FALSE)</f>
        <v>8</v>
      </c>
      <c r="AW13" s="205">
        <f>VLOOKUP($A13,'[2]Utskrivna från slutenvård'!$B:AX,49,FALSE)</f>
        <v>0.60240963855422003</v>
      </c>
      <c r="AX13" s="78">
        <f>VLOOKUP($A13,'[2]Utskrivna från slutenvård'!$B:AY,50,FALSE)</f>
        <v>5</v>
      </c>
      <c r="AY13" s="205">
        <f>VLOOKUP($A13,'[2]Utskrivna från slutenvård'!$B:AZ,51,FALSE)</f>
        <v>0.37650602409639</v>
      </c>
      <c r="AZ13" s="78">
        <f>VLOOKUP($A13,'[2]Utskrivna från slutenvård'!$B:BA,52,FALSE)</f>
        <v>5</v>
      </c>
      <c r="BA13" s="205">
        <f>VLOOKUP($A13,'[2]Utskrivna från slutenvård'!$B:BB,53,FALSE)</f>
        <v>0.37650602409639</v>
      </c>
      <c r="BB13" s="78" t="str">
        <f>VLOOKUP($A13,'[2]Utskrivna från slutenvård'!$B:BC,54,FALSE)</f>
        <v>X</v>
      </c>
      <c r="BC13" s="205" t="str">
        <f>VLOOKUP($A13,'[2]Utskrivna från slutenvård'!$B:BD,55,FALSE)</f>
        <v xml:space="preserve"> </v>
      </c>
      <c r="BD13" s="78" t="str">
        <f>VLOOKUP($A13,'[2]Utskrivna från slutenvård'!$B:BE,56,FALSE)</f>
        <v>X</v>
      </c>
      <c r="BE13" s="205" t="str">
        <f>VLOOKUP($A13,'[2]Utskrivna från slutenvård'!$B:BF,57,FALSE)</f>
        <v xml:space="preserve"> </v>
      </c>
      <c r="BF13" s="78">
        <f>VLOOKUP($A13,'[2]Utskrivna från slutenvård'!$B:BG,58,FALSE)</f>
        <v>5</v>
      </c>
      <c r="BG13" s="205">
        <f>VLOOKUP($A13,'[2]Utskrivna från slutenvård'!$B:BH,59,FALSE)</f>
        <v>0.37650602409639</v>
      </c>
      <c r="BH13" s="78">
        <f>VLOOKUP($A13,'[2]Utskrivna från slutenvård'!$B:BI,60,FALSE)</f>
        <v>9</v>
      </c>
      <c r="BI13" s="215">
        <f>VLOOKUP($A13,'[2]Utskrivna från slutenvård'!$B:BJ,61,FALSE)</f>
        <v>0.67771084337348997</v>
      </c>
      <c r="BJ13" s="78">
        <f>VLOOKUP($A13,'[2]Utskrivna från slutenvård'!$B:BK,62,FALSE)</f>
        <v>7</v>
      </c>
      <c r="BK13" s="215">
        <f>VLOOKUP($A13,'[2]Utskrivna från slutenvård'!$B:BL,63,FALSE)</f>
        <v>0.52710843373493999</v>
      </c>
      <c r="BL13" s="78" t="str">
        <f>VLOOKUP($A13,'[2]Utskrivna från slutenvård'!$B:BM,64,FALSE)</f>
        <v>X</v>
      </c>
      <c r="BM13" s="215" t="str">
        <f>VLOOKUP($A13,'[2]Utskrivna från slutenvård'!$B:BN,65,FALSE)</f>
        <v xml:space="preserve"> </v>
      </c>
      <c r="BN13" s="78" t="str">
        <f>VLOOKUP($A13,'[2]Utskrivna från slutenvård'!$B:BO,66,FALSE)</f>
        <v>X</v>
      </c>
      <c r="BO13" s="215" t="str">
        <f>VLOOKUP($A13,'[2]Utskrivna från slutenvård'!$B:BP,67,FALSE)</f>
        <v xml:space="preserve"> </v>
      </c>
      <c r="BP13" s="78" t="str">
        <f>VLOOKUP($A13,'[2]Utskrivna från slutenvård'!$B:BQ,68,FALSE)</f>
        <v>X</v>
      </c>
      <c r="BQ13" s="215" t="str">
        <f>VLOOKUP($A13,'[2]Utskrivna från slutenvård'!$B:BR,69,FALSE)</f>
        <v xml:space="preserve"> </v>
      </c>
      <c r="BR13" s="78">
        <f>VLOOKUP($A13,'[2]Utskrivna från slutenvård'!$B:BS,70,FALSE)</f>
        <v>28</v>
      </c>
      <c r="BS13" s="218">
        <f>VLOOKUP($A13,'[2]Utskrivna från slutenvård'!$B:BT,71,FALSE)</f>
        <v>2.1084337349397599</v>
      </c>
      <c r="BT13" s="78">
        <f>VLOOKUP($A13,'[2]Utskrivna från slutenvård'!$B:BU,72,FALSE)</f>
        <v>31</v>
      </c>
      <c r="BU13" s="218">
        <f>VLOOKUP($A13,'[2]Utskrivna från slutenvård'!$B:BV,73,FALSE)</f>
        <v>2.3343373493975901</v>
      </c>
      <c r="BV13" s="78">
        <f>VLOOKUP($A13,'[2]Utskrivna från slutenvård'!$B:BW,74,FALSE)</f>
        <v>59</v>
      </c>
      <c r="BW13" s="215">
        <f>VLOOKUP($A13,'[2]Utskrivna från slutenvård'!$B:BX,75,FALSE)</f>
        <v>4.44277108433735</v>
      </c>
      <c r="BX13" s="78">
        <f>VLOOKUP($A13,'[2]Utskrivna från slutenvård'!$B:BY,76,FALSE)</f>
        <v>69</v>
      </c>
      <c r="BY13" s="215">
        <f>VLOOKUP($A13,'[2]Utskrivna från slutenvård'!$B:BZ,77,FALSE)</f>
        <v>5.1957831325301198</v>
      </c>
      <c r="BZ13" s="78">
        <f>VLOOKUP($A13,'[2]Utskrivna från slutenvård'!$B:CA,78,FALSE)</f>
        <v>77</v>
      </c>
      <c r="CA13" s="215">
        <f>VLOOKUP($A13,'[2]Utskrivna från slutenvård'!$B:CB,79,FALSE)</f>
        <v>5.7981927710843397</v>
      </c>
      <c r="CB13" s="78">
        <f>VLOOKUP($A13,'[2]Utskrivna från slutenvård'!$B:CC,80,FALSE)</f>
        <v>64</v>
      </c>
      <c r="CC13" s="215">
        <f>VLOOKUP($A13,'[2]Utskrivna från slutenvård'!$B:CD,81,FALSE)</f>
        <v>4.8192771084337398</v>
      </c>
      <c r="CD13" s="78">
        <f>VLOOKUP($A13,'[2]Utskrivna från slutenvård'!$B:CE,82,FALSE)</f>
        <v>42</v>
      </c>
      <c r="CE13" s="215">
        <f>VLOOKUP($A13,'[2]Utskrivna från slutenvård'!$B:CF,83,FALSE)</f>
        <v>3.1626506024096401</v>
      </c>
    </row>
    <row r="14" spans="1:83">
      <c r="A14" s="30" t="s">
        <v>115</v>
      </c>
      <c r="B14" s="88">
        <f>VLOOKUP(A14,'[2]Utskrivna från slutenvård'!$B:$C,2,FALSE)</f>
        <v>957</v>
      </c>
      <c r="C14" s="92">
        <f>VLOOKUP($A14,'[2]Utskrivna från slutenvård'!$B:D,3,FALSE)</f>
        <v>3.9123502718613299</v>
      </c>
      <c r="D14" s="78">
        <f>VLOOKUP($A14,'[2]Utskrivna från slutenvård'!$B:E,4,FALSE)</f>
        <v>0</v>
      </c>
      <c r="E14" s="193">
        <f>VLOOKUP($A14,'[2]Utskrivna från slutenvård'!$B:F,5,FALSE)</f>
        <v>0</v>
      </c>
      <c r="F14" s="78">
        <f>VLOOKUP($A14,'[2]Utskrivna från slutenvård'!$B:G,6,FALSE)</f>
        <v>4</v>
      </c>
      <c r="G14" s="193">
        <f>VLOOKUP($A14,'[2]Utskrivna från slutenvård'!$B:H,7,FALSE)</f>
        <v>0.41797283176594002</v>
      </c>
      <c r="H14" s="78">
        <f>VLOOKUP($A14,'[2]Utskrivna från slutenvård'!$B:I,8,FALSE)</f>
        <v>19</v>
      </c>
      <c r="I14" s="193">
        <f>VLOOKUP($A14,'[2]Utskrivna från slutenvård'!$B:J,9,FALSE)</f>
        <v>1.98537095088819</v>
      </c>
      <c r="J14" s="78">
        <f>VLOOKUP($A14,'[2]Utskrivna från slutenvård'!$B:K,10,FALSE)</f>
        <v>37</v>
      </c>
      <c r="K14" s="193">
        <f>VLOOKUP($A14,'[2]Utskrivna från slutenvård'!$B:L,11,FALSE)</f>
        <v>3.8662486938348999</v>
      </c>
      <c r="L14" s="78">
        <f>VLOOKUP($A14,'[2]Utskrivna från slutenvård'!$B:M,12,FALSE)</f>
        <v>39</v>
      </c>
      <c r="M14" s="193">
        <f>VLOOKUP($A14,'[2]Utskrivna från slutenvård'!$B:N,13,FALSE)</f>
        <v>4.0752351097178696</v>
      </c>
      <c r="N14" s="78">
        <f>VLOOKUP($A14,'[2]Utskrivna från slutenvård'!$B:O,14,FALSE)</f>
        <v>40</v>
      </c>
      <c r="O14" s="193">
        <f>VLOOKUP($A14,'[2]Utskrivna från slutenvård'!$B:P,15,FALSE)</f>
        <v>4.1797283176593503</v>
      </c>
      <c r="P14" s="78">
        <f>VLOOKUP($A14,'[2]Utskrivna från slutenvård'!$B:Q,16,FALSE)</f>
        <v>55</v>
      </c>
      <c r="Q14" s="193">
        <f>VLOOKUP($A14,'[2]Utskrivna från slutenvård'!$B:R,17,FALSE)</f>
        <v>5.7471264367816097</v>
      </c>
      <c r="R14" s="78">
        <f>VLOOKUP($A14,'[2]Utskrivna från slutenvård'!$B:S,18,FALSE)</f>
        <v>36</v>
      </c>
      <c r="S14" s="193">
        <f>VLOOKUP($A14,'[2]Utskrivna från slutenvård'!$B:T,19,FALSE)</f>
        <v>3.7617554858934201</v>
      </c>
      <c r="T14" s="78">
        <f>VLOOKUP($A14,'[2]Utskrivna från slutenvård'!$B:U,20,FALSE)</f>
        <v>46</v>
      </c>
      <c r="U14" s="204">
        <f>VLOOKUP($A14,'[2]Utskrivna från slutenvård'!$B:V,21,FALSE)</f>
        <v>4.8066875653082599</v>
      </c>
      <c r="V14" s="78">
        <f>VLOOKUP($A14,'[2]Utskrivna från slutenvård'!$B:W,22,FALSE)</f>
        <v>45</v>
      </c>
      <c r="W14" s="204">
        <f>VLOOKUP($A14,'[2]Utskrivna från slutenvård'!$B:X,23,FALSE)</f>
        <v>4.7021943573667704</v>
      </c>
      <c r="X14" s="78">
        <f>VLOOKUP($A14,'[2]Utskrivna från slutenvård'!$B:Y,24,FALSE)</f>
        <v>39</v>
      </c>
      <c r="Y14" s="204">
        <f>VLOOKUP($A14,'[2]Utskrivna från slutenvård'!$B:Z,25,FALSE)</f>
        <v>4.0752351097178696</v>
      </c>
      <c r="Z14" s="78">
        <f>VLOOKUP($A14,'[2]Utskrivna från slutenvård'!$B:AA,26,FALSE)</f>
        <v>45</v>
      </c>
      <c r="AA14" s="204">
        <f>VLOOKUP($A14,'[2]Utskrivna från slutenvård'!$B:AB,27,FALSE)</f>
        <v>4.7021943573667704</v>
      </c>
      <c r="AB14" s="78">
        <f>VLOOKUP($A14,'[2]Utskrivna från slutenvård'!$B:AC,28,FALSE)</f>
        <v>40</v>
      </c>
      <c r="AC14" s="204">
        <f>VLOOKUP($A14,'[2]Utskrivna från slutenvård'!$B:AD,29,FALSE)</f>
        <v>4.1797283176593503</v>
      </c>
      <c r="AD14" s="78">
        <f>VLOOKUP($A14,'[2]Utskrivna från slutenvård'!$B:AE,30,FALSE)</f>
        <v>46</v>
      </c>
      <c r="AE14" s="204">
        <f>VLOOKUP($A14,'[2]Utskrivna från slutenvård'!$B:AF,31,FALSE)</f>
        <v>4.8066875653082599</v>
      </c>
      <c r="AF14" s="78">
        <f>VLOOKUP($A14,'[2]Utskrivna från slutenvård'!$B:AG,32,FALSE)</f>
        <v>36</v>
      </c>
      <c r="AG14" s="204">
        <f>VLOOKUP($A14,'[2]Utskrivna från slutenvård'!$B:AH,33,FALSE)</f>
        <v>3.7617554858934201</v>
      </c>
      <c r="AH14" s="78">
        <f>VLOOKUP($A14,'[2]Utskrivna från slutenvård'!$B:AI,34,FALSE)</f>
        <v>37</v>
      </c>
      <c r="AI14" s="204">
        <f>VLOOKUP($A14,'[2]Utskrivna från slutenvård'!$B:AJ,35,FALSE)</f>
        <v>3.8662486938348999</v>
      </c>
      <c r="AJ14" s="78">
        <f>VLOOKUP($A14,'[2]Utskrivna från slutenvård'!$B:AK,36,FALSE)</f>
        <v>33</v>
      </c>
      <c r="AK14" s="204">
        <f>VLOOKUP($A14,'[2]Utskrivna från slutenvård'!$B:AL,37,FALSE)</f>
        <v>3.4482758620689702</v>
      </c>
      <c r="AL14" s="78">
        <f>VLOOKUP($A14,'[2]Utskrivna från slutenvård'!$B:AM,38,FALSE)</f>
        <v>23</v>
      </c>
      <c r="AM14" s="204">
        <f>VLOOKUP($A14,'[2]Utskrivna från slutenvård'!$B:AN,39,FALSE)</f>
        <v>2.40334378265413</v>
      </c>
      <c r="AN14" s="78">
        <f>VLOOKUP($A14,'[2]Utskrivna från slutenvård'!$B:AO,40,FALSE)</f>
        <v>11</v>
      </c>
      <c r="AO14" s="204">
        <f>VLOOKUP($A14,'[2]Utskrivna från slutenvård'!$B:AP,41,FALSE)</f>
        <v>1.14942528735632</v>
      </c>
      <c r="AP14" s="78">
        <f>VLOOKUP($A14,'[2]Utskrivna från slutenvård'!$B:AQ,42,FALSE)</f>
        <v>6</v>
      </c>
      <c r="AQ14" s="204">
        <f>VLOOKUP($A14,'[2]Utskrivna från slutenvård'!$B:AR,43,FALSE)</f>
        <v>0.62695924764889999</v>
      </c>
      <c r="AR14" s="78">
        <f>VLOOKUP($A14,'[2]Utskrivna från slutenvård'!$B:AS,44,FALSE)</f>
        <v>13</v>
      </c>
      <c r="AS14" s="204">
        <f>VLOOKUP($A14,'[2]Utskrivna från slutenvård'!$B:AT,45,FALSE)</f>
        <v>1.3584117032392899</v>
      </c>
      <c r="AT14" s="78">
        <f>VLOOKUP($A14,'[2]Utskrivna från slutenvård'!$B:AU,46,FALSE)</f>
        <v>11</v>
      </c>
      <c r="AU14" s="204">
        <f>VLOOKUP($A14,'[2]Utskrivna från slutenvård'!$B:AV,47,FALSE)</f>
        <v>1.14942528735632</v>
      </c>
      <c r="AV14" s="78">
        <f>VLOOKUP($A14,'[2]Utskrivna från slutenvård'!$B:AW,48,FALSE)</f>
        <v>7</v>
      </c>
      <c r="AW14" s="204">
        <f>VLOOKUP($A14,'[2]Utskrivna från slutenvård'!$B:AX,49,FALSE)</f>
        <v>0.73145245559038996</v>
      </c>
      <c r="AX14" s="78">
        <f>VLOOKUP($A14,'[2]Utskrivna från slutenvård'!$B:AY,50,FALSE)</f>
        <v>8</v>
      </c>
      <c r="AY14" s="204">
        <f>VLOOKUP($A14,'[2]Utskrivna från slutenvård'!$B:AZ,51,FALSE)</f>
        <v>0.83594566353187005</v>
      </c>
      <c r="AZ14" s="78">
        <f>VLOOKUP($A14,'[2]Utskrivna från slutenvård'!$B:BA,52,FALSE)</f>
        <v>4</v>
      </c>
      <c r="BA14" s="204">
        <f>VLOOKUP($A14,'[2]Utskrivna från slutenvård'!$B:BB,53,FALSE)</f>
        <v>0.41797283176594002</v>
      </c>
      <c r="BB14" s="78" t="str">
        <f>VLOOKUP($A14,'[2]Utskrivna från slutenvård'!$B:BC,54,FALSE)</f>
        <v>X</v>
      </c>
      <c r="BC14" s="204" t="str">
        <f>VLOOKUP($A14,'[2]Utskrivna från slutenvård'!$B:BD,55,FALSE)</f>
        <v xml:space="preserve"> </v>
      </c>
      <c r="BD14" s="78">
        <f>VLOOKUP($A14,'[2]Utskrivna från slutenvård'!$B:BE,56,FALSE)</f>
        <v>5</v>
      </c>
      <c r="BE14" s="204">
        <f>VLOOKUP($A14,'[2]Utskrivna från slutenvård'!$B:BF,57,FALSE)</f>
        <v>0.52246603970742</v>
      </c>
      <c r="BF14" s="78" t="str">
        <f>VLOOKUP($A14,'[2]Utskrivna från slutenvård'!$B:BG,58,FALSE)</f>
        <v>X</v>
      </c>
      <c r="BG14" s="204" t="str">
        <f>VLOOKUP($A14,'[2]Utskrivna från slutenvård'!$B:BH,59,FALSE)</f>
        <v xml:space="preserve"> </v>
      </c>
      <c r="BH14" s="78" t="str">
        <f>VLOOKUP($A14,'[2]Utskrivna från slutenvård'!$B:BI,60,FALSE)</f>
        <v>X</v>
      </c>
      <c r="BI14" s="214" t="str">
        <f>VLOOKUP($A14,'[2]Utskrivna från slutenvård'!$B:BJ,61,FALSE)</f>
        <v xml:space="preserve"> </v>
      </c>
      <c r="BJ14" s="78" t="str">
        <f>VLOOKUP($A14,'[2]Utskrivna från slutenvård'!$B:BK,62,FALSE)</f>
        <v>X</v>
      </c>
      <c r="BK14" s="214" t="str">
        <f>VLOOKUP($A14,'[2]Utskrivna från slutenvård'!$B:BL,63,FALSE)</f>
        <v xml:space="preserve"> </v>
      </c>
      <c r="BL14" s="78" t="str">
        <f>VLOOKUP($A14,'[2]Utskrivna från slutenvård'!$B:BM,64,FALSE)</f>
        <v>X</v>
      </c>
      <c r="BM14" s="214" t="str">
        <f>VLOOKUP($A14,'[2]Utskrivna från slutenvård'!$B:BN,65,FALSE)</f>
        <v xml:space="preserve"> </v>
      </c>
      <c r="BN14" s="78">
        <f>VLOOKUP($A14,'[2]Utskrivna från slutenvård'!$B:BO,66,FALSE)</f>
        <v>8</v>
      </c>
      <c r="BO14" s="214">
        <f>VLOOKUP($A14,'[2]Utskrivna från slutenvård'!$B:BP,67,FALSE)</f>
        <v>0.83594566353187005</v>
      </c>
      <c r="BP14" s="78">
        <f>VLOOKUP($A14,'[2]Utskrivna från slutenvård'!$B:BQ,68,FALSE)</f>
        <v>10</v>
      </c>
      <c r="BQ14" s="214">
        <f>VLOOKUP($A14,'[2]Utskrivna från slutenvård'!$B:BR,69,FALSE)</f>
        <v>1.04493207941484</v>
      </c>
      <c r="BR14" s="78">
        <f>VLOOKUP($A14,'[2]Utskrivna från slutenvård'!$B:BS,70,FALSE)</f>
        <v>17</v>
      </c>
      <c r="BS14" s="217">
        <f>VLOOKUP($A14,'[2]Utskrivna från slutenvård'!$B:BT,71,FALSE)</f>
        <v>1.7763845350052301</v>
      </c>
      <c r="BT14" s="78">
        <f>VLOOKUP($A14,'[2]Utskrivna från slutenvård'!$B:BU,72,FALSE)</f>
        <v>26</v>
      </c>
      <c r="BU14" s="217">
        <f>VLOOKUP($A14,'[2]Utskrivna från slutenvård'!$B:BV,73,FALSE)</f>
        <v>2.7168234064785799</v>
      </c>
      <c r="BV14" s="78">
        <f>VLOOKUP($A14,'[2]Utskrivna från slutenvård'!$B:BW,74,FALSE)</f>
        <v>43</v>
      </c>
      <c r="BW14" s="214">
        <f>VLOOKUP($A14,'[2]Utskrivna från slutenvård'!$B:BX,75,FALSE)</f>
        <v>4.4932079414838002</v>
      </c>
      <c r="BX14" s="78">
        <f>VLOOKUP($A14,'[2]Utskrivna från slutenvård'!$B:BY,76,FALSE)</f>
        <v>29</v>
      </c>
      <c r="BY14" s="214">
        <f>VLOOKUP($A14,'[2]Utskrivna från slutenvård'!$B:BZ,77,FALSE)</f>
        <v>3.0303030303030298</v>
      </c>
      <c r="BZ14" s="78">
        <f>VLOOKUP($A14,'[2]Utskrivna från slutenvård'!$B:CA,78,FALSE)</f>
        <v>43</v>
      </c>
      <c r="CA14" s="214">
        <f>VLOOKUP($A14,'[2]Utskrivna från slutenvård'!$B:CB,79,FALSE)</f>
        <v>4.4932079414838002</v>
      </c>
      <c r="CB14" s="78">
        <f>VLOOKUP($A14,'[2]Utskrivna från slutenvård'!$B:CC,80,FALSE)</f>
        <v>50</v>
      </c>
      <c r="CC14" s="214">
        <f>VLOOKUP($A14,'[2]Utskrivna från slutenvård'!$B:CD,81,FALSE)</f>
        <v>5.2246603970741896</v>
      </c>
      <c r="CD14" s="78">
        <f>VLOOKUP($A14,'[2]Utskrivna från slutenvård'!$B:CE,82,FALSE)</f>
        <v>33</v>
      </c>
      <c r="CE14" s="214">
        <f>VLOOKUP($A14,'[2]Utskrivna från slutenvård'!$B:CF,83,FALSE)</f>
        <v>3.4482758620689702</v>
      </c>
    </row>
    <row r="15" spans="1:83">
      <c r="A15" s="30" t="s">
        <v>124</v>
      </c>
      <c r="B15" s="88">
        <f>VLOOKUP(A15,'[2]Utskrivna från slutenvård'!$B:$C,2,FALSE)</f>
        <v>882</v>
      </c>
      <c r="C15" s="92">
        <f>VLOOKUP($A15,'[2]Utskrivna från slutenvård'!$B:D,3,FALSE)</f>
        <v>3.6057397489881899</v>
      </c>
      <c r="D15" s="78">
        <f>VLOOKUP($A15,'[2]Utskrivna från slutenvård'!$B:E,4,FALSE)</f>
        <v>0</v>
      </c>
      <c r="E15" s="193">
        <f>VLOOKUP($A15,'[2]Utskrivna från slutenvård'!$B:F,5,FALSE)</f>
        <v>0</v>
      </c>
      <c r="F15" s="78" t="str">
        <f>VLOOKUP($A15,'[2]Utskrivna från slutenvård'!$B:G,6,FALSE)</f>
        <v>X</v>
      </c>
      <c r="G15" s="193" t="str">
        <f>VLOOKUP($A15,'[2]Utskrivna från slutenvård'!$B:H,7,FALSE)</f>
        <v xml:space="preserve"> </v>
      </c>
      <c r="H15" s="78">
        <f>VLOOKUP($A15,'[2]Utskrivna från slutenvård'!$B:I,8,FALSE)</f>
        <v>6</v>
      </c>
      <c r="I15" s="193">
        <f>VLOOKUP($A15,'[2]Utskrivna från slutenvård'!$B:J,9,FALSE)</f>
        <v>0.68027210884353995</v>
      </c>
      <c r="J15" s="78">
        <f>VLOOKUP($A15,'[2]Utskrivna från slutenvård'!$B:K,10,FALSE)</f>
        <v>41</v>
      </c>
      <c r="K15" s="193">
        <f>VLOOKUP($A15,'[2]Utskrivna från slutenvård'!$B:L,11,FALSE)</f>
        <v>4.6485260770975101</v>
      </c>
      <c r="L15" s="78">
        <f>VLOOKUP($A15,'[2]Utskrivna från slutenvård'!$B:M,12,FALSE)</f>
        <v>32</v>
      </c>
      <c r="M15" s="193">
        <f>VLOOKUP($A15,'[2]Utskrivna från slutenvård'!$B:N,13,FALSE)</f>
        <v>3.6281179138322002</v>
      </c>
      <c r="N15" s="78">
        <f>VLOOKUP($A15,'[2]Utskrivna från slutenvård'!$B:O,14,FALSE)</f>
        <v>53</v>
      </c>
      <c r="O15" s="193">
        <f>VLOOKUP($A15,'[2]Utskrivna från slutenvård'!$B:P,15,FALSE)</f>
        <v>6.0090702947845802</v>
      </c>
      <c r="P15" s="78">
        <f>VLOOKUP($A15,'[2]Utskrivna från slutenvård'!$B:Q,16,FALSE)</f>
        <v>34</v>
      </c>
      <c r="Q15" s="193">
        <f>VLOOKUP($A15,'[2]Utskrivna från slutenvård'!$B:R,17,FALSE)</f>
        <v>3.8548752834467099</v>
      </c>
      <c r="R15" s="78">
        <f>VLOOKUP($A15,'[2]Utskrivna från slutenvård'!$B:S,18,FALSE)</f>
        <v>45</v>
      </c>
      <c r="S15" s="193">
        <f>VLOOKUP($A15,'[2]Utskrivna från slutenvård'!$B:T,19,FALSE)</f>
        <v>5.1020408163265296</v>
      </c>
      <c r="T15" s="78">
        <f>VLOOKUP($A15,'[2]Utskrivna från slutenvård'!$B:U,20,FALSE)</f>
        <v>41</v>
      </c>
      <c r="U15" s="204">
        <f>VLOOKUP($A15,'[2]Utskrivna från slutenvård'!$B:V,21,FALSE)</f>
        <v>4.6485260770975101</v>
      </c>
      <c r="V15" s="78">
        <f>VLOOKUP($A15,'[2]Utskrivna från slutenvård'!$B:W,22,FALSE)</f>
        <v>33</v>
      </c>
      <c r="W15" s="204">
        <f>VLOOKUP($A15,'[2]Utskrivna från slutenvård'!$B:X,23,FALSE)</f>
        <v>3.7414965986394599</v>
      </c>
      <c r="X15" s="78">
        <f>VLOOKUP($A15,'[2]Utskrivna från slutenvård'!$B:Y,24,FALSE)</f>
        <v>35</v>
      </c>
      <c r="Y15" s="204">
        <f>VLOOKUP($A15,'[2]Utskrivna från slutenvård'!$B:Z,25,FALSE)</f>
        <v>3.9682539682539701</v>
      </c>
      <c r="Z15" s="78">
        <f>VLOOKUP($A15,'[2]Utskrivna från slutenvård'!$B:AA,26,FALSE)</f>
        <v>33</v>
      </c>
      <c r="AA15" s="204">
        <f>VLOOKUP($A15,'[2]Utskrivna från slutenvård'!$B:AB,27,FALSE)</f>
        <v>3.7414965986394599</v>
      </c>
      <c r="AB15" s="78">
        <f>VLOOKUP($A15,'[2]Utskrivna från slutenvård'!$B:AC,28,FALSE)</f>
        <v>33</v>
      </c>
      <c r="AC15" s="204">
        <f>VLOOKUP($A15,'[2]Utskrivna från slutenvård'!$B:AD,29,FALSE)</f>
        <v>3.7414965986394599</v>
      </c>
      <c r="AD15" s="78">
        <f>VLOOKUP($A15,'[2]Utskrivna från slutenvård'!$B:AE,30,FALSE)</f>
        <v>33</v>
      </c>
      <c r="AE15" s="204">
        <f>VLOOKUP($A15,'[2]Utskrivna från slutenvård'!$B:AF,31,FALSE)</f>
        <v>3.7414965986394599</v>
      </c>
      <c r="AF15" s="78">
        <f>VLOOKUP($A15,'[2]Utskrivna från slutenvård'!$B:AG,32,FALSE)</f>
        <v>40</v>
      </c>
      <c r="AG15" s="204">
        <f>VLOOKUP($A15,'[2]Utskrivna från slutenvård'!$B:AH,33,FALSE)</f>
        <v>4.5351473922902503</v>
      </c>
      <c r="AH15" s="78">
        <f>VLOOKUP($A15,'[2]Utskrivna från slutenvård'!$B:AI,34,FALSE)</f>
        <v>30</v>
      </c>
      <c r="AI15" s="204">
        <f>VLOOKUP($A15,'[2]Utskrivna från slutenvård'!$B:AJ,35,FALSE)</f>
        <v>3.40136054421769</v>
      </c>
      <c r="AJ15" s="78">
        <f>VLOOKUP($A15,'[2]Utskrivna från slutenvård'!$B:AK,36,FALSE)</f>
        <v>30</v>
      </c>
      <c r="AK15" s="204">
        <f>VLOOKUP($A15,'[2]Utskrivna från slutenvård'!$B:AL,37,FALSE)</f>
        <v>3.40136054421769</v>
      </c>
      <c r="AL15" s="78">
        <f>VLOOKUP($A15,'[2]Utskrivna från slutenvård'!$B:AM,38,FALSE)</f>
        <v>23</v>
      </c>
      <c r="AM15" s="204">
        <f>VLOOKUP($A15,'[2]Utskrivna från slutenvård'!$B:AN,39,FALSE)</f>
        <v>2.6077097505668898</v>
      </c>
      <c r="AN15" s="78">
        <f>VLOOKUP($A15,'[2]Utskrivna från slutenvård'!$B:AO,40,FALSE)</f>
        <v>16</v>
      </c>
      <c r="AO15" s="204">
        <f>VLOOKUP($A15,'[2]Utskrivna från slutenvård'!$B:AP,41,FALSE)</f>
        <v>1.8140589569161001</v>
      </c>
      <c r="AP15" s="78">
        <f>VLOOKUP($A15,'[2]Utskrivna från slutenvård'!$B:AQ,42,FALSE)</f>
        <v>21</v>
      </c>
      <c r="AQ15" s="204">
        <f>VLOOKUP($A15,'[2]Utskrivna från slutenvård'!$B:AR,43,FALSE)</f>
        <v>2.38095238095238</v>
      </c>
      <c r="AR15" s="78">
        <f>VLOOKUP($A15,'[2]Utskrivna från slutenvård'!$B:AS,44,FALSE)</f>
        <v>11</v>
      </c>
      <c r="AS15" s="204">
        <f>VLOOKUP($A15,'[2]Utskrivna från slutenvård'!$B:AT,45,FALSE)</f>
        <v>1.2471655328798199</v>
      </c>
      <c r="AT15" s="78">
        <f>VLOOKUP($A15,'[2]Utskrivna från slutenvård'!$B:AU,46,FALSE)</f>
        <v>9</v>
      </c>
      <c r="AU15" s="204">
        <f>VLOOKUP($A15,'[2]Utskrivna från slutenvård'!$B:AV,47,FALSE)</f>
        <v>1.0204081632653099</v>
      </c>
      <c r="AV15" s="78">
        <f>VLOOKUP($A15,'[2]Utskrivna från slutenvård'!$B:AW,48,FALSE)</f>
        <v>10</v>
      </c>
      <c r="AW15" s="204">
        <f>VLOOKUP($A15,'[2]Utskrivna från slutenvård'!$B:AX,49,FALSE)</f>
        <v>1.1337868480725599</v>
      </c>
      <c r="AX15" s="78">
        <f>VLOOKUP($A15,'[2]Utskrivna från slutenvård'!$B:AY,50,FALSE)</f>
        <v>9</v>
      </c>
      <c r="AY15" s="204">
        <f>VLOOKUP($A15,'[2]Utskrivna från slutenvård'!$B:AZ,51,FALSE)</f>
        <v>1.0204081632653099</v>
      </c>
      <c r="AZ15" s="78">
        <f>VLOOKUP($A15,'[2]Utskrivna från slutenvård'!$B:BA,52,FALSE)</f>
        <v>8</v>
      </c>
      <c r="BA15" s="204">
        <f>VLOOKUP($A15,'[2]Utskrivna från slutenvård'!$B:BB,53,FALSE)</f>
        <v>0.90702947845805004</v>
      </c>
      <c r="BB15" s="78">
        <f>VLOOKUP($A15,'[2]Utskrivna från slutenvård'!$B:BC,54,FALSE)</f>
        <v>7</v>
      </c>
      <c r="BC15" s="204">
        <f>VLOOKUP($A15,'[2]Utskrivna från slutenvård'!$B:BD,55,FALSE)</f>
        <v>0.79365079365079005</v>
      </c>
      <c r="BD15" s="78">
        <f>VLOOKUP($A15,'[2]Utskrivna från slutenvård'!$B:BE,56,FALSE)</f>
        <v>9</v>
      </c>
      <c r="BE15" s="204">
        <f>VLOOKUP($A15,'[2]Utskrivna från slutenvård'!$B:BF,57,FALSE)</f>
        <v>1.0204081632653099</v>
      </c>
      <c r="BF15" s="78">
        <f>VLOOKUP($A15,'[2]Utskrivna från slutenvård'!$B:BG,58,FALSE)</f>
        <v>6</v>
      </c>
      <c r="BG15" s="204">
        <f>VLOOKUP($A15,'[2]Utskrivna från slutenvård'!$B:BH,59,FALSE)</f>
        <v>0.68027210884353995</v>
      </c>
      <c r="BH15" s="78" t="str">
        <f>VLOOKUP($A15,'[2]Utskrivna från slutenvård'!$B:BI,60,FALSE)</f>
        <v>X</v>
      </c>
      <c r="BI15" s="214" t="str">
        <f>VLOOKUP($A15,'[2]Utskrivna från slutenvård'!$B:BJ,61,FALSE)</f>
        <v xml:space="preserve"> </v>
      </c>
      <c r="BJ15" s="78" t="str">
        <f>VLOOKUP($A15,'[2]Utskrivna från slutenvård'!$B:BK,62,FALSE)</f>
        <v>X</v>
      </c>
      <c r="BK15" s="214" t="str">
        <f>VLOOKUP($A15,'[2]Utskrivna från slutenvård'!$B:BL,63,FALSE)</f>
        <v xml:space="preserve"> </v>
      </c>
      <c r="BL15" s="78">
        <f>VLOOKUP($A15,'[2]Utskrivna från slutenvård'!$B:BM,64,FALSE)</f>
        <v>8</v>
      </c>
      <c r="BM15" s="214">
        <f>VLOOKUP($A15,'[2]Utskrivna från slutenvård'!$B:BN,65,FALSE)</f>
        <v>0.90702947845805004</v>
      </c>
      <c r="BN15" s="78">
        <f>VLOOKUP($A15,'[2]Utskrivna från slutenvård'!$B:BO,66,FALSE)</f>
        <v>11</v>
      </c>
      <c r="BO15" s="214">
        <f>VLOOKUP($A15,'[2]Utskrivna från slutenvård'!$B:BP,67,FALSE)</f>
        <v>1.2471655328798199</v>
      </c>
      <c r="BP15" s="78">
        <f>VLOOKUP($A15,'[2]Utskrivna från slutenvård'!$B:BQ,68,FALSE)</f>
        <v>8</v>
      </c>
      <c r="BQ15" s="214">
        <f>VLOOKUP($A15,'[2]Utskrivna från slutenvård'!$B:BR,69,FALSE)</f>
        <v>0.90702947845805004</v>
      </c>
      <c r="BR15" s="78">
        <f>VLOOKUP($A15,'[2]Utskrivna från slutenvård'!$B:BS,70,FALSE)</f>
        <v>9</v>
      </c>
      <c r="BS15" s="217">
        <f>VLOOKUP($A15,'[2]Utskrivna från slutenvård'!$B:BT,71,FALSE)</f>
        <v>1.0204081632653099</v>
      </c>
      <c r="BT15" s="78">
        <f>VLOOKUP($A15,'[2]Utskrivna från slutenvård'!$B:BU,72,FALSE)</f>
        <v>15</v>
      </c>
      <c r="BU15" s="217">
        <f>VLOOKUP($A15,'[2]Utskrivna från slutenvård'!$B:BV,73,FALSE)</f>
        <v>1.7006802721088401</v>
      </c>
      <c r="BV15" s="78">
        <f>VLOOKUP($A15,'[2]Utskrivna från slutenvård'!$B:BW,74,FALSE)</f>
        <v>19</v>
      </c>
      <c r="BW15" s="214">
        <f>VLOOKUP($A15,'[2]Utskrivna från slutenvård'!$B:BX,75,FALSE)</f>
        <v>2.1541950113378698</v>
      </c>
      <c r="BX15" s="78">
        <f>VLOOKUP($A15,'[2]Utskrivna från slutenvård'!$B:BY,76,FALSE)</f>
        <v>37</v>
      </c>
      <c r="BY15" s="214">
        <f>VLOOKUP($A15,'[2]Utskrivna från slutenvård'!$B:BZ,77,FALSE)</f>
        <v>4.1950113378684799</v>
      </c>
      <c r="BZ15" s="78">
        <f>VLOOKUP($A15,'[2]Utskrivna från slutenvård'!$B:CA,78,FALSE)</f>
        <v>39</v>
      </c>
      <c r="CA15" s="214">
        <f>VLOOKUP($A15,'[2]Utskrivna från slutenvård'!$B:CB,79,FALSE)</f>
        <v>4.4217687074829897</v>
      </c>
      <c r="CB15" s="78">
        <f>VLOOKUP($A15,'[2]Utskrivna från slutenvård'!$B:CC,80,FALSE)</f>
        <v>42</v>
      </c>
      <c r="CC15" s="214">
        <f>VLOOKUP($A15,'[2]Utskrivna från slutenvård'!$B:CD,81,FALSE)</f>
        <v>4.7619047619047601</v>
      </c>
      <c r="CD15" s="78">
        <f>VLOOKUP($A15,'[2]Utskrivna från slutenvård'!$B:CE,82,FALSE)</f>
        <v>38</v>
      </c>
      <c r="CE15" s="214">
        <f>VLOOKUP($A15,'[2]Utskrivna från slutenvård'!$B:CF,83,FALSE)</f>
        <v>4.3083900226757397</v>
      </c>
    </row>
    <row r="16" spans="1:83">
      <c r="A16" s="30" t="s">
        <v>113</v>
      </c>
      <c r="B16" s="88">
        <f>VLOOKUP(A16,'[2]Utskrivna från slutenvård'!$B:$C,2,FALSE)</f>
        <v>815</v>
      </c>
      <c r="C16" s="92">
        <f>VLOOKUP($A16,'[2]Utskrivna från slutenvård'!$B:D,3,FALSE)</f>
        <v>3.3318343485548398</v>
      </c>
      <c r="D16" s="78" t="str">
        <f>VLOOKUP($A16,'[2]Utskrivna från slutenvård'!$B:E,4,FALSE)</f>
        <v>X</v>
      </c>
      <c r="E16" s="193" t="str">
        <f>VLOOKUP($A16,'[2]Utskrivna från slutenvård'!$B:F,5,FALSE)</f>
        <v xml:space="preserve"> </v>
      </c>
      <c r="F16" s="78">
        <f>VLOOKUP($A16,'[2]Utskrivna från slutenvård'!$B:G,6,FALSE)</f>
        <v>6</v>
      </c>
      <c r="G16" s="193">
        <f>VLOOKUP($A16,'[2]Utskrivna från slutenvård'!$B:H,7,FALSE)</f>
        <v>0.73619631901839999</v>
      </c>
      <c r="H16" s="78">
        <f>VLOOKUP($A16,'[2]Utskrivna från slutenvård'!$B:I,8,FALSE)</f>
        <v>32</v>
      </c>
      <c r="I16" s="193">
        <f>VLOOKUP($A16,'[2]Utskrivna från slutenvård'!$B:J,9,FALSE)</f>
        <v>3.9263803680981599</v>
      </c>
      <c r="J16" s="78">
        <f>VLOOKUP($A16,'[2]Utskrivna från slutenvård'!$B:K,10,FALSE)</f>
        <v>55</v>
      </c>
      <c r="K16" s="193">
        <f>VLOOKUP($A16,'[2]Utskrivna från slutenvård'!$B:L,11,FALSE)</f>
        <v>6.74846625766871</v>
      </c>
      <c r="L16" s="78">
        <f>VLOOKUP($A16,'[2]Utskrivna från slutenvård'!$B:M,12,FALSE)</f>
        <v>88</v>
      </c>
      <c r="M16" s="193">
        <f>VLOOKUP($A16,'[2]Utskrivna från slutenvård'!$B:N,13,FALSE)</f>
        <v>10.797546012269899</v>
      </c>
      <c r="N16" s="78">
        <f>VLOOKUP($A16,'[2]Utskrivna från slutenvård'!$B:O,14,FALSE)</f>
        <v>70</v>
      </c>
      <c r="O16" s="193">
        <f>VLOOKUP($A16,'[2]Utskrivna från slutenvård'!$B:P,15,FALSE)</f>
        <v>8.5889570552147294</v>
      </c>
      <c r="P16" s="78">
        <f>VLOOKUP($A16,'[2]Utskrivna från slutenvård'!$B:Q,16,FALSE)</f>
        <v>94</v>
      </c>
      <c r="Q16" s="193">
        <f>VLOOKUP($A16,'[2]Utskrivna från slutenvård'!$B:R,17,FALSE)</f>
        <v>11.5337423312883</v>
      </c>
      <c r="R16" s="78">
        <f>VLOOKUP($A16,'[2]Utskrivna från slutenvård'!$B:S,18,FALSE)</f>
        <v>55</v>
      </c>
      <c r="S16" s="193">
        <f>VLOOKUP($A16,'[2]Utskrivna från slutenvård'!$B:T,19,FALSE)</f>
        <v>6.74846625766871</v>
      </c>
      <c r="T16" s="78">
        <f>VLOOKUP($A16,'[2]Utskrivna från slutenvård'!$B:U,20,FALSE)</f>
        <v>54</v>
      </c>
      <c r="U16" s="204">
        <f>VLOOKUP($A16,'[2]Utskrivna från slutenvård'!$B:V,21,FALSE)</f>
        <v>6.6257668711656503</v>
      </c>
      <c r="V16" s="78">
        <f>VLOOKUP($A16,'[2]Utskrivna från slutenvård'!$B:W,22,FALSE)</f>
        <v>37</v>
      </c>
      <c r="W16" s="204">
        <f>VLOOKUP($A16,'[2]Utskrivna från slutenvård'!$B:X,23,FALSE)</f>
        <v>4.5398773006135</v>
      </c>
      <c r="X16" s="78">
        <f>VLOOKUP($A16,'[2]Utskrivna från slutenvård'!$B:Y,24,FALSE)</f>
        <v>28</v>
      </c>
      <c r="Y16" s="204">
        <f>VLOOKUP($A16,'[2]Utskrivna från slutenvård'!$B:Z,25,FALSE)</f>
        <v>3.4355828220858902</v>
      </c>
      <c r="Z16" s="78">
        <f>VLOOKUP($A16,'[2]Utskrivna från slutenvård'!$B:AA,26,FALSE)</f>
        <v>29</v>
      </c>
      <c r="AA16" s="204">
        <f>VLOOKUP($A16,'[2]Utskrivna från slutenvård'!$B:AB,27,FALSE)</f>
        <v>3.55828220858896</v>
      </c>
      <c r="AB16" s="78">
        <f>VLOOKUP($A16,'[2]Utskrivna från slutenvård'!$B:AC,28,FALSE)</f>
        <v>21</v>
      </c>
      <c r="AC16" s="204">
        <f>VLOOKUP($A16,'[2]Utskrivna från slutenvård'!$B:AD,29,FALSE)</f>
        <v>2.5766871165644201</v>
      </c>
      <c r="AD16" s="78">
        <f>VLOOKUP($A16,'[2]Utskrivna från slutenvård'!$B:AE,30,FALSE)</f>
        <v>19</v>
      </c>
      <c r="AE16" s="204">
        <f>VLOOKUP($A16,'[2]Utskrivna från slutenvård'!$B:AF,31,FALSE)</f>
        <v>2.3312883435582799</v>
      </c>
      <c r="AF16" s="78">
        <f>VLOOKUP($A16,'[2]Utskrivna från slutenvård'!$B:AG,32,FALSE)</f>
        <v>15</v>
      </c>
      <c r="AG16" s="204">
        <f>VLOOKUP($A16,'[2]Utskrivna från slutenvård'!$B:AH,33,FALSE)</f>
        <v>1.8404907975460101</v>
      </c>
      <c r="AH16" s="78">
        <f>VLOOKUP($A16,'[2]Utskrivna från slutenvård'!$B:AI,34,FALSE)</f>
        <v>15</v>
      </c>
      <c r="AI16" s="204">
        <f>VLOOKUP($A16,'[2]Utskrivna från slutenvård'!$B:AJ,35,FALSE)</f>
        <v>1.8404907975460101</v>
      </c>
      <c r="AJ16" s="78">
        <f>VLOOKUP($A16,'[2]Utskrivna från slutenvård'!$B:AK,36,FALSE)</f>
        <v>15</v>
      </c>
      <c r="AK16" s="204">
        <f>VLOOKUP($A16,'[2]Utskrivna från slutenvård'!$B:AL,37,FALSE)</f>
        <v>1.8404907975460101</v>
      </c>
      <c r="AL16" s="78">
        <f>VLOOKUP($A16,'[2]Utskrivna från slutenvård'!$B:AM,38,FALSE)</f>
        <v>7</v>
      </c>
      <c r="AM16" s="204">
        <f>VLOOKUP($A16,'[2]Utskrivna från slutenvård'!$B:AN,39,FALSE)</f>
        <v>0.85889570552146999</v>
      </c>
      <c r="AN16" s="78">
        <f>VLOOKUP($A16,'[2]Utskrivna från slutenvård'!$B:AO,40,FALSE)</f>
        <v>10</v>
      </c>
      <c r="AO16" s="204">
        <f>VLOOKUP($A16,'[2]Utskrivna från slutenvård'!$B:AP,41,FALSE)</f>
        <v>1.22699386503068</v>
      </c>
      <c r="AP16" s="78" t="str">
        <f>VLOOKUP($A16,'[2]Utskrivna från slutenvård'!$B:AQ,42,FALSE)</f>
        <v>X</v>
      </c>
      <c r="AQ16" s="204" t="str">
        <f>VLOOKUP($A16,'[2]Utskrivna från slutenvård'!$B:AR,43,FALSE)</f>
        <v xml:space="preserve"> </v>
      </c>
      <c r="AR16" s="78" t="str">
        <f>VLOOKUP($A16,'[2]Utskrivna från slutenvård'!$B:AS,44,FALSE)</f>
        <v>X</v>
      </c>
      <c r="AS16" s="204" t="str">
        <f>VLOOKUP($A16,'[2]Utskrivna från slutenvård'!$B:AT,45,FALSE)</f>
        <v xml:space="preserve"> </v>
      </c>
      <c r="AT16" s="78">
        <f>VLOOKUP($A16,'[2]Utskrivna från slutenvård'!$B:AU,46,FALSE)</f>
        <v>0</v>
      </c>
      <c r="AU16" s="204">
        <f>VLOOKUP($A16,'[2]Utskrivna från slutenvård'!$B:AV,47,FALSE)</f>
        <v>0</v>
      </c>
      <c r="AV16" s="78" t="str">
        <f>VLOOKUP($A16,'[2]Utskrivna från slutenvård'!$B:AW,48,FALSE)</f>
        <v>X</v>
      </c>
      <c r="AW16" s="204" t="str">
        <f>VLOOKUP($A16,'[2]Utskrivna från slutenvård'!$B:AX,49,FALSE)</f>
        <v xml:space="preserve"> </v>
      </c>
      <c r="AX16" s="78">
        <f>VLOOKUP($A16,'[2]Utskrivna från slutenvård'!$B:AY,50,FALSE)</f>
        <v>5</v>
      </c>
      <c r="AY16" s="204">
        <f>VLOOKUP($A16,'[2]Utskrivna från slutenvård'!$B:AZ,51,FALSE)</f>
        <v>0.61349693251533999</v>
      </c>
      <c r="AZ16" s="78">
        <f>VLOOKUP($A16,'[2]Utskrivna från slutenvård'!$B:BA,52,FALSE)</f>
        <v>0</v>
      </c>
      <c r="BA16" s="204">
        <f>VLOOKUP($A16,'[2]Utskrivna från slutenvård'!$B:BB,53,FALSE)</f>
        <v>0</v>
      </c>
      <c r="BB16" s="78" t="str">
        <f>VLOOKUP($A16,'[2]Utskrivna från slutenvård'!$B:BC,54,FALSE)</f>
        <v>X</v>
      </c>
      <c r="BC16" s="204" t="str">
        <f>VLOOKUP($A16,'[2]Utskrivna från slutenvård'!$B:BD,55,FALSE)</f>
        <v xml:space="preserve"> </v>
      </c>
      <c r="BD16" s="78">
        <f>VLOOKUP($A16,'[2]Utskrivna från slutenvård'!$B:BE,56,FALSE)</f>
        <v>0</v>
      </c>
      <c r="BE16" s="204">
        <f>VLOOKUP($A16,'[2]Utskrivna från slutenvård'!$B:BF,57,FALSE)</f>
        <v>0</v>
      </c>
      <c r="BF16" s="78" t="str">
        <f>VLOOKUP($A16,'[2]Utskrivna från slutenvård'!$B:BG,58,FALSE)</f>
        <v>X</v>
      </c>
      <c r="BG16" s="204" t="str">
        <f>VLOOKUP($A16,'[2]Utskrivna från slutenvård'!$B:BH,59,FALSE)</f>
        <v xml:space="preserve"> </v>
      </c>
      <c r="BH16" s="78">
        <f>VLOOKUP($A16,'[2]Utskrivna från slutenvård'!$B:BI,60,FALSE)</f>
        <v>0</v>
      </c>
      <c r="BI16" s="214">
        <f>VLOOKUP($A16,'[2]Utskrivna från slutenvård'!$B:BJ,61,FALSE)</f>
        <v>0</v>
      </c>
      <c r="BJ16" s="78" t="str">
        <f>VLOOKUP($A16,'[2]Utskrivna från slutenvård'!$B:BK,62,FALSE)</f>
        <v>X</v>
      </c>
      <c r="BK16" s="214" t="str">
        <f>VLOOKUP($A16,'[2]Utskrivna från slutenvård'!$B:BL,63,FALSE)</f>
        <v xml:space="preserve"> </v>
      </c>
      <c r="BL16" s="78" t="str">
        <f>VLOOKUP($A16,'[2]Utskrivna från slutenvård'!$B:BM,64,FALSE)</f>
        <v>X</v>
      </c>
      <c r="BM16" s="214" t="str">
        <f>VLOOKUP($A16,'[2]Utskrivna från slutenvård'!$B:BN,65,FALSE)</f>
        <v xml:space="preserve"> </v>
      </c>
      <c r="BN16" s="78" t="str">
        <f>VLOOKUP($A16,'[2]Utskrivna från slutenvård'!$B:BO,66,FALSE)</f>
        <v>X</v>
      </c>
      <c r="BO16" s="214" t="str">
        <f>VLOOKUP($A16,'[2]Utskrivna från slutenvård'!$B:BP,67,FALSE)</f>
        <v xml:space="preserve"> </v>
      </c>
      <c r="BP16" s="78" t="str">
        <f>VLOOKUP($A16,'[2]Utskrivna från slutenvård'!$B:BQ,68,FALSE)</f>
        <v>X</v>
      </c>
      <c r="BQ16" s="214" t="str">
        <f>VLOOKUP($A16,'[2]Utskrivna från slutenvård'!$B:BR,69,FALSE)</f>
        <v xml:space="preserve"> </v>
      </c>
      <c r="BR16" s="78">
        <f>VLOOKUP($A16,'[2]Utskrivna från slutenvård'!$B:BS,70,FALSE)</f>
        <v>8</v>
      </c>
      <c r="BS16" s="217">
        <f>VLOOKUP($A16,'[2]Utskrivna från slutenvård'!$B:BT,71,FALSE)</f>
        <v>0.98159509202453998</v>
      </c>
      <c r="BT16" s="78">
        <f>VLOOKUP($A16,'[2]Utskrivna från slutenvård'!$B:BU,72,FALSE)</f>
        <v>10</v>
      </c>
      <c r="BU16" s="217">
        <f>VLOOKUP($A16,'[2]Utskrivna från slutenvård'!$B:BV,73,FALSE)</f>
        <v>1.22699386503068</v>
      </c>
      <c r="BV16" s="78">
        <f>VLOOKUP($A16,'[2]Utskrivna från slutenvård'!$B:BW,74,FALSE)</f>
        <v>29</v>
      </c>
      <c r="BW16" s="214">
        <f>VLOOKUP($A16,'[2]Utskrivna från slutenvård'!$B:BX,75,FALSE)</f>
        <v>3.55828220858896</v>
      </c>
      <c r="BX16" s="78">
        <f>VLOOKUP($A16,'[2]Utskrivna från slutenvård'!$B:BY,76,FALSE)</f>
        <v>23</v>
      </c>
      <c r="BY16" s="214">
        <f>VLOOKUP($A16,'[2]Utskrivna från slutenvård'!$B:BZ,77,FALSE)</f>
        <v>2.8220858895705501</v>
      </c>
      <c r="BZ16" s="78">
        <f>VLOOKUP($A16,'[2]Utskrivna från slutenvård'!$B:CA,78,FALSE)</f>
        <v>34</v>
      </c>
      <c r="CA16" s="214">
        <f>VLOOKUP($A16,'[2]Utskrivna från slutenvård'!$B:CB,79,FALSE)</f>
        <v>4.1717791411042997</v>
      </c>
      <c r="CB16" s="78">
        <f>VLOOKUP($A16,'[2]Utskrivna från slutenvård'!$B:CC,80,FALSE)</f>
        <v>22</v>
      </c>
      <c r="CC16" s="214">
        <f>VLOOKUP($A16,'[2]Utskrivna från slutenvård'!$B:CD,81,FALSE)</f>
        <v>2.6993865030674802</v>
      </c>
      <c r="CD16" s="78">
        <f>VLOOKUP($A16,'[2]Utskrivna från slutenvård'!$B:CE,82,FALSE)</f>
        <v>17</v>
      </c>
      <c r="CE16" s="214">
        <f>VLOOKUP($A16,'[2]Utskrivna från slutenvård'!$B:CF,83,FALSE)</f>
        <v>2.0858895705521499</v>
      </c>
    </row>
    <row r="17" spans="1:83">
      <c r="A17" s="30" t="s">
        <v>112</v>
      </c>
      <c r="B17" s="88">
        <f>VLOOKUP(A17,'[2]Utskrivna från slutenvård'!$B:$C,2,FALSE)</f>
        <v>859</v>
      </c>
      <c r="C17" s="92">
        <f>VLOOKUP($A17,'[2]Utskrivna från slutenvård'!$B:D,3,FALSE)</f>
        <v>3.5117125219737502</v>
      </c>
      <c r="D17" s="84" t="str">
        <f>VLOOKUP($A17,'[2]Utskrivna från slutenvård'!$B:E,4,FALSE)</f>
        <v>X</v>
      </c>
      <c r="E17" s="193" t="str">
        <f>VLOOKUP($A17,'[2]Utskrivna från slutenvård'!$B:F,5,FALSE)</f>
        <v xml:space="preserve"> </v>
      </c>
      <c r="F17" s="78" t="str">
        <f>VLOOKUP($A17,'[2]Utskrivna från slutenvård'!$B:G,6,FALSE)</f>
        <v>X</v>
      </c>
      <c r="G17" s="193" t="str">
        <f>VLOOKUP($A17,'[2]Utskrivna från slutenvård'!$B:H,7,FALSE)</f>
        <v xml:space="preserve"> </v>
      </c>
      <c r="H17" s="78">
        <f>VLOOKUP($A17,'[2]Utskrivna från slutenvård'!$B:I,8,FALSE)</f>
        <v>11</v>
      </c>
      <c r="I17" s="193">
        <f>VLOOKUP($A17,'[2]Utskrivna från slutenvård'!$B:J,9,FALSE)</f>
        <v>1.28055878928987</v>
      </c>
      <c r="J17" s="78">
        <f>VLOOKUP($A17,'[2]Utskrivna från slutenvård'!$B:K,10,FALSE)</f>
        <v>15</v>
      </c>
      <c r="K17" s="193">
        <f>VLOOKUP($A17,'[2]Utskrivna från slutenvård'!$B:L,11,FALSE)</f>
        <v>1.7462165308498301</v>
      </c>
      <c r="L17" s="78">
        <f>VLOOKUP($A17,'[2]Utskrivna från slutenvård'!$B:M,12,FALSE)</f>
        <v>19</v>
      </c>
      <c r="M17" s="193">
        <f>VLOOKUP($A17,'[2]Utskrivna från slutenvård'!$B:N,13,FALSE)</f>
        <v>2.21187427240978</v>
      </c>
      <c r="N17" s="78">
        <f>VLOOKUP($A17,'[2]Utskrivna från slutenvård'!$B:O,14,FALSE)</f>
        <v>39</v>
      </c>
      <c r="O17" s="193">
        <f>VLOOKUP($A17,'[2]Utskrivna från slutenvård'!$B:P,15,FALSE)</f>
        <v>4.5401629802095496</v>
      </c>
      <c r="P17" s="78">
        <f>VLOOKUP($A17,'[2]Utskrivna från slutenvård'!$B:Q,16,FALSE)</f>
        <v>37</v>
      </c>
      <c r="Q17" s="193">
        <f>VLOOKUP($A17,'[2]Utskrivna från slutenvård'!$B:R,17,FALSE)</f>
        <v>4.3073341094295703</v>
      </c>
      <c r="R17" s="78">
        <f>VLOOKUP($A17,'[2]Utskrivna från slutenvård'!$B:S,18,FALSE)</f>
        <v>42</v>
      </c>
      <c r="S17" s="193">
        <f>VLOOKUP($A17,'[2]Utskrivna från slutenvård'!$B:T,19,FALSE)</f>
        <v>4.8894062863795096</v>
      </c>
      <c r="T17" s="78">
        <f>VLOOKUP($A17,'[2]Utskrivna från slutenvård'!$B:U,20,FALSE)</f>
        <v>61</v>
      </c>
      <c r="U17" s="204">
        <f>VLOOKUP($A17,'[2]Utskrivna från slutenvård'!$B:V,21,FALSE)</f>
        <v>7.1012805587892904</v>
      </c>
      <c r="V17" s="78">
        <f>VLOOKUP($A17,'[2]Utskrivna från slutenvård'!$B:W,22,FALSE)</f>
        <v>39</v>
      </c>
      <c r="W17" s="204">
        <f>VLOOKUP($A17,'[2]Utskrivna från slutenvård'!$B:X,23,FALSE)</f>
        <v>4.5401629802095496</v>
      </c>
      <c r="X17" s="78">
        <f>VLOOKUP($A17,'[2]Utskrivna från slutenvård'!$B:Y,24,FALSE)</f>
        <v>49</v>
      </c>
      <c r="Y17" s="204">
        <f>VLOOKUP($A17,'[2]Utskrivna från slutenvård'!$B:Z,25,FALSE)</f>
        <v>5.7043073341094299</v>
      </c>
      <c r="Z17" s="78">
        <f>VLOOKUP($A17,'[2]Utskrivna från slutenvård'!$B:AA,26,FALSE)</f>
        <v>42</v>
      </c>
      <c r="AA17" s="204">
        <f>VLOOKUP($A17,'[2]Utskrivna från slutenvård'!$B:AB,27,FALSE)</f>
        <v>4.8894062863795096</v>
      </c>
      <c r="AB17" s="78">
        <f>VLOOKUP($A17,'[2]Utskrivna från slutenvård'!$B:AC,28,FALSE)</f>
        <v>41</v>
      </c>
      <c r="AC17" s="204">
        <f>VLOOKUP($A17,'[2]Utskrivna från slutenvård'!$B:AD,29,FALSE)</f>
        <v>4.7729918509895199</v>
      </c>
      <c r="AD17" s="78">
        <f>VLOOKUP($A17,'[2]Utskrivna från slutenvård'!$B:AE,30,FALSE)</f>
        <v>46</v>
      </c>
      <c r="AE17" s="204">
        <f>VLOOKUP($A17,'[2]Utskrivna från slutenvård'!$B:AF,31,FALSE)</f>
        <v>5.3550640279394699</v>
      </c>
      <c r="AF17" s="78">
        <f>VLOOKUP($A17,'[2]Utskrivna från slutenvård'!$B:AG,32,FALSE)</f>
        <v>24</v>
      </c>
      <c r="AG17" s="204">
        <f>VLOOKUP($A17,'[2]Utskrivna från slutenvård'!$B:AH,33,FALSE)</f>
        <v>2.7939464493597201</v>
      </c>
      <c r="AH17" s="78">
        <f>VLOOKUP($A17,'[2]Utskrivna från slutenvård'!$B:AI,34,FALSE)</f>
        <v>36</v>
      </c>
      <c r="AI17" s="204">
        <f>VLOOKUP($A17,'[2]Utskrivna från slutenvård'!$B:AJ,35,FALSE)</f>
        <v>4.1909196740395798</v>
      </c>
      <c r="AJ17" s="78">
        <f>VLOOKUP($A17,'[2]Utskrivna från slutenvård'!$B:AK,36,FALSE)</f>
        <v>19</v>
      </c>
      <c r="AK17" s="204">
        <f>VLOOKUP($A17,'[2]Utskrivna från slutenvård'!$B:AL,37,FALSE)</f>
        <v>2.21187427240978</v>
      </c>
      <c r="AL17" s="78">
        <f>VLOOKUP($A17,'[2]Utskrivna från slutenvård'!$B:AM,38,FALSE)</f>
        <v>19</v>
      </c>
      <c r="AM17" s="204">
        <f>VLOOKUP($A17,'[2]Utskrivna från slutenvård'!$B:AN,39,FALSE)</f>
        <v>2.21187427240978</v>
      </c>
      <c r="AN17" s="78">
        <f>VLOOKUP($A17,'[2]Utskrivna från slutenvård'!$B:AO,40,FALSE)</f>
        <v>7</v>
      </c>
      <c r="AO17" s="204">
        <f>VLOOKUP($A17,'[2]Utskrivna från slutenvård'!$B:AP,41,FALSE)</f>
        <v>0.81490104772992</v>
      </c>
      <c r="AP17" s="78">
        <f>VLOOKUP($A17,'[2]Utskrivna från slutenvård'!$B:AQ,42,FALSE)</f>
        <v>4</v>
      </c>
      <c r="AQ17" s="204">
        <f>VLOOKUP($A17,'[2]Utskrivna från slutenvård'!$B:AR,43,FALSE)</f>
        <v>0.46565774155994999</v>
      </c>
      <c r="AR17" s="78" t="str">
        <f>VLOOKUP($A17,'[2]Utskrivna från slutenvård'!$B:AS,44,FALSE)</f>
        <v>X</v>
      </c>
      <c r="AS17" s="204" t="str">
        <f>VLOOKUP($A17,'[2]Utskrivna från slutenvård'!$B:AT,45,FALSE)</f>
        <v xml:space="preserve"> </v>
      </c>
      <c r="AT17" s="78">
        <f>VLOOKUP($A17,'[2]Utskrivna från slutenvård'!$B:AU,46,FALSE)</f>
        <v>4</v>
      </c>
      <c r="AU17" s="204">
        <f>VLOOKUP($A17,'[2]Utskrivna från slutenvård'!$B:AV,47,FALSE)</f>
        <v>0.46565774155994999</v>
      </c>
      <c r="AV17" s="78" t="str">
        <f>VLOOKUP($A17,'[2]Utskrivna från slutenvård'!$B:AW,48,FALSE)</f>
        <v>X</v>
      </c>
      <c r="AW17" s="204" t="str">
        <f>VLOOKUP($A17,'[2]Utskrivna från slutenvård'!$B:AX,49,FALSE)</f>
        <v xml:space="preserve"> </v>
      </c>
      <c r="AX17" s="78" t="str">
        <f>VLOOKUP($A17,'[2]Utskrivna från slutenvård'!$B:AY,50,FALSE)</f>
        <v>X</v>
      </c>
      <c r="AY17" s="204" t="str">
        <f>VLOOKUP($A17,'[2]Utskrivna från slutenvård'!$B:AZ,51,FALSE)</f>
        <v xml:space="preserve"> </v>
      </c>
      <c r="AZ17" s="78" t="str">
        <f>VLOOKUP($A17,'[2]Utskrivna från slutenvård'!$B:BA,52,FALSE)</f>
        <v>X</v>
      </c>
      <c r="BA17" s="204" t="str">
        <f>VLOOKUP($A17,'[2]Utskrivna från slutenvård'!$B:BB,53,FALSE)</f>
        <v xml:space="preserve"> </v>
      </c>
      <c r="BB17" s="78">
        <f>VLOOKUP($A17,'[2]Utskrivna från slutenvård'!$B:BC,54,FALSE)</f>
        <v>4</v>
      </c>
      <c r="BC17" s="204">
        <f>VLOOKUP($A17,'[2]Utskrivna från slutenvård'!$B:BD,55,FALSE)</f>
        <v>0.46565774155994999</v>
      </c>
      <c r="BD17" s="78">
        <f>VLOOKUP($A17,'[2]Utskrivna från slutenvård'!$B:BE,56,FALSE)</f>
        <v>4</v>
      </c>
      <c r="BE17" s="204">
        <f>VLOOKUP($A17,'[2]Utskrivna från slutenvård'!$B:BF,57,FALSE)</f>
        <v>0.46565774155994999</v>
      </c>
      <c r="BF17" s="78" t="str">
        <f>VLOOKUP($A17,'[2]Utskrivna från slutenvård'!$B:BG,58,FALSE)</f>
        <v>X</v>
      </c>
      <c r="BG17" s="204" t="str">
        <f>VLOOKUP($A17,'[2]Utskrivna från slutenvård'!$B:BH,59,FALSE)</f>
        <v xml:space="preserve"> </v>
      </c>
      <c r="BH17" s="78">
        <f>VLOOKUP($A17,'[2]Utskrivna från slutenvård'!$B:BI,60,FALSE)</f>
        <v>4</v>
      </c>
      <c r="BI17" s="214">
        <f>VLOOKUP($A17,'[2]Utskrivna från slutenvård'!$B:BJ,61,FALSE)</f>
        <v>0.46565774155994999</v>
      </c>
      <c r="BJ17" s="78">
        <f>VLOOKUP($A17,'[2]Utskrivna från slutenvård'!$B:BK,62,FALSE)</f>
        <v>6</v>
      </c>
      <c r="BK17" s="214">
        <f>VLOOKUP($A17,'[2]Utskrivna från slutenvård'!$B:BL,63,FALSE)</f>
        <v>0.69848661233993004</v>
      </c>
      <c r="BL17" s="78">
        <f>VLOOKUP($A17,'[2]Utskrivna från slutenvård'!$B:BM,64,FALSE)</f>
        <v>14</v>
      </c>
      <c r="BM17" s="214">
        <f>VLOOKUP($A17,'[2]Utskrivna från slutenvård'!$B:BN,65,FALSE)</f>
        <v>1.62980209545984</v>
      </c>
      <c r="BN17" s="78">
        <f>VLOOKUP($A17,'[2]Utskrivna från slutenvård'!$B:BO,66,FALSE)</f>
        <v>19</v>
      </c>
      <c r="BO17" s="214">
        <f>VLOOKUP($A17,'[2]Utskrivna från slutenvård'!$B:BP,67,FALSE)</f>
        <v>2.21187427240978</v>
      </c>
      <c r="BP17" s="78">
        <f>VLOOKUP($A17,'[2]Utskrivna från slutenvård'!$B:BQ,68,FALSE)</f>
        <v>18</v>
      </c>
      <c r="BQ17" s="214">
        <f>VLOOKUP($A17,'[2]Utskrivna från slutenvård'!$B:BR,69,FALSE)</f>
        <v>2.0954598370197899</v>
      </c>
      <c r="BR17" s="78">
        <f>VLOOKUP($A17,'[2]Utskrivna från slutenvård'!$B:BS,70,FALSE)</f>
        <v>14</v>
      </c>
      <c r="BS17" s="217">
        <f>VLOOKUP($A17,'[2]Utskrivna från slutenvård'!$B:BT,71,FALSE)</f>
        <v>1.62980209545984</v>
      </c>
      <c r="BT17" s="78">
        <f>VLOOKUP($A17,'[2]Utskrivna från slutenvård'!$B:BU,72,FALSE)</f>
        <v>32</v>
      </c>
      <c r="BU17" s="217">
        <f>VLOOKUP($A17,'[2]Utskrivna från slutenvård'!$B:BV,73,FALSE)</f>
        <v>3.7252619324796301</v>
      </c>
      <c r="BV17" s="78">
        <f>VLOOKUP($A17,'[2]Utskrivna från slutenvård'!$B:BW,74,FALSE)</f>
        <v>35</v>
      </c>
      <c r="BW17" s="214">
        <f>VLOOKUP($A17,'[2]Utskrivna från slutenvård'!$B:BX,75,FALSE)</f>
        <v>4.0745052386495901</v>
      </c>
      <c r="BX17" s="78">
        <f>VLOOKUP($A17,'[2]Utskrivna från slutenvård'!$B:BY,76,FALSE)</f>
        <v>36</v>
      </c>
      <c r="BY17" s="214">
        <f>VLOOKUP($A17,'[2]Utskrivna från slutenvård'!$B:BZ,77,FALSE)</f>
        <v>4.1909196740395798</v>
      </c>
      <c r="BZ17" s="78">
        <f>VLOOKUP($A17,'[2]Utskrivna från slutenvård'!$B:CA,78,FALSE)</f>
        <v>46</v>
      </c>
      <c r="CA17" s="214">
        <f>VLOOKUP($A17,'[2]Utskrivna från slutenvård'!$B:CB,79,FALSE)</f>
        <v>5.3550640279394699</v>
      </c>
      <c r="CB17" s="78">
        <f>VLOOKUP($A17,'[2]Utskrivna från slutenvård'!$B:CC,80,FALSE)</f>
        <v>44</v>
      </c>
      <c r="CC17" s="214">
        <f>VLOOKUP($A17,'[2]Utskrivna från slutenvård'!$B:CD,81,FALSE)</f>
        <v>5.1222351571594897</v>
      </c>
      <c r="CD17" s="78">
        <f>VLOOKUP($A17,'[2]Utskrivna från slutenvård'!$B:CE,82,FALSE)</f>
        <v>10</v>
      </c>
      <c r="CE17" s="214">
        <f>VLOOKUP($A17,'[2]Utskrivna från slutenvård'!$B:CF,83,FALSE)</f>
        <v>1.1641443538998799</v>
      </c>
    </row>
    <row r="18" spans="1:83">
      <c r="A18" s="30" t="s">
        <v>127</v>
      </c>
      <c r="B18" s="88">
        <f>VLOOKUP(A18,'[2]Utskrivna från slutenvård'!$B:$C,2,FALSE)</f>
        <v>580</v>
      </c>
      <c r="C18" s="92">
        <f>VLOOKUP($A18,'[2]Utskrivna från slutenvård'!$B:D,3,FALSE)</f>
        <v>2.37112137688566</v>
      </c>
      <c r="D18" s="84">
        <f>VLOOKUP($A18,'[2]Utskrivna från slutenvård'!$B:E,4,FALSE)</f>
        <v>0</v>
      </c>
      <c r="E18" s="193">
        <f>VLOOKUP($A18,'[2]Utskrivna från slutenvård'!$B:F,5,FALSE)</f>
        <v>0</v>
      </c>
      <c r="F18" s="78">
        <f>VLOOKUP($A18,'[2]Utskrivna från slutenvård'!$B:G,6,FALSE)</f>
        <v>0</v>
      </c>
      <c r="G18" s="193">
        <f>VLOOKUP($A18,'[2]Utskrivna från slutenvård'!$B:H,7,FALSE)</f>
        <v>0</v>
      </c>
      <c r="H18" s="78">
        <f>VLOOKUP($A18,'[2]Utskrivna från slutenvård'!$B:I,8,FALSE)</f>
        <v>8</v>
      </c>
      <c r="I18" s="193">
        <f>VLOOKUP($A18,'[2]Utskrivna från slutenvård'!$B:J,9,FALSE)</f>
        <v>1.3793103448275901</v>
      </c>
      <c r="J18" s="78">
        <f>VLOOKUP($A18,'[2]Utskrivna från slutenvård'!$B:K,10,FALSE)</f>
        <v>25</v>
      </c>
      <c r="K18" s="193">
        <f>VLOOKUP($A18,'[2]Utskrivna från slutenvård'!$B:L,11,FALSE)</f>
        <v>4.31034482758621</v>
      </c>
      <c r="L18" s="78">
        <f>VLOOKUP($A18,'[2]Utskrivna från slutenvård'!$B:M,12,FALSE)</f>
        <v>20</v>
      </c>
      <c r="M18" s="193">
        <f>VLOOKUP($A18,'[2]Utskrivna från slutenvård'!$B:N,13,FALSE)</f>
        <v>3.4482758620689702</v>
      </c>
      <c r="N18" s="78">
        <f>VLOOKUP($A18,'[2]Utskrivna från slutenvård'!$B:O,14,FALSE)</f>
        <v>23</v>
      </c>
      <c r="O18" s="193">
        <f>VLOOKUP($A18,'[2]Utskrivna från slutenvård'!$B:P,15,FALSE)</f>
        <v>3.9655172413793101</v>
      </c>
      <c r="P18" s="78">
        <f>VLOOKUP($A18,'[2]Utskrivna från slutenvård'!$B:Q,16,FALSE)</f>
        <v>23</v>
      </c>
      <c r="Q18" s="193">
        <f>VLOOKUP($A18,'[2]Utskrivna från slutenvård'!$B:R,17,FALSE)</f>
        <v>3.9655172413793101</v>
      </c>
      <c r="R18" s="78">
        <f>VLOOKUP($A18,'[2]Utskrivna från slutenvård'!$B:S,18,FALSE)</f>
        <v>13</v>
      </c>
      <c r="S18" s="193">
        <f>VLOOKUP($A18,'[2]Utskrivna från slutenvård'!$B:T,19,FALSE)</f>
        <v>2.2413793103448301</v>
      </c>
      <c r="T18" s="78">
        <f>VLOOKUP($A18,'[2]Utskrivna från slutenvård'!$B:U,20,FALSE)</f>
        <v>18</v>
      </c>
      <c r="U18" s="204">
        <f>VLOOKUP($A18,'[2]Utskrivna från slutenvård'!$B:V,21,FALSE)</f>
        <v>3.1034482758620698</v>
      </c>
      <c r="V18" s="78">
        <f>VLOOKUP($A18,'[2]Utskrivna från slutenvård'!$B:W,22,FALSE)</f>
        <v>34</v>
      </c>
      <c r="W18" s="204">
        <f>VLOOKUP($A18,'[2]Utskrivna från slutenvård'!$B:X,23,FALSE)</f>
        <v>5.8620689655172402</v>
      </c>
      <c r="X18" s="78">
        <f>VLOOKUP($A18,'[2]Utskrivna från slutenvård'!$B:Y,24,FALSE)</f>
        <v>38</v>
      </c>
      <c r="Y18" s="204">
        <f>VLOOKUP($A18,'[2]Utskrivna från slutenvård'!$B:Z,25,FALSE)</f>
        <v>6.55172413793104</v>
      </c>
      <c r="Z18" s="78">
        <f>VLOOKUP($A18,'[2]Utskrivna från slutenvård'!$B:AA,26,FALSE)</f>
        <v>51</v>
      </c>
      <c r="AA18" s="204">
        <f>VLOOKUP($A18,'[2]Utskrivna från slutenvård'!$B:AB,27,FALSE)</f>
        <v>8.7931034482758594</v>
      </c>
      <c r="AB18" s="78">
        <f>VLOOKUP($A18,'[2]Utskrivna från slutenvård'!$B:AC,28,FALSE)</f>
        <v>37</v>
      </c>
      <c r="AC18" s="204">
        <f>VLOOKUP($A18,'[2]Utskrivna från slutenvård'!$B:AD,29,FALSE)</f>
        <v>6.3793103448275899</v>
      </c>
      <c r="AD18" s="78">
        <f>VLOOKUP($A18,'[2]Utskrivna från slutenvård'!$B:AE,30,FALSE)</f>
        <v>18</v>
      </c>
      <c r="AE18" s="204">
        <f>VLOOKUP($A18,'[2]Utskrivna från slutenvård'!$B:AF,31,FALSE)</f>
        <v>3.1034482758620698</v>
      </c>
      <c r="AF18" s="78">
        <f>VLOOKUP($A18,'[2]Utskrivna från slutenvård'!$B:AG,32,FALSE)</f>
        <v>37</v>
      </c>
      <c r="AG18" s="204">
        <f>VLOOKUP($A18,'[2]Utskrivna från slutenvård'!$B:AH,33,FALSE)</f>
        <v>6.3793103448275899</v>
      </c>
      <c r="AH18" s="78">
        <f>VLOOKUP($A18,'[2]Utskrivna från slutenvård'!$B:AI,34,FALSE)</f>
        <v>24</v>
      </c>
      <c r="AI18" s="204">
        <f>VLOOKUP($A18,'[2]Utskrivna från slutenvård'!$B:AJ,35,FALSE)</f>
        <v>4.1379310344827598</v>
      </c>
      <c r="AJ18" s="78">
        <f>VLOOKUP($A18,'[2]Utskrivna från slutenvård'!$B:AK,36,FALSE)</f>
        <v>12</v>
      </c>
      <c r="AK18" s="204">
        <f>VLOOKUP($A18,'[2]Utskrivna från slutenvård'!$B:AL,37,FALSE)</f>
        <v>2.0689655172413799</v>
      </c>
      <c r="AL18" s="78">
        <f>VLOOKUP($A18,'[2]Utskrivna från slutenvård'!$B:AM,38,FALSE)</f>
        <v>17</v>
      </c>
      <c r="AM18" s="204">
        <f>VLOOKUP($A18,'[2]Utskrivna från slutenvård'!$B:AN,39,FALSE)</f>
        <v>2.9310344827586201</v>
      </c>
      <c r="AN18" s="78">
        <f>VLOOKUP($A18,'[2]Utskrivna från slutenvård'!$B:AO,40,FALSE)</f>
        <v>10</v>
      </c>
      <c r="AO18" s="204">
        <f>VLOOKUP($A18,'[2]Utskrivna från slutenvård'!$B:AP,41,FALSE)</f>
        <v>1.72413793103448</v>
      </c>
      <c r="AP18" s="78">
        <f>VLOOKUP($A18,'[2]Utskrivna från slutenvård'!$B:AQ,42,FALSE)</f>
        <v>7</v>
      </c>
      <c r="AQ18" s="204">
        <f>VLOOKUP($A18,'[2]Utskrivna från slutenvård'!$B:AR,43,FALSE)</f>
        <v>1.2068965517241399</v>
      </c>
      <c r="AR18" s="78">
        <f>VLOOKUP($A18,'[2]Utskrivna från slutenvård'!$B:AS,44,FALSE)</f>
        <v>6</v>
      </c>
      <c r="AS18" s="204">
        <f>VLOOKUP($A18,'[2]Utskrivna från slutenvård'!$B:AT,45,FALSE)</f>
        <v>1.0344827586206899</v>
      </c>
      <c r="AT18" s="78">
        <f>VLOOKUP($A18,'[2]Utskrivna från slutenvård'!$B:AU,46,FALSE)</f>
        <v>14</v>
      </c>
      <c r="AU18" s="204">
        <f>VLOOKUP($A18,'[2]Utskrivna från slutenvård'!$B:AV,47,FALSE)</f>
        <v>2.4137931034482798</v>
      </c>
      <c r="AV18" s="78">
        <f>VLOOKUP($A18,'[2]Utskrivna från slutenvård'!$B:AW,48,FALSE)</f>
        <v>8</v>
      </c>
      <c r="AW18" s="204">
        <f>VLOOKUP($A18,'[2]Utskrivna från slutenvård'!$B:AX,49,FALSE)</f>
        <v>1.3793103448275901</v>
      </c>
      <c r="AX18" s="78">
        <f>VLOOKUP($A18,'[2]Utskrivna från slutenvård'!$B:AY,50,FALSE)</f>
        <v>5</v>
      </c>
      <c r="AY18" s="204">
        <f>VLOOKUP($A18,'[2]Utskrivna från slutenvård'!$B:AZ,51,FALSE)</f>
        <v>0.86206896551723999</v>
      </c>
      <c r="AZ18" s="78">
        <f>VLOOKUP($A18,'[2]Utskrivna från slutenvård'!$B:BA,52,FALSE)</f>
        <v>8</v>
      </c>
      <c r="BA18" s="204">
        <f>VLOOKUP($A18,'[2]Utskrivna från slutenvård'!$B:BB,53,FALSE)</f>
        <v>1.3793103448275901</v>
      </c>
      <c r="BB18" s="78">
        <f>VLOOKUP($A18,'[2]Utskrivna från slutenvård'!$B:BC,54,FALSE)</f>
        <v>9</v>
      </c>
      <c r="BC18" s="204">
        <f>VLOOKUP($A18,'[2]Utskrivna från slutenvård'!$B:BD,55,FALSE)</f>
        <v>1.55172413793104</v>
      </c>
      <c r="BD18" s="78">
        <f>VLOOKUP($A18,'[2]Utskrivna från slutenvård'!$B:BE,56,FALSE)</f>
        <v>4</v>
      </c>
      <c r="BE18" s="204">
        <f>VLOOKUP($A18,'[2]Utskrivna från slutenvård'!$B:BF,57,FALSE)</f>
        <v>0.68965517241379004</v>
      </c>
      <c r="BF18" s="78">
        <f>VLOOKUP($A18,'[2]Utskrivna från slutenvård'!$B:BG,58,FALSE)</f>
        <v>4</v>
      </c>
      <c r="BG18" s="204">
        <f>VLOOKUP($A18,'[2]Utskrivna från slutenvård'!$B:BH,59,FALSE)</f>
        <v>0.68965517241379004</v>
      </c>
      <c r="BH18" s="78">
        <f>VLOOKUP($A18,'[2]Utskrivna från slutenvård'!$B:BI,60,FALSE)</f>
        <v>6</v>
      </c>
      <c r="BI18" s="214">
        <f>VLOOKUP($A18,'[2]Utskrivna från slutenvård'!$B:BJ,61,FALSE)</f>
        <v>1.0344827586206899</v>
      </c>
      <c r="BJ18" s="78">
        <f>VLOOKUP($A18,'[2]Utskrivna från slutenvård'!$B:BK,62,FALSE)</f>
        <v>10</v>
      </c>
      <c r="BK18" s="214">
        <f>VLOOKUP($A18,'[2]Utskrivna från slutenvård'!$B:BL,63,FALSE)</f>
        <v>1.72413793103448</v>
      </c>
      <c r="BL18" s="78" t="str">
        <f>VLOOKUP($A18,'[2]Utskrivna från slutenvård'!$B:BM,64,FALSE)</f>
        <v>X</v>
      </c>
      <c r="BM18" s="214" t="str">
        <f>VLOOKUP($A18,'[2]Utskrivna från slutenvård'!$B:BN,65,FALSE)</f>
        <v xml:space="preserve"> </v>
      </c>
      <c r="BN18" s="78">
        <f>VLOOKUP($A18,'[2]Utskrivna från slutenvård'!$B:BO,66,FALSE)</f>
        <v>0</v>
      </c>
      <c r="BO18" s="214">
        <f>VLOOKUP($A18,'[2]Utskrivna från slutenvård'!$B:BP,67,FALSE)</f>
        <v>0</v>
      </c>
      <c r="BP18" s="78">
        <f>VLOOKUP($A18,'[2]Utskrivna från slutenvård'!$B:BQ,68,FALSE)</f>
        <v>5</v>
      </c>
      <c r="BQ18" s="214">
        <f>VLOOKUP($A18,'[2]Utskrivna från slutenvård'!$B:BR,69,FALSE)</f>
        <v>0.86206896551723999</v>
      </c>
      <c r="BR18" s="78">
        <f>VLOOKUP($A18,'[2]Utskrivna från slutenvård'!$B:BS,70,FALSE)</f>
        <v>6</v>
      </c>
      <c r="BS18" s="217">
        <f>VLOOKUP($A18,'[2]Utskrivna från slutenvård'!$B:BT,71,FALSE)</f>
        <v>1.0344827586206899</v>
      </c>
      <c r="BT18" s="78">
        <f>VLOOKUP($A18,'[2]Utskrivna från slutenvård'!$B:BU,72,FALSE)</f>
        <v>14</v>
      </c>
      <c r="BU18" s="217">
        <f>VLOOKUP($A18,'[2]Utskrivna från slutenvård'!$B:BV,73,FALSE)</f>
        <v>2.4137931034482798</v>
      </c>
      <c r="BV18" s="78">
        <f>VLOOKUP($A18,'[2]Utskrivna från slutenvård'!$B:BW,74,FALSE)</f>
        <v>20</v>
      </c>
      <c r="BW18" s="214">
        <f>VLOOKUP($A18,'[2]Utskrivna från slutenvård'!$B:BX,75,FALSE)</f>
        <v>3.4482758620689702</v>
      </c>
      <c r="BX18" s="78">
        <f>VLOOKUP($A18,'[2]Utskrivna från slutenvård'!$B:BY,76,FALSE)</f>
        <v>22</v>
      </c>
      <c r="BY18" s="214">
        <f>VLOOKUP($A18,'[2]Utskrivna från slutenvård'!$B:BZ,77,FALSE)</f>
        <v>3.7931034482758599</v>
      </c>
      <c r="BZ18" s="78">
        <f>VLOOKUP($A18,'[2]Utskrivna från slutenvård'!$B:CA,78,FALSE)</f>
        <v>17</v>
      </c>
      <c r="CA18" s="214">
        <f>VLOOKUP($A18,'[2]Utskrivna från slutenvård'!$B:CB,79,FALSE)</f>
        <v>2.9310344827586201</v>
      </c>
      <c r="CB18" s="78" t="str">
        <f>VLOOKUP($A18,'[2]Utskrivna från slutenvård'!$B:CC,80,FALSE)</f>
        <v>X</v>
      </c>
      <c r="CC18" s="214" t="str">
        <f>VLOOKUP($A18,'[2]Utskrivna från slutenvård'!$B:CD,81,FALSE)</f>
        <v xml:space="preserve"> </v>
      </c>
      <c r="CD18" s="78">
        <f>VLOOKUP($A18,'[2]Utskrivna från slutenvård'!$B:CE,82,FALSE)</f>
        <v>0</v>
      </c>
      <c r="CE18" s="214">
        <f>VLOOKUP($A18,'[2]Utskrivna från slutenvård'!$B:CF,83,FALSE)</f>
        <v>0</v>
      </c>
    </row>
    <row r="19" spans="1:83">
      <c r="A19" s="30" t="s">
        <v>122</v>
      </c>
      <c r="B19" s="88">
        <f>VLOOKUP(A19,'[2]Utskrivna från slutenvård'!$B:$C,2,FALSE)</f>
        <v>716</v>
      </c>
      <c r="C19" s="91">
        <f>VLOOKUP($A19,'[2]Utskrivna från slutenvård'!$B:D,3,FALSE)</f>
        <v>2.9271084583622899</v>
      </c>
      <c r="D19" s="82">
        <f>VLOOKUP($A19,'[2]Utskrivna från slutenvård'!$B:E,4,FALSE)</f>
        <v>0</v>
      </c>
      <c r="E19" s="192">
        <f>VLOOKUP($A19,'[2]Utskrivna från slutenvård'!$B:F,5,FALSE)</f>
        <v>0</v>
      </c>
      <c r="F19" s="78" t="str">
        <f>VLOOKUP($A19,'[2]Utskrivna från slutenvård'!$B:G,6,FALSE)</f>
        <v>X</v>
      </c>
      <c r="G19" s="192" t="str">
        <f>VLOOKUP($A19,'[2]Utskrivna från slutenvård'!$B:H,7,FALSE)</f>
        <v xml:space="preserve"> </v>
      </c>
      <c r="H19" s="78">
        <f>VLOOKUP($A19,'[2]Utskrivna från slutenvård'!$B:I,8,FALSE)</f>
        <v>8</v>
      </c>
      <c r="I19" s="192">
        <f>VLOOKUP($A19,'[2]Utskrivna från slutenvård'!$B:J,9,FALSE)</f>
        <v>1.1173184357541901</v>
      </c>
      <c r="J19" s="78">
        <f>VLOOKUP($A19,'[2]Utskrivna från slutenvård'!$B:K,10,FALSE)</f>
        <v>25</v>
      </c>
      <c r="K19" s="192">
        <f>VLOOKUP($A19,'[2]Utskrivna från slutenvård'!$B:L,11,FALSE)</f>
        <v>3.4916201117318399</v>
      </c>
      <c r="L19" s="78">
        <f>VLOOKUP($A19,'[2]Utskrivna från slutenvård'!$B:M,12,FALSE)</f>
        <v>54</v>
      </c>
      <c r="M19" s="192">
        <f>VLOOKUP($A19,'[2]Utskrivna från slutenvård'!$B:N,13,FALSE)</f>
        <v>7.5418994413407798</v>
      </c>
      <c r="N19" s="78">
        <f>VLOOKUP($A19,'[2]Utskrivna från slutenvård'!$B:O,14,FALSE)</f>
        <v>58</v>
      </c>
      <c r="O19" s="192">
        <f>VLOOKUP($A19,'[2]Utskrivna från slutenvård'!$B:P,15,FALSE)</f>
        <v>8.1005586592178798</v>
      </c>
      <c r="P19" s="78">
        <f>VLOOKUP($A19,'[2]Utskrivna från slutenvård'!$B:Q,16,FALSE)</f>
        <v>47</v>
      </c>
      <c r="Q19" s="192">
        <f>VLOOKUP($A19,'[2]Utskrivna från slutenvård'!$B:R,17,FALSE)</f>
        <v>6.56424581005587</v>
      </c>
      <c r="R19" s="78">
        <f>VLOOKUP($A19,'[2]Utskrivna från slutenvård'!$B:S,18,FALSE)</f>
        <v>33</v>
      </c>
      <c r="S19" s="192">
        <f>VLOOKUP($A19,'[2]Utskrivna från slutenvård'!$B:T,19,FALSE)</f>
        <v>4.60893854748603</v>
      </c>
      <c r="T19" s="78">
        <f>VLOOKUP($A19,'[2]Utskrivna från slutenvård'!$B:U,20,FALSE)</f>
        <v>17</v>
      </c>
      <c r="U19" s="205">
        <f>VLOOKUP($A19,'[2]Utskrivna från slutenvård'!$B:V,21,FALSE)</f>
        <v>2.3743016759776499</v>
      </c>
      <c r="V19" s="78">
        <f>VLOOKUP($A19,'[2]Utskrivna från slutenvård'!$B:W,22,FALSE)</f>
        <v>26</v>
      </c>
      <c r="W19" s="205">
        <f>VLOOKUP($A19,'[2]Utskrivna från slutenvård'!$B:X,23,FALSE)</f>
        <v>3.6312849162011198</v>
      </c>
      <c r="X19" s="78">
        <f>VLOOKUP($A19,'[2]Utskrivna från slutenvård'!$B:Y,24,FALSE)</f>
        <v>32</v>
      </c>
      <c r="Y19" s="205">
        <f>VLOOKUP($A19,'[2]Utskrivna från slutenvård'!$B:Z,25,FALSE)</f>
        <v>4.4692737430167604</v>
      </c>
      <c r="Z19" s="78">
        <f>VLOOKUP($A19,'[2]Utskrivna från slutenvård'!$B:AA,26,FALSE)</f>
        <v>27</v>
      </c>
      <c r="AA19" s="205">
        <f>VLOOKUP($A19,'[2]Utskrivna från slutenvård'!$B:AB,27,FALSE)</f>
        <v>3.7709497206703899</v>
      </c>
      <c r="AB19" s="78">
        <f>VLOOKUP($A19,'[2]Utskrivna från slutenvård'!$B:AC,28,FALSE)</f>
        <v>22</v>
      </c>
      <c r="AC19" s="205">
        <f>VLOOKUP($A19,'[2]Utskrivna från slutenvård'!$B:AD,29,FALSE)</f>
        <v>3.0726256983240199</v>
      </c>
      <c r="AD19" s="78">
        <f>VLOOKUP($A19,'[2]Utskrivna från slutenvård'!$B:AE,30,FALSE)</f>
        <v>35</v>
      </c>
      <c r="AE19" s="205">
        <f>VLOOKUP($A19,'[2]Utskrivna från slutenvård'!$B:AF,31,FALSE)</f>
        <v>4.88826815642458</v>
      </c>
      <c r="AF19" s="78">
        <f>VLOOKUP($A19,'[2]Utskrivna från slutenvård'!$B:AG,32,FALSE)</f>
        <v>29</v>
      </c>
      <c r="AG19" s="205">
        <f>VLOOKUP($A19,'[2]Utskrivna från slutenvård'!$B:AH,33,FALSE)</f>
        <v>4.0502793296089399</v>
      </c>
      <c r="AH19" s="78">
        <f>VLOOKUP($A19,'[2]Utskrivna från slutenvård'!$B:AI,34,FALSE)</f>
        <v>35</v>
      </c>
      <c r="AI19" s="205">
        <f>VLOOKUP($A19,'[2]Utskrivna från slutenvård'!$B:AJ,35,FALSE)</f>
        <v>4.88826815642458</v>
      </c>
      <c r="AJ19" s="78">
        <f>VLOOKUP($A19,'[2]Utskrivna från slutenvård'!$B:AK,36,FALSE)</f>
        <v>14</v>
      </c>
      <c r="AK19" s="205">
        <f>VLOOKUP($A19,'[2]Utskrivna från slutenvård'!$B:AL,37,FALSE)</f>
        <v>1.95530726256983</v>
      </c>
      <c r="AL19" s="78">
        <f>VLOOKUP($A19,'[2]Utskrivna från slutenvård'!$B:AM,38,FALSE)</f>
        <v>12</v>
      </c>
      <c r="AM19" s="205">
        <f>VLOOKUP($A19,'[2]Utskrivna från slutenvård'!$B:AN,39,FALSE)</f>
        <v>1.67597765363129</v>
      </c>
      <c r="AN19" s="78">
        <f>VLOOKUP($A19,'[2]Utskrivna från slutenvård'!$B:AO,40,FALSE)</f>
        <v>6</v>
      </c>
      <c r="AO19" s="205">
        <f>VLOOKUP($A19,'[2]Utskrivna från slutenvård'!$B:AP,41,FALSE)</f>
        <v>0.83798882681564002</v>
      </c>
      <c r="AP19" s="78" t="str">
        <f>VLOOKUP($A19,'[2]Utskrivna från slutenvård'!$B:AQ,42,FALSE)</f>
        <v>X</v>
      </c>
      <c r="AQ19" s="205" t="str">
        <f>VLOOKUP($A19,'[2]Utskrivna från slutenvård'!$B:AR,43,FALSE)</f>
        <v xml:space="preserve"> </v>
      </c>
      <c r="AR19" s="78">
        <f>VLOOKUP($A19,'[2]Utskrivna från slutenvård'!$B:AS,44,FALSE)</f>
        <v>8</v>
      </c>
      <c r="AS19" s="205">
        <f>VLOOKUP($A19,'[2]Utskrivna från slutenvård'!$B:AT,45,FALSE)</f>
        <v>1.1173184357541901</v>
      </c>
      <c r="AT19" s="140">
        <f>VLOOKUP($A19,'[2]Utskrivna från slutenvård'!$B:AU,46,FALSE)</f>
        <v>7</v>
      </c>
      <c r="AU19" s="205">
        <f>VLOOKUP($A19,'[2]Utskrivna från slutenvård'!$B:AV,47,FALSE)</f>
        <v>0.97765363128492</v>
      </c>
      <c r="AV19" s="78">
        <f>VLOOKUP($A19,'[2]Utskrivna från slutenvård'!$B:AW,48,FALSE)</f>
        <v>5</v>
      </c>
      <c r="AW19" s="205">
        <f>VLOOKUP($A19,'[2]Utskrivna från slutenvård'!$B:AX,49,FALSE)</f>
        <v>0.69832402234637003</v>
      </c>
      <c r="AX19" s="78">
        <f>VLOOKUP($A19,'[2]Utskrivna från slutenvård'!$B:AY,50,FALSE)</f>
        <v>5</v>
      </c>
      <c r="AY19" s="205">
        <f>VLOOKUP($A19,'[2]Utskrivna från slutenvård'!$B:AZ,51,FALSE)</f>
        <v>0.69832402234637003</v>
      </c>
      <c r="AZ19" s="78">
        <f>VLOOKUP($A19,'[2]Utskrivna från slutenvård'!$B:BA,52,FALSE)</f>
        <v>7</v>
      </c>
      <c r="BA19" s="205">
        <f>VLOOKUP($A19,'[2]Utskrivna från slutenvård'!$B:BB,53,FALSE)</f>
        <v>0.97765363128492</v>
      </c>
      <c r="BB19" s="78" t="str">
        <f>VLOOKUP($A19,'[2]Utskrivna från slutenvård'!$B:BC,54,FALSE)</f>
        <v>X</v>
      </c>
      <c r="BC19" s="205" t="str">
        <f>VLOOKUP($A19,'[2]Utskrivna från slutenvård'!$B:BD,55,FALSE)</f>
        <v xml:space="preserve"> </v>
      </c>
      <c r="BD19" s="78" t="str">
        <f>VLOOKUP($A19,'[2]Utskrivna från slutenvård'!$B:BE,56,FALSE)</f>
        <v>X</v>
      </c>
      <c r="BE19" s="205" t="str">
        <f>VLOOKUP($A19,'[2]Utskrivna från slutenvård'!$B:BF,57,FALSE)</f>
        <v xml:space="preserve"> </v>
      </c>
      <c r="BF19" s="78">
        <f>VLOOKUP($A19,'[2]Utskrivna från slutenvård'!$B:BG,58,FALSE)</f>
        <v>5</v>
      </c>
      <c r="BG19" s="205">
        <f>VLOOKUP($A19,'[2]Utskrivna från slutenvård'!$B:BH,59,FALSE)</f>
        <v>0.69832402234637003</v>
      </c>
      <c r="BH19" s="78">
        <f>VLOOKUP($A19,'[2]Utskrivna från slutenvård'!$B:BI,60,FALSE)</f>
        <v>6</v>
      </c>
      <c r="BI19" s="215">
        <f>VLOOKUP($A19,'[2]Utskrivna från slutenvård'!$B:BJ,61,FALSE)</f>
        <v>0.83798882681564002</v>
      </c>
      <c r="BJ19" s="78">
        <f>VLOOKUP($A19,'[2]Utskrivna från slutenvård'!$B:BK,62,FALSE)</f>
        <v>9</v>
      </c>
      <c r="BK19" s="215">
        <f>VLOOKUP($A19,'[2]Utskrivna från slutenvård'!$B:BL,63,FALSE)</f>
        <v>1.25698324022346</v>
      </c>
      <c r="BL19" s="78">
        <f>VLOOKUP($A19,'[2]Utskrivna från slutenvård'!$B:BM,64,FALSE)</f>
        <v>7</v>
      </c>
      <c r="BM19" s="215">
        <f>VLOOKUP($A19,'[2]Utskrivna från slutenvård'!$B:BN,65,FALSE)</f>
        <v>0.97765363128492</v>
      </c>
      <c r="BN19" s="78">
        <f>VLOOKUP($A19,'[2]Utskrivna från slutenvård'!$B:BO,66,FALSE)</f>
        <v>6</v>
      </c>
      <c r="BO19" s="215">
        <f>VLOOKUP($A19,'[2]Utskrivna från slutenvård'!$B:BP,67,FALSE)</f>
        <v>0.83798882681564002</v>
      </c>
      <c r="BP19" s="78">
        <f>VLOOKUP($A19,'[2]Utskrivna från slutenvård'!$B:BQ,68,FALSE)</f>
        <v>5</v>
      </c>
      <c r="BQ19" s="215">
        <f>VLOOKUP($A19,'[2]Utskrivna från slutenvård'!$B:BR,69,FALSE)</f>
        <v>0.69832402234637003</v>
      </c>
      <c r="BR19" s="78">
        <f>VLOOKUP($A19,'[2]Utskrivna från slutenvård'!$B:BS,70,FALSE)</f>
        <v>11</v>
      </c>
      <c r="BS19" s="218">
        <f>VLOOKUP($A19,'[2]Utskrivna från slutenvård'!$B:BT,71,FALSE)</f>
        <v>1.5363128491620099</v>
      </c>
      <c r="BT19" s="78">
        <f>VLOOKUP($A19,'[2]Utskrivna från slutenvård'!$B:BU,72,FALSE)</f>
        <v>19</v>
      </c>
      <c r="BU19" s="218">
        <f>VLOOKUP($A19,'[2]Utskrivna från slutenvård'!$B:BV,73,FALSE)</f>
        <v>2.6536312849161998</v>
      </c>
      <c r="BV19" s="78">
        <f>VLOOKUP($A19,'[2]Utskrivna från slutenvård'!$B:BW,74,FALSE)</f>
        <v>20</v>
      </c>
      <c r="BW19" s="215">
        <f>VLOOKUP($A19,'[2]Utskrivna från slutenvård'!$B:BX,75,FALSE)</f>
        <v>2.7932960893854801</v>
      </c>
      <c r="BX19" s="78">
        <f>VLOOKUP($A19,'[2]Utskrivna från slutenvård'!$B:BY,76,FALSE)</f>
        <v>48</v>
      </c>
      <c r="BY19" s="215">
        <f>VLOOKUP($A19,'[2]Utskrivna från slutenvård'!$B:BZ,77,FALSE)</f>
        <v>6.7039106145251397</v>
      </c>
      <c r="BZ19" s="78">
        <f>VLOOKUP($A19,'[2]Utskrivna från slutenvård'!$B:CA,78,FALSE)</f>
        <v>55</v>
      </c>
      <c r="CA19" s="215">
        <f>VLOOKUP($A19,'[2]Utskrivna från slutenvård'!$B:CB,79,FALSE)</f>
        <v>7.6815642458100601</v>
      </c>
      <c r="CB19" s="78" t="str">
        <f>VLOOKUP($A19,'[2]Utskrivna från slutenvård'!$B:CC,80,FALSE)</f>
        <v>X</v>
      </c>
      <c r="CC19" s="215" t="str">
        <f>VLOOKUP($A19,'[2]Utskrivna från slutenvård'!$B:CD,81,FALSE)</f>
        <v xml:space="preserve"> </v>
      </c>
      <c r="CD19" s="78">
        <f>VLOOKUP($A19,'[2]Utskrivna från slutenvård'!$B:CE,82,FALSE)</f>
        <v>0</v>
      </c>
      <c r="CE19" s="215">
        <f>VLOOKUP($A19,'[2]Utskrivna från slutenvård'!$B:CF,83,FALSE)</f>
        <v>0</v>
      </c>
    </row>
    <row r="20" spans="1:83">
      <c r="A20" s="30" t="s">
        <v>121</v>
      </c>
      <c r="B20" s="88">
        <f>VLOOKUP(A20,'[2]Utskrivna från slutenvård'!$B:$C,2,FALSE)</f>
        <v>646</v>
      </c>
      <c r="C20" s="92">
        <f>VLOOKUP($A20,'[2]Utskrivna från slutenvård'!$B:D,3,FALSE)</f>
        <v>2.64093863701402</v>
      </c>
      <c r="D20" s="78">
        <f>VLOOKUP($A20,'[2]Utskrivna från slutenvård'!$B:E,4,FALSE)</f>
        <v>0</v>
      </c>
      <c r="E20" s="193">
        <f>VLOOKUP($A20,'[2]Utskrivna från slutenvård'!$B:F,5,FALSE)</f>
        <v>0</v>
      </c>
      <c r="F20" s="78">
        <f>VLOOKUP($A20,'[2]Utskrivna från slutenvård'!$B:G,6,FALSE)</f>
        <v>5</v>
      </c>
      <c r="G20" s="193">
        <f>VLOOKUP($A20,'[2]Utskrivna från slutenvård'!$B:H,7,FALSE)</f>
        <v>0.77399380804953999</v>
      </c>
      <c r="H20" s="78">
        <f>VLOOKUP($A20,'[2]Utskrivna från slutenvård'!$B:I,8,FALSE)</f>
        <v>9</v>
      </c>
      <c r="I20" s="193">
        <f>VLOOKUP($A20,'[2]Utskrivna från slutenvård'!$B:J,9,FALSE)</f>
        <v>1.39318885448916</v>
      </c>
      <c r="J20" s="78">
        <f>VLOOKUP($A20,'[2]Utskrivna från slutenvård'!$B:K,10,FALSE)</f>
        <v>18</v>
      </c>
      <c r="K20" s="193">
        <f>VLOOKUP($A20,'[2]Utskrivna från slutenvård'!$B:L,11,FALSE)</f>
        <v>2.7863777089783301</v>
      </c>
      <c r="L20" s="78">
        <f>VLOOKUP($A20,'[2]Utskrivna från slutenvård'!$B:M,12,FALSE)</f>
        <v>36</v>
      </c>
      <c r="M20" s="193">
        <f>VLOOKUP($A20,'[2]Utskrivna från slutenvård'!$B:N,13,FALSE)</f>
        <v>5.5727554179566603</v>
      </c>
      <c r="N20" s="78">
        <f>VLOOKUP($A20,'[2]Utskrivna från slutenvård'!$B:O,14,FALSE)</f>
        <v>42</v>
      </c>
      <c r="O20" s="193">
        <f>VLOOKUP($A20,'[2]Utskrivna från slutenvård'!$B:P,15,FALSE)</f>
        <v>6.5015479876161004</v>
      </c>
      <c r="P20" s="78">
        <f>VLOOKUP($A20,'[2]Utskrivna från slutenvård'!$B:Q,16,FALSE)</f>
        <v>50</v>
      </c>
      <c r="Q20" s="193">
        <f>VLOOKUP($A20,'[2]Utskrivna från slutenvård'!$B:R,17,FALSE)</f>
        <v>7.7399380804953601</v>
      </c>
      <c r="R20" s="78">
        <f>VLOOKUP($A20,'[2]Utskrivna från slutenvård'!$B:S,18,FALSE)</f>
        <v>45</v>
      </c>
      <c r="S20" s="193">
        <f>VLOOKUP($A20,'[2]Utskrivna från slutenvård'!$B:T,19,FALSE)</f>
        <v>6.96594427244582</v>
      </c>
      <c r="T20" s="83">
        <f>VLOOKUP($A20,'[2]Utskrivna från slutenvård'!$B:U,20,FALSE)</f>
        <v>38</v>
      </c>
      <c r="U20" s="204">
        <f>VLOOKUP($A20,'[2]Utskrivna från slutenvård'!$B:V,21,FALSE)</f>
        <v>5.8823529411764701</v>
      </c>
      <c r="V20" s="78">
        <f>VLOOKUP($A20,'[2]Utskrivna från slutenvård'!$B:W,22,FALSE)</f>
        <v>38</v>
      </c>
      <c r="W20" s="204">
        <f>VLOOKUP($A20,'[2]Utskrivna från slutenvård'!$B:X,23,FALSE)</f>
        <v>5.8823529411764701</v>
      </c>
      <c r="X20" s="83">
        <f>VLOOKUP($A20,'[2]Utskrivna från slutenvård'!$B:Y,24,FALSE)</f>
        <v>25</v>
      </c>
      <c r="Y20" s="204">
        <f>VLOOKUP($A20,'[2]Utskrivna från slutenvård'!$B:Z,25,FALSE)</f>
        <v>3.8699690402476801</v>
      </c>
      <c r="Z20" s="83">
        <f>VLOOKUP($A20,'[2]Utskrivna från slutenvård'!$B:AA,26,FALSE)</f>
        <v>28</v>
      </c>
      <c r="AA20" s="204">
        <f>VLOOKUP($A20,'[2]Utskrivna från slutenvård'!$B:AB,27,FALSE)</f>
        <v>4.3343653250773997</v>
      </c>
      <c r="AB20" s="98">
        <f>VLOOKUP($A20,'[2]Utskrivna från slutenvård'!$B:AC,28,FALSE)</f>
        <v>40</v>
      </c>
      <c r="AC20" s="204">
        <f>VLOOKUP($A20,'[2]Utskrivna från slutenvård'!$B:AD,29,FALSE)</f>
        <v>6.1919504643962897</v>
      </c>
      <c r="AD20" s="98">
        <f>VLOOKUP($A20,'[2]Utskrivna från slutenvård'!$B:AE,30,FALSE)</f>
        <v>16</v>
      </c>
      <c r="AE20" s="204">
        <f>VLOOKUP($A20,'[2]Utskrivna från slutenvård'!$B:AF,31,FALSE)</f>
        <v>2.4767801857585101</v>
      </c>
      <c r="AF20" s="98">
        <f>VLOOKUP($A20,'[2]Utskrivna från slutenvård'!$B:AG,32,FALSE)</f>
        <v>13</v>
      </c>
      <c r="AG20" s="204">
        <f>VLOOKUP($A20,'[2]Utskrivna från slutenvård'!$B:AH,33,FALSE)</f>
        <v>2.01238390092879</v>
      </c>
      <c r="AH20" s="98">
        <f>VLOOKUP($A20,'[2]Utskrivna från slutenvård'!$B:AI,34,FALSE)</f>
        <v>22</v>
      </c>
      <c r="AI20" s="204">
        <f>VLOOKUP($A20,'[2]Utskrivna från slutenvård'!$B:AJ,35,FALSE)</f>
        <v>3.40557275541796</v>
      </c>
      <c r="AJ20" s="98">
        <f>VLOOKUP($A20,'[2]Utskrivna från slutenvård'!$B:AK,36,FALSE)</f>
        <v>19</v>
      </c>
      <c r="AK20" s="204">
        <f>VLOOKUP($A20,'[2]Utskrivna från slutenvård'!$B:AL,37,FALSE)</f>
        <v>2.9411764705882399</v>
      </c>
      <c r="AL20" s="98">
        <f>VLOOKUP($A20,'[2]Utskrivna från slutenvård'!$B:AM,38,FALSE)</f>
        <v>11</v>
      </c>
      <c r="AM20" s="204">
        <f>VLOOKUP($A20,'[2]Utskrivna från slutenvård'!$B:AN,39,FALSE)</f>
        <v>1.70278637770898</v>
      </c>
      <c r="AN20" s="98">
        <f>VLOOKUP($A20,'[2]Utskrivna från slutenvård'!$B:AO,40,FALSE)</f>
        <v>4</v>
      </c>
      <c r="AO20" s="204">
        <f>VLOOKUP($A20,'[2]Utskrivna från slutenvård'!$B:AP,41,FALSE)</f>
        <v>0.61919504643962997</v>
      </c>
      <c r="AP20" s="98" t="str">
        <f>VLOOKUP($A20,'[2]Utskrivna från slutenvård'!$B:AQ,42,FALSE)</f>
        <v>X</v>
      </c>
      <c r="AQ20" s="204" t="str">
        <f>VLOOKUP($A20,'[2]Utskrivna från slutenvård'!$B:AR,43,FALSE)</f>
        <v xml:space="preserve"> </v>
      </c>
      <c r="AR20" s="98">
        <f>VLOOKUP($A20,'[2]Utskrivna från slutenvård'!$B:AS,44,FALSE)</f>
        <v>5</v>
      </c>
      <c r="AS20" s="204">
        <f>VLOOKUP($A20,'[2]Utskrivna från slutenvård'!$B:AT,45,FALSE)</f>
        <v>0.77399380804953999</v>
      </c>
      <c r="AT20" s="98">
        <f>VLOOKUP($A20,'[2]Utskrivna från slutenvård'!$B:AU,46,FALSE)</f>
        <v>4</v>
      </c>
      <c r="AU20" s="204">
        <f>VLOOKUP($A20,'[2]Utskrivna från slutenvård'!$B:AV,47,FALSE)</f>
        <v>0.61919504643962997</v>
      </c>
      <c r="AV20" s="98" t="str">
        <f>VLOOKUP($A20,'[2]Utskrivna från slutenvård'!$B:AW,48,FALSE)</f>
        <v>X</v>
      </c>
      <c r="AW20" s="204" t="str">
        <f>VLOOKUP($A20,'[2]Utskrivna från slutenvård'!$B:AX,49,FALSE)</f>
        <v xml:space="preserve"> </v>
      </c>
      <c r="AX20" s="98" t="str">
        <f>VLOOKUP($A20,'[2]Utskrivna från slutenvård'!$B:AY,50,FALSE)</f>
        <v>X</v>
      </c>
      <c r="AY20" s="204" t="str">
        <f>VLOOKUP($A20,'[2]Utskrivna från slutenvård'!$B:AZ,51,FALSE)</f>
        <v xml:space="preserve"> </v>
      </c>
      <c r="AZ20" s="98" t="str">
        <f>VLOOKUP($A20,'[2]Utskrivna från slutenvård'!$B:BA,52,FALSE)</f>
        <v>X</v>
      </c>
      <c r="BA20" s="204" t="str">
        <f>VLOOKUP($A20,'[2]Utskrivna från slutenvård'!$B:BB,53,FALSE)</f>
        <v xml:space="preserve"> </v>
      </c>
      <c r="BB20" s="98" t="str">
        <f>VLOOKUP($A20,'[2]Utskrivna från slutenvård'!$B:BC,54,FALSE)</f>
        <v>X</v>
      </c>
      <c r="BC20" s="204" t="str">
        <f>VLOOKUP($A20,'[2]Utskrivna från slutenvård'!$B:BD,55,FALSE)</f>
        <v xml:space="preserve"> </v>
      </c>
      <c r="BD20" s="98" t="str">
        <f>VLOOKUP($A20,'[2]Utskrivna från slutenvård'!$B:BE,56,FALSE)</f>
        <v>X</v>
      </c>
      <c r="BE20" s="204" t="str">
        <f>VLOOKUP($A20,'[2]Utskrivna från slutenvård'!$B:BF,57,FALSE)</f>
        <v xml:space="preserve"> </v>
      </c>
      <c r="BF20" s="98">
        <f>VLOOKUP($A20,'[2]Utskrivna från slutenvård'!$B:BG,58,FALSE)</f>
        <v>6</v>
      </c>
      <c r="BG20" s="204">
        <f>VLOOKUP($A20,'[2]Utskrivna från slutenvård'!$B:BH,59,FALSE)</f>
        <v>0.92879256965944001</v>
      </c>
      <c r="BH20" s="98">
        <f>VLOOKUP($A20,'[2]Utskrivna från slutenvård'!$B:BI,60,FALSE)</f>
        <v>4</v>
      </c>
      <c r="BI20" s="214">
        <f>VLOOKUP($A20,'[2]Utskrivna från slutenvård'!$B:BJ,61,FALSE)</f>
        <v>0.61919504643962997</v>
      </c>
      <c r="BJ20" s="98" t="str">
        <f>VLOOKUP($A20,'[2]Utskrivna från slutenvård'!$B:BK,62,FALSE)</f>
        <v>X</v>
      </c>
      <c r="BK20" s="214" t="str">
        <f>VLOOKUP($A20,'[2]Utskrivna från slutenvård'!$B:BL,63,FALSE)</f>
        <v xml:space="preserve"> </v>
      </c>
      <c r="BL20" s="98">
        <f>VLOOKUP($A20,'[2]Utskrivna från slutenvård'!$B:BM,64,FALSE)</f>
        <v>5</v>
      </c>
      <c r="BM20" s="214">
        <f>VLOOKUP($A20,'[2]Utskrivna från slutenvård'!$B:BN,65,FALSE)</f>
        <v>0.77399380804953999</v>
      </c>
      <c r="BN20" s="98">
        <f>VLOOKUP($A20,'[2]Utskrivna från slutenvård'!$B:BO,66,FALSE)</f>
        <v>9</v>
      </c>
      <c r="BO20" s="214">
        <f>VLOOKUP($A20,'[2]Utskrivna från slutenvård'!$B:BP,67,FALSE)</f>
        <v>1.39318885448916</v>
      </c>
      <c r="BP20" s="98">
        <f>VLOOKUP($A20,'[2]Utskrivna från slutenvård'!$B:BQ,68,FALSE)</f>
        <v>7</v>
      </c>
      <c r="BQ20" s="214">
        <f>VLOOKUP($A20,'[2]Utskrivna från slutenvård'!$B:BR,69,FALSE)</f>
        <v>1.0835913312693499</v>
      </c>
      <c r="BR20" s="98">
        <f>VLOOKUP($A20,'[2]Utskrivna från slutenvård'!$B:BS,70,FALSE)</f>
        <v>12</v>
      </c>
      <c r="BS20" s="217">
        <f>VLOOKUP($A20,'[2]Utskrivna från slutenvård'!$B:BT,71,FALSE)</f>
        <v>1.85758513931889</v>
      </c>
      <c r="BT20" s="98">
        <f>VLOOKUP($A20,'[2]Utskrivna från slutenvård'!$B:BU,72,FALSE)</f>
        <v>22</v>
      </c>
      <c r="BU20" s="217">
        <f>VLOOKUP($A20,'[2]Utskrivna från slutenvård'!$B:BV,73,FALSE)</f>
        <v>3.40557275541796</v>
      </c>
      <c r="BV20" s="98">
        <f>VLOOKUP($A20,'[2]Utskrivna från slutenvård'!$B:BW,74,FALSE)</f>
        <v>37</v>
      </c>
      <c r="BW20" s="214">
        <f>VLOOKUP($A20,'[2]Utskrivna från slutenvård'!$B:BX,75,FALSE)</f>
        <v>5.7275541795665701</v>
      </c>
      <c r="BX20" s="98">
        <f>VLOOKUP($A20,'[2]Utskrivna från slutenvård'!$B:BY,76,FALSE)</f>
        <v>37</v>
      </c>
      <c r="BY20" s="214">
        <f>VLOOKUP($A20,'[2]Utskrivna från slutenvård'!$B:BZ,77,FALSE)</f>
        <v>5.7275541795665701</v>
      </c>
      <c r="BZ20" s="98">
        <f>VLOOKUP($A20,'[2]Utskrivna från slutenvård'!$B:CA,78,FALSE)</f>
        <v>22</v>
      </c>
      <c r="CA20" s="214">
        <f>VLOOKUP($A20,'[2]Utskrivna från slutenvård'!$B:CB,79,FALSE)</f>
        <v>3.40557275541796</v>
      </c>
      <c r="CB20" s="98">
        <f>VLOOKUP($A20,'[2]Utskrivna från slutenvård'!$B:CC,80,FALSE)</f>
        <v>0</v>
      </c>
      <c r="CC20" s="214">
        <f>VLOOKUP($A20,'[2]Utskrivna från slutenvård'!$B:CD,81,FALSE)</f>
        <v>0</v>
      </c>
      <c r="CD20" s="98">
        <f>VLOOKUP($A20,'[2]Utskrivna från slutenvård'!$B:CE,82,FALSE)</f>
        <v>0</v>
      </c>
      <c r="CE20" s="214">
        <f>VLOOKUP($A20,'[2]Utskrivna från slutenvård'!$B:CF,83,FALSE)</f>
        <v>0</v>
      </c>
    </row>
    <row r="21" spans="1:83">
      <c r="A21" s="18" t="s">
        <v>123</v>
      </c>
      <c r="B21" s="88">
        <f>VLOOKUP(A21,'[2]Utskrivna från slutenvård'!$B:$C,2,FALSE)</f>
        <v>543</v>
      </c>
      <c r="C21" s="94">
        <f>VLOOKUP($A21,'[2]Utskrivna från slutenvård'!$B:D,3,FALSE)</f>
        <v>2.2198601856015698</v>
      </c>
      <c r="D21" s="62" t="str">
        <f>VLOOKUP($A21,'[2]Utskrivna från slutenvård'!$B:E,4,FALSE)</f>
        <v>X</v>
      </c>
      <c r="E21" s="193" t="str">
        <f>VLOOKUP($A21,'[2]Utskrivna från slutenvård'!$B:F,5,FALSE)</f>
        <v xml:space="preserve"> </v>
      </c>
      <c r="F21" s="78" t="str">
        <f>VLOOKUP($A21,'[2]Utskrivna från slutenvård'!$B:G,6,FALSE)</f>
        <v>X</v>
      </c>
      <c r="G21" s="193" t="str">
        <f>VLOOKUP($A21,'[2]Utskrivna från slutenvård'!$B:H,7,FALSE)</f>
        <v xml:space="preserve"> </v>
      </c>
      <c r="H21" s="78">
        <f>VLOOKUP($A21,'[2]Utskrivna från slutenvård'!$B:I,8,FALSE)</f>
        <v>15</v>
      </c>
      <c r="I21" s="193">
        <f>VLOOKUP($A21,'[2]Utskrivna från slutenvård'!$B:J,9,FALSE)</f>
        <v>2.7624309392265198</v>
      </c>
      <c r="J21" s="78">
        <f>VLOOKUP($A21,'[2]Utskrivna från slutenvård'!$B:K,10,FALSE)</f>
        <v>45</v>
      </c>
      <c r="K21" s="193">
        <f>VLOOKUP($A21,'[2]Utskrivna från slutenvård'!$B:L,11,FALSE)</f>
        <v>8.2872928176795604</v>
      </c>
      <c r="L21" s="78">
        <f>VLOOKUP($A21,'[2]Utskrivna från slutenvård'!$B:M,12,FALSE)</f>
        <v>22</v>
      </c>
      <c r="M21" s="193">
        <f>VLOOKUP($A21,'[2]Utskrivna från slutenvård'!$B:N,13,FALSE)</f>
        <v>4.0515653775322296</v>
      </c>
      <c r="N21" s="78">
        <f>VLOOKUP($A21,'[2]Utskrivna från slutenvård'!$B:O,14,FALSE)</f>
        <v>35</v>
      </c>
      <c r="O21" s="193">
        <f>VLOOKUP($A21,'[2]Utskrivna från slutenvård'!$B:P,15,FALSE)</f>
        <v>6.4456721915285504</v>
      </c>
      <c r="P21" s="78">
        <f>VLOOKUP($A21,'[2]Utskrivna från slutenvård'!$B:Q,16,FALSE)</f>
        <v>50</v>
      </c>
      <c r="Q21" s="193">
        <f>VLOOKUP($A21,'[2]Utskrivna från slutenvård'!$B:R,17,FALSE)</f>
        <v>9.2081031307550703</v>
      </c>
      <c r="R21" s="78">
        <f>VLOOKUP($A21,'[2]Utskrivna från slutenvård'!$B:S,18,FALSE)</f>
        <v>31</v>
      </c>
      <c r="S21" s="193">
        <f>VLOOKUP($A21,'[2]Utskrivna från slutenvård'!$B:T,19,FALSE)</f>
        <v>5.70902394106814</v>
      </c>
      <c r="T21" s="78">
        <f>VLOOKUP($A21,'[2]Utskrivna från slutenvård'!$B:U,20,FALSE)</f>
        <v>31</v>
      </c>
      <c r="U21" s="204">
        <f>VLOOKUP($A21,'[2]Utskrivna från slutenvård'!$B:V,21,FALSE)</f>
        <v>5.70902394106814</v>
      </c>
      <c r="V21" s="78">
        <f>VLOOKUP($A21,'[2]Utskrivna från slutenvård'!$B:W,22,FALSE)</f>
        <v>18</v>
      </c>
      <c r="W21" s="204">
        <f>VLOOKUP($A21,'[2]Utskrivna från slutenvård'!$B:X,23,FALSE)</f>
        <v>3.3149171270718201</v>
      </c>
      <c r="X21" s="78">
        <f>VLOOKUP($A21,'[2]Utskrivna från slutenvård'!$B:Y,24,FALSE)</f>
        <v>22</v>
      </c>
      <c r="Y21" s="204">
        <f>VLOOKUP($A21,'[2]Utskrivna från slutenvård'!$B:Z,25,FALSE)</f>
        <v>4.0515653775322296</v>
      </c>
      <c r="Z21" s="98">
        <f>VLOOKUP($A21,'[2]Utskrivna från slutenvård'!$B:AA,26,FALSE)</f>
        <v>16</v>
      </c>
      <c r="AA21" s="204">
        <f>VLOOKUP($A21,'[2]Utskrivna från slutenvård'!$B:AB,27,FALSE)</f>
        <v>2.9465930018416202</v>
      </c>
      <c r="AB21" s="98">
        <f>VLOOKUP($A21,'[2]Utskrivna från slutenvård'!$B:AC,28,FALSE)</f>
        <v>19</v>
      </c>
      <c r="AC21" s="204">
        <f>VLOOKUP($A21,'[2]Utskrivna från slutenvård'!$B:AD,29,FALSE)</f>
        <v>3.4990791896869302</v>
      </c>
      <c r="AD21" s="98">
        <f>VLOOKUP($A21,'[2]Utskrivna från slutenvård'!$B:AE,30,FALSE)</f>
        <v>19</v>
      </c>
      <c r="AE21" s="204">
        <f>VLOOKUP($A21,'[2]Utskrivna från slutenvård'!$B:AF,31,FALSE)</f>
        <v>3.4990791896869302</v>
      </c>
      <c r="AF21" s="98">
        <f>VLOOKUP($A21,'[2]Utskrivna från slutenvård'!$B:AG,32,FALSE)</f>
        <v>13</v>
      </c>
      <c r="AG21" s="204">
        <f>VLOOKUP($A21,'[2]Utskrivna från slutenvård'!$B:AH,33,FALSE)</f>
        <v>2.39410681399632</v>
      </c>
      <c r="AH21" s="98">
        <f>VLOOKUP($A21,'[2]Utskrivna från slutenvård'!$B:AI,34,FALSE)</f>
        <v>10</v>
      </c>
      <c r="AI21" s="204">
        <f>VLOOKUP($A21,'[2]Utskrivna från slutenvård'!$B:AJ,35,FALSE)</f>
        <v>1.84162062615101</v>
      </c>
      <c r="AJ21" s="98">
        <f>VLOOKUP($A21,'[2]Utskrivna från slutenvård'!$B:AK,36,FALSE)</f>
        <v>15</v>
      </c>
      <c r="AK21" s="204">
        <f>VLOOKUP($A21,'[2]Utskrivna från slutenvård'!$B:AL,37,FALSE)</f>
        <v>2.7624309392265198</v>
      </c>
      <c r="AL21" s="98">
        <f>VLOOKUP($A21,'[2]Utskrivna från slutenvård'!$B:AM,38,FALSE)</f>
        <v>14</v>
      </c>
      <c r="AM21" s="204">
        <f>VLOOKUP($A21,'[2]Utskrivna från slutenvård'!$B:AN,39,FALSE)</f>
        <v>2.5782688766114199</v>
      </c>
      <c r="AN21" s="98">
        <f>VLOOKUP($A21,'[2]Utskrivna från slutenvård'!$B:AO,40,FALSE)</f>
        <v>5</v>
      </c>
      <c r="AO21" s="204">
        <f>VLOOKUP($A21,'[2]Utskrivna från slutenvård'!$B:AP,41,FALSE)</f>
        <v>0.92081031307550998</v>
      </c>
      <c r="AP21" s="98" t="str">
        <f>VLOOKUP($A21,'[2]Utskrivna från slutenvård'!$B:AQ,42,FALSE)</f>
        <v>X</v>
      </c>
      <c r="AQ21" s="204" t="str">
        <f>VLOOKUP($A21,'[2]Utskrivna från slutenvård'!$B:AR,43,FALSE)</f>
        <v xml:space="preserve"> </v>
      </c>
      <c r="AR21" s="98" t="str">
        <f>VLOOKUP($A21,'[2]Utskrivna från slutenvård'!$B:AS,44,FALSE)</f>
        <v>X</v>
      </c>
      <c r="AS21" s="204" t="str">
        <f>VLOOKUP($A21,'[2]Utskrivna från slutenvård'!$B:AT,45,FALSE)</f>
        <v xml:space="preserve"> </v>
      </c>
      <c r="AT21" s="98" t="str">
        <f>VLOOKUP($A21,'[2]Utskrivna från slutenvård'!$B:AU,46,FALSE)</f>
        <v>X</v>
      </c>
      <c r="AU21" s="204" t="str">
        <f>VLOOKUP($A21,'[2]Utskrivna från slutenvård'!$B:AV,47,FALSE)</f>
        <v xml:space="preserve"> </v>
      </c>
      <c r="AV21" s="98">
        <f>VLOOKUP($A21,'[2]Utskrivna från slutenvård'!$B:AW,48,FALSE)</f>
        <v>5</v>
      </c>
      <c r="AW21" s="204">
        <f>VLOOKUP($A21,'[2]Utskrivna från slutenvård'!$B:AX,49,FALSE)</f>
        <v>0.92081031307550998</v>
      </c>
      <c r="AX21" s="98" t="str">
        <f>VLOOKUP($A21,'[2]Utskrivna från slutenvård'!$B:AY,50,FALSE)</f>
        <v>X</v>
      </c>
      <c r="AY21" s="204" t="str">
        <f>VLOOKUP($A21,'[2]Utskrivna från slutenvård'!$B:AZ,51,FALSE)</f>
        <v xml:space="preserve"> </v>
      </c>
      <c r="AZ21" s="98" t="str">
        <f>VLOOKUP($A21,'[2]Utskrivna från slutenvård'!$B:BA,52,FALSE)</f>
        <v>X</v>
      </c>
      <c r="BA21" s="204" t="str">
        <f>VLOOKUP($A21,'[2]Utskrivna från slutenvård'!$B:BB,53,FALSE)</f>
        <v xml:space="preserve"> </v>
      </c>
      <c r="BB21" s="98">
        <f>VLOOKUP($A21,'[2]Utskrivna från slutenvård'!$B:BC,54,FALSE)</f>
        <v>6</v>
      </c>
      <c r="BC21" s="204">
        <f>VLOOKUP($A21,'[2]Utskrivna från slutenvård'!$B:BD,55,FALSE)</f>
        <v>1.10497237569061</v>
      </c>
      <c r="BD21" s="98" t="str">
        <f>VLOOKUP($A21,'[2]Utskrivna från slutenvård'!$B:BE,56,FALSE)</f>
        <v>X</v>
      </c>
      <c r="BE21" s="204" t="str">
        <f>VLOOKUP($A21,'[2]Utskrivna från slutenvård'!$B:BF,57,FALSE)</f>
        <v xml:space="preserve"> </v>
      </c>
      <c r="BF21" s="98" t="str">
        <f>VLOOKUP($A21,'[2]Utskrivna från slutenvård'!$B:BG,58,FALSE)</f>
        <v>X</v>
      </c>
      <c r="BG21" s="204" t="str">
        <f>VLOOKUP($A21,'[2]Utskrivna från slutenvård'!$B:BH,59,FALSE)</f>
        <v xml:space="preserve"> </v>
      </c>
      <c r="BH21" s="98">
        <f>VLOOKUP($A21,'[2]Utskrivna från slutenvård'!$B:BI,60,FALSE)</f>
        <v>6</v>
      </c>
      <c r="BI21" s="214">
        <f>VLOOKUP($A21,'[2]Utskrivna från slutenvård'!$B:BJ,61,FALSE)</f>
        <v>1.10497237569061</v>
      </c>
      <c r="BJ21" s="98">
        <f>VLOOKUP($A21,'[2]Utskrivna från slutenvård'!$B:BK,62,FALSE)</f>
        <v>7</v>
      </c>
      <c r="BK21" s="214">
        <f>VLOOKUP($A21,'[2]Utskrivna från slutenvård'!$B:BL,63,FALSE)</f>
        <v>1.28913443830571</v>
      </c>
      <c r="BL21" s="98">
        <f>VLOOKUP($A21,'[2]Utskrivna från slutenvård'!$B:BM,64,FALSE)</f>
        <v>4</v>
      </c>
      <c r="BM21" s="214">
        <f>VLOOKUP($A21,'[2]Utskrivna från slutenvård'!$B:BN,65,FALSE)</f>
        <v>0.73664825046041005</v>
      </c>
      <c r="BN21" s="98">
        <f>VLOOKUP($A21,'[2]Utskrivna från slutenvård'!$B:BO,66,FALSE)</f>
        <v>6</v>
      </c>
      <c r="BO21" s="214">
        <f>VLOOKUP($A21,'[2]Utskrivna från slutenvård'!$B:BP,67,FALSE)</f>
        <v>1.10497237569061</v>
      </c>
      <c r="BP21" s="98">
        <f>VLOOKUP($A21,'[2]Utskrivna från slutenvård'!$B:BQ,68,FALSE)</f>
        <v>15</v>
      </c>
      <c r="BQ21" s="214">
        <f>VLOOKUP($A21,'[2]Utskrivna från slutenvård'!$B:BR,69,FALSE)</f>
        <v>2.7624309392265198</v>
      </c>
      <c r="BR21" s="98">
        <f>VLOOKUP($A21,'[2]Utskrivna från slutenvård'!$B:BS,70,FALSE)</f>
        <v>12</v>
      </c>
      <c r="BS21" s="217">
        <f>VLOOKUP($A21,'[2]Utskrivna från slutenvård'!$B:BT,71,FALSE)</f>
        <v>2.20994475138122</v>
      </c>
      <c r="BT21" s="98">
        <f>VLOOKUP($A21,'[2]Utskrivna från slutenvård'!$B:BU,72,FALSE)</f>
        <v>9</v>
      </c>
      <c r="BU21" s="217">
        <f>VLOOKUP($A21,'[2]Utskrivna från slutenvård'!$B:BV,73,FALSE)</f>
        <v>1.65745856353591</v>
      </c>
      <c r="BV21" s="98">
        <f>VLOOKUP($A21,'[2]Utskrivna från slutenvård'!$B:BW,74,FALSE)</f>
        <v>12</v>
      </c>
      <c r="BW21" s="214">
        <f>VLOOKUP($A21,'[2]Utskrivna från slutenvård'!$B:BX,75,FALSE)</f>
        <v>2.20994475138122</v>
      </c>
      <c r="BX21" s="98">
        <f>VLOOKUP($A21,'[2]Utskrivna från slutenvård'!$B:BY,76,FALSE)</f>
        <v>20</v>
      </c>
      <c r="BY21" s="214">
        <f>VLOOKUP($A21,'[2]Utskrivna från slutenvård'!$B:BZ,77,FALSE)</f>
        <v>3.6832412523020301</v>
      </c>
      <c r="BZ21" s="98">
        <f>VLOOKUP($A21,'[2]Utskrivna från slutenvård'!$B:CA,78,FALSE)</f>
        <v>23</v>
      </c>
      <c r="CA21" s="214">
        <f>VLOOKUP($A21,'[2]Utskrivna från slutenvård'!$B:CB,79,FALSE)</f>
        <v>4.2357274401473299</v>
      </c>
      <c r="CB21" s="98">
        <f>VLOOKUP($A21,'[2]Utskrivna från slutenvård'!$B:CC,80,FALSE)</f>
        <v>16</v>
      </c>
      <c r="CC21" s="214">
        <f>VLOOKUP($A21,'[2]Utskrivna från slutenvård'!$B:CD,81,FALSE)</f>
        <v>2.9465930018416202</v>
      </c>
      <c r="CD21" s="98" t="str">
        <f>VLOOKUP($A21,'[2]Utskrivna från slutenvård'!$B:CE,82,FALSE)</f>
        <v>X</v>
      </c>
      <c r="CE21" s="214" t="str">
        <f>VLOOKUP($A21,'[2]Utskrivna från slutenvård'!$B:CF,83,FALSE)</f>
        <v xml:space="preserve"> </v>
      </c>
    </row>
    <row r="22" spans="1:83">
      <c r="A22" s="30" t="s">
        <v>125</v>
      </c>
      <c r="B22" s="88">
        <f>VLOOKUP(A22,'[2]Utskrivna från slutenvård'!$B:$C,2,FALSE)</f>
        <v>463</v>
      </c>
      <c r="C22" s="92">
        <f>VLOOKUP($A22,'[2]Utskrivna från slutenvård'!$B:D,3,FALSE)</f>
        <v>1.8928089612035499</v>
      </c>
      <c r="D22" s="84">
        <f>VLOOKUP($A22,'[2]Utskrivna från slutenvård'!$B:E,4,FALSE)</f>
        <v>0</v>
      </c>
      <c r="E22" s="193">
        <f>VLOOKUP($A22,'[2]Utskrivna från slutenvård'!$B:F,5,FALSE)</f>
        <v>0</v>
      </c>
      <c r="F22" s="78">
        <f>VLOOKUP($A22,'[2]Utskrivna från slutenvård'!$B:G,6,FALSE)</f>
        <v>0</v>
      </c>
      <c r="G22" s="193">
        <f>VLOOKUP($A22,'[2]Utskrivna från slutenvård'!$B:H,7,FALSE)</f>
        <v>0</v>
      </c>
      <c r="H22" s="78">
        <f>VLOOKUP($A22,'[2]Utskrivna från slutenvård'!$B:I,8,FALSE)</f>
        <v>4</v>
      </c>
      <c r="I22" s="193">
        <f>VLOOKUP($A22,'[2]Utskrivna från slutenvård'!$B:J,9,FALSE)</f>
        <v>0.86393088552915998</v>
      </c>
      <c r="J22" s="78">
        <f>VLOOKUP($A22,'[2]Utskrivna från slutenvård'!$B:K,10,FALSE)</f>
        <v>9</v>
      </c>
      <c r="K22" s="193">
        <f>VLOOKUP($A22,'[2]Utskrivna från slutenvård'!$B:L,11,FALSE)</f>
        <v>1.94384449244061</v>
      </c>
      <c r="L22" s="78">
        <f>VLOOKUP($A22,'[2]Utskrivna från slutenvård'!$B:M,12,FALSE)</f>
        <v>15</v>
      </c>
      <c r="M22" s="193">
        <f>VLOOKUP($A22,'[2]Utskrivna från slutenvård'!$B:N,13,FALSE)</f>
        <v>3.2397408207343399</v>
      </c>
      <c r="N22" s="78">
        <f>VLOOKUP($A22,'[2]Utskrivna från slutenvård'!$B:O,14,FALSE)</f>
        <v>26</v>
      </c>
      <c r="O22" s="193">
        <f>VLOOKUP($A22,'[2]Utskrivna från slutenvård'!$B:P,15,FALSE)</f>
        <v>5.6155507559395303</v>
      </c>
      <c r="P22" s="78">
        <f>VLOOKUP($A22,'[2]Utskrivna från slutenvård'!$B:Q,16,FALSE)</f>
        <v>21</v>
      </c>
      <c r="Q22" s="193">
        <f>VLOOKUP($A22,'[2]Utskrivna från slutenvård'!$B:R,17,FALSE)</f>
        <v>4.53563714902808</v>
      </c>
      <c r="R22" s="78">
        <f>VLOOKUP($A22,'[2]Utskrivna från slutenvård'!$B:S,18,FALSE)</f>
        <v>16</v>
      </c>
      <c r="S22" s="193">
        <f>VLOOKUP($A22,'[2]Utskrivna från slutenvård'!$B:T,19,FALSE)</f>
        <v>3.4557235421166301</v>
      </c>
      <c r="T22" s="78">
        <f>VLOOKUP($A22,'[2]Utskrivna från slutenvård'!$B:U,20,FALSE)</f>
        <v>21</v>
      </c>
      <c r="U22" s="204">
        <f>VLOOKUP($A22,'[2]Utskrivna från slutenvård'!$B:V,21,FALSE)</f>
        <v>4.53563714902808</v>
      </c>
      <c r="V22" s="78">
        <f>VLOOKUP($A22,'[2]Utskrivna från slutenvård'!$B:W,22,FALSE)</f>
        <v>20</v>
      </c>
      <c r="W22" s="204">
        <f>VLOOKUP($A22,'[2]Utskrivna från slutenvård'!$B:X,23,FALSE)</f>
        <v>4.3196544276457898</v>
      </c>
      <c r="X22" s="78">
        <f>VLOOKUP($A22,'[2]Utskrivna från slutenvård'!$B:Y,24,FALSE)</f>
        <v>24</v>
      </c>
      <c r="Y22" s="204">
        <f>VLOOKUP($A22,'[2]Utskrivna från slutenvård'!$B:Z,25,FALSE)</f>
        <v>5.1835853131749499</v>
      </c>
      <c r="Z22" s="78">
        <f>VLOOKUP($A22,'[2]Utskrivna från slutenvård'!$B:AA,26,FALSE)</f>
        <v>30</v>
      </c>
      <c r="AA22" s="204">
        <f>VLOOKUP($A22,'[2]Utskrivna från slutenvård'!$B:AB,27,FALSE)</f>
        <v>6.4794816414686904</v>
      </c>
      <c r="AB22" s="78">
        <f>VLOOKUP($A22,'[2]Utskrivna från slutenvård'!$B:AC,28,FALSE)</f>
        <v>27</v>
      </c>
      <c r="AC22" s="204">
        <f>VLOOKUP($A22,'[2]Utskrivna från slutenvård'!$B:AD,29,FALSE)</f>
        <v>5.8315334773218197</v>
      </c>
      <c r="AD22" s="78">
        <f>VLOOKUP($A22,'[2]Utskrivna från slutenvård'!$B:AE,30,FALSE)</f>
        <v>17</v>
      </c>
      <c r="AE22" s="204">
        <f>VLOOKUP($A22,'[2]Utskrivna från slutenvård'!$B:AF,31,FALSE)</f>
        <v>3.6717062634989199</v>
      </c>
      <c r="AF22" s="78">
        <f>VLOOKUP($A22,'[2]Utskrivna från slutenvård'!$B:AG,32,FALSE)</f>
        <v>20</v>
      </c>
      <c r="AG22" s="204">
        <f>VLOOKUP($A22,'[2]Utskrivna från slutenvård'!$B:AH,33,FALSE)</f>
        <v>4.3196544276457898</v>
      </c>
      <c r="AH22" s="78">
        <f>VLOOKUP($A22,'[2]Utskrivna från slutenvård'!$B:AI,34,FALSE)</f>
        <v>21</v>
      </c>
      <c r="AI22" s="204">
        <f>VLOOKUP($A22,'[2]Utskrivna från slutenvård'!$B:AJ,35,FALSE)</f>
        <v>4.53563714902808</v>
      </c>
      <c r="AJ22" s="78">
        <f>VLOOKUP($A22,'[2]Utskrivna från slutenvård'!$B:AK,36,FALSE)</f>
        <v>16</v>
      </c>
      <c r="AK22" s="204">
        <f>VLOOKUP($A22,'[2]Utskrivna från slutenvård'!$B:AL,37,FALSE)</f>
        <v>3.4557235421166301</v>
      </c>
      <c r="AL22" s="78">
        <f>VLOOKUP($A22,'[2]Utskrivna från slutenvård'!$B:AM,38,FALSE)</f>
        <v>6</v>
      </c>
      <c r="AM22" s="204">
        <f>VLOOKUP($A22,'[2]Utskrivna från slutenvård'!$B:AN,39,FALSE)</f>
        <v>1.2958963282937399</v>
      </c>
      <c r="AN22" s="78">
        <f>VLOOKUP($A22,'[2]Utskrivna från slutenvård'!$B:AO,40,FALSE)</f>
        <v>8</v>
      </c>
      <c r="AO22" s="204">
        <f>VLOOKUP($A22,'[2]Utskrivna från slutenvård'!$B:AP,41,FALSE)</f>
        <v>1.72786177105832</v>
      </c>
      <c r="AP22" s="78">
        <f>VLOOKUP($A22,'[2]Utskrivna från slutenvård'!$B:AQ,42,FALSE)</f>
        <v>6</v>
      </c>
      <c r="AQ22" s="204">
        <f>VLOOKUP($A22,'[2]Utskrivna från slutenvård'!$B:AR,43,FALSE)</f>
        <v>1.2958963282937399</v>
      </c>
      <c r="AR22" s="78">
        <f>VLOOKUP($A22,'[2]Utskrivna från slutenvård'!$B:AS,44,FALSE)</f>
        <v>5</v>
      </c>
      <c r="AS22" s="204">
        <f>VLOOKUP($A22,'[2]Utskrivna från slutenvård'!$B:AT,45,FALSE)</f>
        <v>1.0799136069114501</v>
      </c>
      <c r="AT22" s="78">
        <f>VLOOKUP($A22,'[2]Utskrivna från slutenvård'!$B:AU,46,FALSE)</f>
        <v>8</v>
      </c>
      <c r="AU22" s="204">
        <f>VLOOKUP($A22,'[2]Utskrivna från slutenvård'!$B:AV,47,FALSE)</f>
        <v>1.72786177105832</v>
      </c>
      <c r="AV22" s="78">
        <f>VLOOKUP($A22,'[2]Utskrivna från slutenvård'!$B:AW,48,FALSE)</f>
        <v>5</v>
      </c>
      <c r="AW22" s="204">
        <f>VLOOKUP($A22,'[2]Utskrivna från slutenvård'!$B:AX,49,FALSE)</f>
        <v>1.0799136069114501</v>
      </c>
      <c r="AX22" s="78">
        <f>VLOOKUP($A22,'[2]Utskrivna från slutenvård'!$B:AY,50,FALSE)</f>
        <v>11</v>
      </c>
      <c r="AY22" s="204">
        <f>VLOOKUP($A22,'[2]Utskrivna från slutenvård'!$B:AZ,51,FALSE)</f>
        <v>2.3758099352051798</v>
      </c>
      <c r="AZ22" s="78">
        <f>VLOOKUP($A22,'[2]Utskrivna från slutenvård'!$B:BA,52,FALSE)</f>
        <v>6</v>
      </c>
      <c r="BA22" s="204">
        <f>VLOOKUP($A22,'[2]Utskrivna från slutenvård'!$B:BB,53,FALSE)</f>
        <v>1.2958963282937399</v>
      </c>
      <c r="BB22" s="78" t="str">
        <f>VLOOKUP($A22,'[2]Utskrivna från slutenvård'!$B:BC,54,FALSE)</f>
        <v>X</v>
      </c>
      <c r="BC22" s="204" t="str">
        <f>VLOOKUP($A22,'[2]Utskrivna från slutenvård'!$B:BD,55,FALSE)</f>
        <v xml:space="preserve"> </v>
      </c>
      <c r="BD22" s="78" t="str">
        <f>VLOOKUP($A22,'[2]Utskrivna från slutenvård'!$B:BE,56,FALSE)</f>
        <v>X</v>
      </c>
      <c r="BE22" s="204" t="str">
        <f>VLOOKUP($A22,'[2]Utskrivna från slutenvård'!$B:BF,57,FALSE)</f>
        <v xml:space="preserve"> </v>
      </c>
      <c r="BF22" s="78" t="str">
        <f>VLOOKUP($A22,'[2]Utskrivna från slutenvård'!$B:BG,58,FALSE)</f>
        <v>X</v>
      </c>
      <c r="BG22" s="204" t="str">
        <f>VLOOKUP($A22,'[2]Utskrivna från slutenvård'!$B:BH,59,FALSE)</f>
        <v xml:space="preserve"> </v>
      </c>
      <c r="BH22" s="78" t="str">
        <f>VLOOKUP($A22,'[2]Utskrivna från slutenvård'!$B:BI,60,FALSE)</f>
        <v>X</v>
      </c>
      <c r="BI22" s="214" t="str">
        <f>VLOOKUP($A22,'[2]Utskrivna från slutenvård'!$B:BJ,61,FALSE)</f>
        <v xml:space="preserve"> </v>
      </c>
      <c r="BJ22" s="78">
        <f>VLOOKUP($A22,'[2]Utskrivna från slutenvård'!$B:BK,62,FALSE)</f>
        <v>7</v>
      </c>
      <c r="BK22" s="214">
        <f>VLOOKUP($A22,'[2]Utskrivna från slutenvård'!$B:BL,63,FALSE)</f>
        <v>1.5118790496760299</v>
      </c>
      <c r="BL22" s="78">
        <f>VLOOKUP($A22,'[2]Utskrivna från slutenvård'!$B:BM,64,FALSE)</f>
        <v>6</v>
      </c>
      <c r="BM22" s="214">
        <f>VLOOKUP($A22,'[2]Utskrivna från slutenvård'!$B:BN,65,FALSE)</f>
        <v>1.2958963282937399</v>
      </c>
      <c r="BN22" s="78">
        <f>VLOOKUP($A22,'[2]Utskrivna från slutenvård'!$B:BO,66,FALSE)</f>
        <v>4</v>
      </c>
      <c r="BO22" s="214">
        <f>VLOOKUP($A22,'[2]Utskrivna från slutenvård'!$B:BP,67,FALSE)</f>
        <v>0.86393088552915998</v>
      </c>
      <c r="BP22" s="78">
        <f>VLOOKUP($A22,'[2]Utskrivna från slutenvård'!$B:BQ,68,FALSE)</f>
        <v>4</v>
      </c>
      <c r="BQ22" s="214">
        <f>VLOOKUP($A22,'[2]Utskrivna från slutenvård'!$B:BR,69,FALSE)</f>
        <v>0.86393088552915998</v>
      </c>
      <c r="BR22" s="78" t="str">
        <f>VLOOKUP($A22,'[2]Utskrivna från slutenvård'!$B:BS,70,FALSE)</f>
        <v>X</v>
      </c>
      <c r="BS22" s="217" t="str">
        <f>VLOOKUP($A22,'[2]Utskrivna från slutenvård'!$B:BT,71,FALSE)</f>
        <v xml:space="preserve"> </v>
      </c>
      <c r="BT22" s="78" t="str">
        <f>VLOOKUP($A22,'[2]Utskrivna från slutenvård'!$B:BU,72,FALSE)</f>
        <v>X</v>
      </c>
      <c r="BU22" s="217" t="str">
        <f>VLOOKUP($A22,'[2]Utskrivna från slutenvård'!$B:BV,73,FALSE)</f>
        <v xml:space="preserve"> </v>
      </c>
      <c r="BV22" s="78">
        <f>VLOOKUP($A22,'[2]Utskrivna från slutenvård'!$B:BW,74,FALSE)</f>
        <v>6</v>
      </c>
      <c r="BW22" s="214">
        <f>VLOOKUP($A22,'[2]Utskrivna från slutenvård'!$B:BX,75,FALSE)</f>
        <v>1.2958963282937399</v>
      </c>
      <c r="BX22" s="78">
        <f>VLOOKUP($A22,'[2]Utskrivna från slutenvård'!$B:BY,76,FALSE)</f>
        <v>18</v>
      </c>
      <c r="BY22" s="214">
        <f>VLOOKUP($A22,'[2]Utskrivna från slutenvård'!$B:BZ,77,FALSE)</f>
        <v>3.8876889848812102</v>
      </c>
      <c r="BZ22" s="78">
        <f>VLOOKUP($A22,'[2]Utskrivna från slutenvård'!$B:CA,78,FALSE)</f>
        <v>28</v>
      </c>
      <c r="CA22" s="214">
        <f>VLOOKUP($A22,'[2]Utskrivna från slutenvård'!$B:CB,79,FALSE)</f>
        <v>6.0475161987041099</v>
      </c>
      <c r="CB22" s="78">
        <f>VLOOKUP($A22,'[2]Utskrivna från slutenvård'!$B:CC,80,FALSE)</f>
        <v>25</v>
      </c>
      <c r="CC22" s="214">
        <f>VLOOKUP($A22,'[2]Utskrivna från slutenvård'!$B:CD,81,FALSE)</f>
        <v>5.3995680345572401</v>
      </c>
      <c r="CD22" s="78">
        <f>VLOOKUP($A22,'[2]Utskrivna från slutenvård'!$B:CE,82,FALSE)</f>
        <v>10</v>
      </c>
      <c r="CE22" s="214">
        <f>VLOOKUP($A22,'[2]Utskrivna från slutenvård'!$B:CF,83,FALSE)</f>
        <v>2.15982721382289</v>
      </c>
    </row>
    <row r="23" spans="1:83">
      <c r="A23" s="30" t="s">
        <v>120</v>
      </c>
      <c r="B23" s="88">
        <f>VLOOKUP(A23,'[2]Utskrivna från slutenvård'!$B:$C,2,FALSE)</f>
        <v>358</v>
      </c>
      <c r="C23" s="91">
        <f>VLOOKUP($A23,'[2]Utskrivna från slutenvård'!$B:D,3,FALSE)</f>
        <v>1.4635542291811501</v>
      </c>
      <c r="D23" s="78">
        <f>VLOOKUP($A23,'[2]Utskrivna från slutenvård'!$B:E,4,FALSE)</f>
        <v>0</v>
      </c>
      <c r="E23" s="192">
        <f>VLOOKUP($A23,'[2]Utskrivna från slutenvård'!$B:F,5,FALSE)</f>
        <v>0</v>
      </c>
      <c r="F23" s="78">
        <f>VLOOKUP($A23,'[2]Utskrivna från slutenvård'!$B:G,6,FALSE)</f>
        <v>5</v>
      </c>
      <c r="G23" s="192">
        <f>VLOOKUP($A23,'[2]Utskrivna från slutenvård'!$B:H,7,FALSE)</f>
        <v>1.3966480446927401</v>
      </c>
      <c r="H23" s="82">
        <f>VLOOKUP($A23,'[2]Utskrivna från slutenvård'!$B:I,8,FALSE)</f>
        <v>4</v>
      </c>
      <c r="I23" s="192">
        <f>VLOOKUP($A23,'[2]Utskrivna från slutenvård'!$B:J,9,FALSE)</f>
        <v>1.1173184357541901</v>
      </c>
      <c r="J23" s="82">
        <f>VLOOKUP($A23,'[2]Utskrivna från slutenvård'!$B:K,10,FALSE)</f>
        <v>5</v>
      </c>
      <c r="K23" s="192">
        <f>VLOOKUP($A23,'[2]Utskrivna från slutenvård'!$B:L,11,FALSE)</f>
        <v>1.3966480446927401</v>
      </c>
      <c r="L23" s="78" t="str">
        <f>VLOOKUP($A23,'[2]Utskrivna från slutenvård'!$B:M,12,FALSE)</f>
        <v>X</v>
      </c>
      <c r="M23" s="192" t="str">
        <f>VLOOKUP($A23,'[2]Utskrivna från slutenvård'!$B:N,13,FALSE)</f>
        <v xml:space="preserve"> </v>
      </c>
      <c r="N23" s="78">
        <f>VLOOKUP($A23,'[2]Utskrivna från slutenvård'!$B:O,14,FALSE)</f>
        <v>9</v>
      </c>
      <c r="O23" s="192">
        <f>VLOOKUP($A23,'[2]Utskrivna från slutenvård'!$B:P,15,FALSE)</f>
        <v>2.5139664804469302</v>
      </c>
      <c r="P23" s="78">
        <f>VLOOKUP($A23,'[2]Utskrivna från slutenvård'!$B:Q,16,FALSE)</f>
        <v>17</v>
      </c>
      <c r="Q23" s="192">
        <f>VLOOKUP($A23,'[2]Utskrivna från slutenvård'!$B:R,17,FALSE)</f>
        <v>4.7486033519553104</v>
      </c>
      <c r="R23" s="78">
        <f>VLOOKUP($A23,'[2]Utskrivna från slutenvård'!$B:S,18,FALSE)</f>
        <v>16</v>
      </c>
      <c r="S23" s="192">
        <f>VLOOKUP($A23,'[2]Utskrivna från slutenvård'!$B:T,19,FALSE)</f>
        <v>4.4692737430167604</v>
      </c>
      <c r="T23" s="78">
        <f>VLOOKUP($A23,'[2]Utskrivna från slutenvård'!$B:U,20,FALSE)</f>
        <v>24</v>
      </c>
      <c r="U23" s="205">
        <f>VLOOKUP($A23,'[2]Utskrivna från slutenvård'!$B:V,21,FALSE)</f>
        <v>6.7039106145251397</v>
      </c>
      <c r="V23" s="78">
        <f>VLOOKUP($A23,'[2]Utskrivna från slutenvård'!$B:W,22,FALSE)</f>
        <v>26</v>
      </c>
      <c r="W23" s="205">
        <f>VLOOKUP($A23,'[2]Utskrivna från slutenvård'!$B:X,23,FALSE)</f>
        <v>7.2625698324022396</v>
      </c>
      <c r="X23" s="78">
        <f>VLOOKUP($A23,'[2]Utskrivna från slutenvård'!$B:Y,24,FALSE)</f>
        <v>25</v>
      </c>
      <c r="Y23" s="205">
        <f>VLOOKUP($A23,'[2]Utskrivna från slutenvård'!$B:Z,25,FALSE)</f>
        <v>6.9832402234636897</v>
      </c>
      <c r="Z23" s="78">
        <f>VLOOKUP($A23,'[2]Utskrivna från slutenvård'!$B:AA,26,FALSE)</f>
        <v>24</v>
      </c>
      <c r="AA23" s="205">
        <f>VLOOKUP($A23,'[2]Utskrivna från slutenvård'!$B:AB,27,FALSE)</f>
        <v>6.7039106145251397</v>
      </c>
      <c r="AB23" s="78">
        <f>VLOOKUP($A23,'[2]Utskrivna från slutenvård'!$B:AC,28,FALSE)</f>
        <v>24</v>
      </c>
      <c r="AC23" s="205">
        <f>VLOOKUP($A23,'[2]Utskrivna från slutenvård'!$B:AD,29,FALSE)</f>
        <v>6.7039106145251397</v>
      </c>
      <c r="AD23" s="78">
        <f>VLOOKUP($A23,'[2]Utskrivna från slutenvård'!$B:AE,30,FALSE)</f>
        <v>30</v>
      </c>
      <c r="AE23" s="205">
        <f>VLOOKUP($A23,'[2]Utskrivna från slutenvård'!$B:AF,31,FALSE)</f>
        <v>8.3798882681564297</v>
      </c>
      <c r="AF23" s="78">
        <f>VLOOKUP($A23,'[2]Utskrivna från slutenvård'!$B:AG,32,FALSE)</f>
        <v>14</v>
      </c>
      <c r="AG23" s="205">
        <f>VLOOKUP($A23,'[2]Utskrivna från slutenvård'!$B:AH,33,FALSE)</f>
        <v>3.9106145251396698</v>
      </c>
      <c r="AH23" s="78">
        <f>VLOOKUP($A23,'[2]Utskrivna från slutenvård'!$B:AI,34,FALSE)</f>
        <v>16</v>
      </c>
      <c r="AI23" s="205">
        <f>VLOOKUP($A23,'[2]Utskrivna från slutenvård'!$B:AJ,35,FALSE)</f>
        <v>4.4692737430167604</v>
      </c>
      <c r="AJ23" s="78">
        <f>VLOOKUP($A23,'[2]Utskrivna från slutenvård'!$B:AK,36,FALSE)</f>
        <v>11</v>
      </c>
      <c r="AK23" s="205">
        <f>VLOOKUP($A23,'[2]Utskrivna från slutenvård'!$B:AL,37,FALSE)</f>
        <v>3.0726256983240199</v>
      </c>
      <c r="AL23" s="78">
        <f>VLOOKUP($A23,'[2]Utskrivna från slutenvård'!$B:AM,38,FALSE)</f>
        <v>12</v>
      </c>
      <c r="AM23" s="205">
        <f>VLOOKUP($A23,'[2]Utskrivna från slutenvård'!$B:AN,39,FALSE)</f>
        <v>3.3519553072625698</v>
      </c>
      <c r="AN23" s="78">
        <f>VLOOKUP($A23,'[2]Utskrivna från slutenvård'!$B:AO,40,FALSE)</f>
        <v>9</v>
      </c>
      <c r="AO23" s="205">
        <f>VLOOKUP($A23,'[2]Utskrivna från slutenvård'!$B:AP,41,FALSE)</f>
        <v>2.5139664804469302</v>
      </c>
      <c r="AP23" s="78">
        <f>VLOOKUP($A23,'[2]Utskrivna från slutenvård'!$B:AQ,42,FALSE)</f>
        <v>0</v>
      </c>
      <c r="AQ23" s="205">
        <f>VLOOKUP($A23,'[2]Utskrivna från slutenvård'!$B:AR,43,FALSE)</f>
        <v>0</v>
      </c>
      <c r="AR23" s="78" t="str">
        <f>VLOOKUP($A23,'[2]Utskrivna från slutenvård'!$B:AS,44,FALSE)</f>
        <v>X</v>
      </c>
      <c r="AS23" s="205" t="str">
        <f>VLOOKUP($A23,'[2]Utskrivna från slutenvård'!$B:AT,45,FALSE)</f>
        <v xml:space="preserve"> </v>
      </c>
      <c r="AT23" s="78">
        <f>VLOOKUP($A23,'[2]Utskrivna från slutenvård'!$B:AU,46,FALSE)</f>
        <v>0</v>
      </c>
      <c r="AU23" s="205">
        <f>VLOOKUP($A23,'[2]Utskrivna från slutenvård'!$B:AV,47,FALSE)</f>
        <v>0</v>
      </c>
      <c r="AV23" s="78" t="str">
        <f>VLOOKUP($A23,'[2]Utskrivna från slutenvård'!$B:AW,48,FALSE)</f>
        <v>X</v>
      </c>
      <c r="AW23" s="205" t="str">
        <f>VLOOKUP($A23,'[2]Utskrivna från slutenvård'!$B:AX,49,FALSE)</f>
        <v xml:space="preserve"> </v>
      </c>
      <c r="AX23" s="78" t="str">
        <f>VLOOKUP($A23,'[2]Utskrivna från slutenvård'!$B:AY,50,FALSE)</f>
        <v>X</v>
      </c>
      <c r="AY23" s="205" t="str">
        <f>VLOOKUP($A23,'[2]Utskrivna från slutenvård'!$B:AZ,51,FALSE)</f>
        <v xml:space="preserve"> </v>
      </c>
      <c r="AZ23" s="78" t="str">
        <f>VLOOKUP($A23,'[2]Utskrivna från slutenvård'!$B:BA,52,FALSE)</f>
        <v>X</v>
      </c>
      <c r="BA23" s="205" t="str">
        <f>VLOOKUP($A23,'[2]Utskrivna från slutenvård'!$B:BB,53,FALSE)</f>
        <v xml:space="preserve"> </v>
      </c>
      <c r="BB23" s="78" t="str">
        <f>VLOOKUP($A23,'[2]Utskrivna från slutenvård'!$B:BC,54,FALSE)</f>
        <v>X</v>
      </c>
      <c r="BC23" s="205" t="str">
        <f>VLOOKUP($A23,'[2]Utskrivna från slutenvård'!$B:BD,55,FALSE)</f>
        <v xml:space="preserve"> </v>
      </c>
      <c r="BD23" s="78" t="str">
        <f>VLOOKUP($A23,'[2]Utskrivna från slutenvård'!$B:BE,56,FALSE)</f>
        <v>X</v>
      </c>
      <c r="BE23" s="205" t="str">
        <f>VLOOKUP($A23,'[2]Utskrivna från slutenvård'!$B:BF,57,FALSE)</f>
        <v xml:space="preserve"> </v>
      </c>
      <c r="BF23" s="78" t="str">
        <f>VLOOKUP($A23,'[2]Utskrivna från slutenvård'!$B:BG,58,FALSE)</f>
        <v>X</v>
      </c>
      <c r="BG23" s="205" t="str">
        <f>VLOOKUP($A23,'[2]Utskrivna från slutenvård'!$B:BH,59,FALSE)</f>
        <v xml:space="preserve"> </v>
      </c>
      <c r="BH23" s="78" t="str">
        <f>VLOOKUP($A23,'[2]Utskrivna från slutenvård'!$B:BI,60,FALSE)</f>
        <v>X</v>
      </c>
      <c r="BI23" s="215" t="str">
        <f>VLOOKUP($A23,'[2]Utskrivna från slutenvård'!$B:BJ,61,FALSE)</f>
        <v xml:space="preserve"> </v>
      </c>
      <c r="BJ23" s="78">
        <f>VLOOKUP($A23,'[2]Utskrivna från slutenvård'!$B:BK,62,FALSE)</f>
        <v>0</v>
      </c>
      <c r="BK23" s="215">
        <f>VLOOKUP($A23,'[2]Utskrivna från slutenvård'!$B:BL,63,FALSE)</f>
        <v>0</v>
      </c>
      <c r="BL23" s="78">
        <f>VLOOKUP($A23,'[2]Utskrivna från slutenvård'!$B:BM,64,FALSE)</f>
        <v>6</v>
      </c>
      <c r="BM23" s="215">
        <f>VLOOKUP($A23,'[2]Utskrivna från slutenvård'!$B:BN,65,FALSE)</f>
        <v>1.67597765363129</v>
      </c>
      <c r="BN23" s="78" t="str">
        <f>VLOOKUP($A23,'[2]Utskrivna från slutenvård'!$B:BO,66,FALSE)</f>
        <v>X</v>
      </c>
      <c r="BO23" s="215" t="str">
        <f>VLOOKUP($A23,'[2]Utskrivna från slutenvård'!$B:BP,67,FALSE)</f>
        <v xml:space="preserve"> </v>
      </c>
      <c r="BP23" s="78" t="str">
        <f>VLOOKUP($A23,'[2]Utskrivna från slutenvård'!$B:BQ,68,FALSE)</f>
        <v>X</v>
      </c>
      <c r="BQ23" s="215" t="str">
        <f>VLOOKUP($A23,'[2]Utskrivna från slutenvård'!$B:BR,69,FALSE)</f>
        <v xml:space="preserve"> </v>
      </c>
      <c r="BR23" s="78" t="str">
        <f>VLOOKUP($A23,'[2]Utskrivna från slutenvård'!$B:BS,70,FALSE)</f>
        <v>X</v>
      </c>
      <c r="BS23" s="218" t="str">
        <f>VLOOKUP($A23,'[2]Utskrivna från slutenvård'!$B:BT,71,FALSE)</f>
        <v xml:space="preserve"> </v>
      </c>
      <c r="BT23" s="78">
        <f>VLOOKUP($A23,'[2]Utskrivna från slutenvård'!$B:BU,72,FALSE)</f>
        <v>11</v>
      </c>
      <c r="BU23" s="218">
        <f>VLOOKUP($A23,'[2]Utskrivna från slutenvård'!$B:BV,73,FALSE)</f>
        <v>3.0726256983240199</v>
      </c>
      <c r="BV23" s="78">
        <f>VLOOKUP($A23,'[2]Utskrivna från slutenvård'!$B:BW,74,FALSE)</f>
        <v>10</v>
      </c>
      <c r="BW23" s="215">
        <f>VLOOKUP($A23,'[2]Utskrivna från slutenvård'!$B:BX,75,FALSE)</f>
        <v>2.7932960893854801</v>
      </c>
      <c r="BX23" s="78">
        <f>VLOOKUP($A23,'[2]Utskrivna från slutenvård'!$B:BY,76,FALSE)</f>
        <v>14</v>
      </c>
      <c r="BY23" s="215">
        <f>VLOOKUP($A23,'[2]Utskrivna från slutenvård'!$B:BZ,77,FALSE)</f>
        <v>3.9106145251396698</v>
      </c>
      <c r="BZ23" s="78">
        <f>VLOOKUP($A23,'[2]Utskrivna från slutenvård'!$B:CA,78,FALSE)</f>
        <v>17</v>
      </c>
      <c r="CA23" s="215">
        <f>VLOOKUP($A23,'[2]Utskrivna från slutenvård'!$B:CB,79,FALSE)</f>
        <v>4.7486033519553104</v>
      </c>
      <c r="CB23" s="78">
        <f>VLOOKUP($A23,'[2]Utskrivna från slutenvård'!$B:CC,80,FALSE)</f>
        <v>0</v>
      </c>
      <c r="CC23" s="215">
        <f>VLOOKUP($A23,'[2]Utskrivna från slutenvård'!$B:CD,81,FALSE)</f>
        <v>0</v>
      </c>
      <c r="CD23" s="78">
        <f>VLOOKUP($A23,'[2]Utskrivna från slutenvård'!$B:CE,82,FALSE)</f>
        <v>0</v>
      </c>
      <c r="CE23" s="215">
        <f>VLOOKUP($A23,'[2]Utskrivna från slutenvård'!$B:CF,83,FALSE)</f>
        <v>0</v>
      </c>
    </row>
    <row r="24" spans="1:83">
      <c r="A24" s="30" t="s">
        <v>119</v>
      </c>
      <c r="B24" s="88">
        <f>VLOOKUP(A24,'[2]Utskrivna från slutenvård'!$B:$C,2,FALSE)</f>
        <v>383</v>
      </c>
      <c r="C24" s="92">
        <f>VLOOKUP($A24,'[2]Utskrivna från slutenvård'!$B:D,3,FALSE)</f>
        <v>1.56575773680553</v>
      </c>
      <c r="D24" s="84">
        <f>VLOOKUP($A24,'[2]Utskrivna från slutenvård'!$B:E,4,FALSE)</f>
        <v>0</v>
      </c>
      <c r="E24" s="193">
        <f>VLOOKUP($A24,'[2]Utskrivna från slutenvård'!$B:F,5,FALSE)</f>
        <v>0</v>
      </c>
      <c r="F24" s="78" t="str">
        <f>VLOOKUP($A24,'[2]Utskrivna från slutenvård'!$B:G,6,FALSE)</f>
        <v>X</v>
      </c>
      <c r="G24" s="193" t="str">
        <f>VLOOKUP($A24,'[2]Utskrivna från slutenvård'!$B:H,7,FALSE)</f>
        <v xml:space="preserve"> </v>
      </c>
      <c r="H24" s="78">
        <f>VLOOKUP($A24,'[2]Utskrivna från slutenvård'!$B:I,8,FALSE)</f>
        <v>5</v>
      </c>
      <c r="I24" s="193">
        <f>VLOOKUP($A24,'[2]Utskrivna från slutenvård'!$B:J,9,FALSE)</f>
        <v>1.30548302872063</v>
      </c>
      <c r="J24" s="78">
        <f>VLOOKUP($A24,'[2]Utskrivna från slutenvård'!$B:K,10,FALSE)</f>
        <v>11</v>
      </c>
      <c r="K24" s="193">
        <f>VLOOKUP($A24,'[2]Utskrivna från slutenvård'!$B:L,11,FALSE)</f>
        <v>2.8720626631853801</v>
      </c>
      <c r="L24" s="78">
        <f>VLOOKUP($A24,'[2]Utskrivna från slutenvård'!$B:M,12,FALSE)</f>
        <v>6</v>
      </c>
      <c r="M24" s="193">
        <f>VLOOKUP($A24,'[2]Utskrivna från slutenvård'!$B:N,13,FALSE)</f>
        <v>1.56657963446475</v>
      </c>
      <c r="N24" s="78">
        <f>VLOOKUP($A24,'[2]Utskrivna från slutenvård'!$B:O,14,FALSE)</f>
        <v>13</v>
      </c>
      <c r="O24" s="193">
        <f>VLOOKUP($A24,'[2]Utskrivna från slutenvård'!$B:P,15,FALSE)</f>
        <v>3.3942558746736302</v>
      </c>
      <c r="P24" s="78">
        <f>VLOOKUP($A24,'[2]Utskrivna från slutenvård'!$B:Q,16,FALSE)</f>
        <v>18</v>
      </c>
      <c r="Q24" s="193">
        <f>VLOOKUP($A24,'[2]Utskrivna från slutenvård'!$B:R,17,FALSE)</f>
        <v>4.6997389033942598</v>
      </c>
      <c r="R24" s="78">
        <f>VLOOKUP($A24,'[2]Utskrivna från slutenvård'!$B:S,18,FALSE)</f>
        <v>22</v>
      </c>
      <c r="S24" s="193">
        <f>VLOOKUP($A24,'[2]Utskrivna från slutenvård'!$B:T,19,FALSE)</f>
        <v>5.7441253263707601</v>
      </c>
      <c r="T24" s="78">
        <f>VLOOKUP($A24,'[2]Utskrivna från slutenvård'!$B:U,20,FALSE)</f>
        <v>22</v>
      </c>
      <c r="U24" s="204">
        <f>VLOOKUP($A24,'[2]Utskrivna från slutenvård'!$B:V,21,FALSE)</f>
        <v>5.7441253263707601</v>
      </c>
      <c r="V24" s="78">
        <f>VLOOKUP($A24,'[2]Utskrivna från slutenvård'!$B:W,22,FALSE)</f>
        <v>21</v>
      </c>
      <c r="W24" s="204">
        <f>VLOOKUP($A24,'[2]Utskrivna från slutenvård'!$B:X,23,FALSE)</f>
        <v>5.4830287206266304</v>
      </c>
      <c r="X24" s="78">
        <f>VLOOKUP($A24,'[2]Utskrivna från slutenvård'!$B:Y,24,FALSE)</f>
        <v>24</v>
      </c>
      <c r="Y24" s="204">
        <f>VLOOKUP($A24,'[2]Utskrivna från slutenvård'!$B:Z,25,FALSE)</f>
        <v>6.2663185378590098</v>
      </c>
      <c r="Z24" s="78">
        <f>VLOOKUP($A24,'[2]Utskrivna från slutenvård'!$B:AA,26,FALSE)</f>
        <v>22</v>
      </c>
      <c r="AA24" s="204">
        <f>VLOOKUP($A24,'[2]Utskrivna från slutenvård'!$B:AB,27,FALSE)</f>
        <v>5.7441253263707601</v>
      </c>
      <c r="AB24" s="78">
        <f>VLOOKUP($A24,'[2]Utskrivna från slutenvård'!$B:AC,28,FALSE)</f>
        <v>14</v>
      </c>
      <c r="AC24" s="204">
        <f>VLOOKUP($A24,'[2]Utskrivna från slutenvård'!$B:AD,29,FALSE)</f>
        <v>3.65535248041776</v>
      </c>
      <c r="AD24" s="78">
        <f>VLOOKUP($A24,'[2]Utskrivna från slutenvård'!$B:AE,30,FALSE)</f>
        <v>18</v>
      </c>
      <c r="AE24" s="204">
        <f>VLOOKUP($A24,'[2]Utskrivna från slutenvård'!$B:AF,31,FALSE)</f>
        <v>4.6997389033942598</v>
      </c>
      <c r="AF24" s="78">
        <f>VLOOKUP($A24,'[2]Utskrivna från slutenvård'!$B:AG,32,FALSE)</f>
        <v>16</v>
      </c>
      <c r="AG24" s="204">
        <f>VLOOKUP($A24,'[2]Utskrivna från slutenvård'!$B:AH,33,FALSE)</f>
        <v>4.1775456919060101</v>
      </c>
      <c r="AH24" s="78">
        <f>VLOOKUP($A24,'[2]Utskrivna från slutenvård'!$B:AI,34,FALSE)</f>
        <v>15</v>
      </c>
      <c r="AI24" s="204">
        <f>VLOOKUP($A24,'[2]Utskrivna från slutenvård'!$B:AJ,35,FALSE)</f>
        <v>3.9164490861618799</v>
      </c>
      <c r="AJ24" s="78">
        <f>VLOOKUP($A24,'[2]Utskrivna från slutenvård'!$B:AK,36,FALSE)</f>
        <v>12</v>
      </c>
      <c r="AK24" s="204">
        <f>VLOOKUP($A24,'[2]Utskrivna från slutenvård'!$B:AL,37,FALSE)</f>
        <v>3.1331592689295</v>
      </c>
      <c r="AL24" s="78">
        <f>VLOOKUP($A24,'[2]Utskrivna från slutenvård'!$B:AM,38,FALSE)</f>
        <v>5</v>
      </c>
      <c r="AM24" s="204">
        <f>VLOOKUP($A24,'[2]Utskrivna från slutenvård'!$B:AN,39,FALSE)</f>
        <v>1.30548302872063</v>
      </c>
      <c r="AN24" s="78">
        <f>VLOOKUP($A24,'[2]Utskrivna från slutenvård'!$B:AO,40,FALSE)</f>
        <v>4</v>
      </c>
      <c r="AO24" s="204">
        <f>VLOOKUP($A24,'[2]Utskrivna från slutenvård'!$B:AP,41,FALSE)</f>
        <v>1.0443864229765001</v>
      </c>
      <c r="AP24" s="78">
        <f>VLOOKUP($A24,'[2]Utskrivna från slutenvård'!$B:AQ,42,FALSE)</f>
        <v>0</v>
      </c>
      <c r="AQ24" s="204">
        <f>VLOOKUP($A24,'[2]Utskrivna från slutenvård'!$B:AR,43,FALSE)</f>
        <v>0</v>
      </c>
      <c r="AR24" s="78" t="str">
        <f>VLOOKUP($A24,'[2]Utskrivna från slutenvård'!$B:AS,44,FALSE)</f>
        <v>X</v>
      </c>
      <c r="AS24" s="204" t="str">
        <f>VLOOKUP($A24,'[2]Utskrivna från slutenvård'!$B:AT,45,FALSE)</f>
        <v xml:space="preserve"> </v>
      </c>
      <c r="AT24" s="78" t="str">
        <f>VLOOKUP($A24,'[2]Utskrivna från slutenvård'!$B:AU,46,FALSE)</f>
        <v>X</v>
      </c>
      <c r="AU24" s="204" t="str">
        <f>VLOOKUP($A24,'[2]Utskrivna från slutenvård'!$B:AV,47,FALSE)</f>
        <v xml:space="preserve"> </v>
      </c>
      <c r="AV24" s="78" t="str">
        <f>VLOOKUP($A24,'[2]Utskrivna från slutenvård'!$B:AW,48,FALSE)</f>
        <v>X</v>
      </c>
      <c r="AW24" s="204" t="str">
        <f>VLOOKUP($A24,'[2]Utskrivna från slutenvård'!$B:AX,49,FALSE)</f>
        <v xml:space="preserve"> </v>
      </c>
      <c r="AX24" s="78" t="str">
        <f>VLOOKUP($A24,'[2]Utskrivna från slutenvård'!$B:AY,50,FALSE)</f>
        <v>X</v>
      </c>
      <c r="AY24" s="204" t="str">
        <f>VLOOKUP($A24,'[2]Utskrivna från slutenvård'!$B:AZ,51,FALSE)</f>
        <v xml:space="preserve"> </v>
      </c>
      <c r="AZ24" s="78">
        <f>VLOOKUP($A24,'[2]Utskrivna från slutenvård'!$B:BA,52,FALSE)</f>
        <v>4</v>
      </c>
      <c r="BA24" s="204">
        <f>VLOOKUP($A24,'[2]Utskrivna från slutenvård'!$B:BB,53,FALSE)</f>
        <v>1.0443864229765001</v>
      </c>
      <c r="BB24" s="78" t="str">
        <f>VLOOKUP($A24,'[2]Utskrivna från slutenvård'!$B:BC,54,FALSE)</f>
        <v>X</v>
      </c>
      <c r="BC24" s="204" t="str">
        <f>VLOOKUP($A24,'[2]Utskrivna från slutenvård'!$B:BD,55,FALSE)</f>
        <v xml:space="preserve"> </v>
      </c>
      <c r="BD24" s="78" t="str">
        <f>VLOOKUP($A24,'[2]Utskrivna från slutenvård'!$B:BE,56,FALSE)</f>
        <v>X</v>
      </c>
      <c r="BE24" s="204" t="str">
        <f>VLOOKUP($A24,'[2]Utskrivna från slutenvård'!$B:BF,57,FALSE)</f>
        <v xml:space="preserve"> </v>
      </c>
      <c r="BF24" s="78">
        <f>VLOOKUP($A24,'[2]Utskrivna från slutenvård'!$B:BG,58,FALSE)</f>
        <v>5</v>
      </c>
      <c r="BG24" s="204">
        <f>VLOOKUP($A24,'[2]Utskrivna från slutenvård'!$B:BH,59,FALSE)</f>
        <v>1.30548302872063</v>
      </c>
      <c r="BH24" s="78" t="str">
        <f>VLOOKUP($A24,'[2]Utskrivna från slutenvård'!$B:BI,60,FALSE)</f>
        <v>X</v>
      </c>
      <c r="BI24" s="214" t="str">
        <f>VLOOKUP($A24,'[2]Utskrivna från slutenvård'!$B:BJ,61,FALSE)</f>
        <v xml:space="preserve"> </v>
      </c>
      <c r="BJ24" s="78">
        <f>VLOOKUP($A24,'[2]Utskrivna från slutenvård'!$B:BK,62,FALSE)</f>
        <v>5</v>
      </c>
      <c r="BK24" s="214">
        <f>VLOOKUP($A24,'[2]Utskrivna från slutenvård'!$B:BL,63,FALSE)</f>
        <v>1.30548302872063</v>
      </c>
      <c r="BL24" s="78" t="str">
        <f>VLOOKUP($A24,'[2]Utskrivna från slutenvård'!$B:BM,64,FALSE)</f>
        <v>X</v>
      </c>
      <c r="BM24" s="214" t="str">
        <f>VLOOKUP($A24,'[2]Utskrivna från slutenvård'!$B:BN,65,FALSE)</f>
        <v xml:space="preserve"> </v>
      </c>
      <c r="BN24" s="78" t="str">
        <f>VLOOKUP($A24,'[2]Utskrivna från slutenvård'!$B:BO,66,FALSE)</f>
        <v>X</v>
      </c>
      <c r="BO24" s="214" t="str">
        <f>VLOOKUP($A24,'[2]Utskrivna från slutenvård'!$B:BP,67,FALSE)</f>
        <v xml:space="preserve"> </v>
      </c>
      <c r="BP24" s="78">
        <f>VLOOKUP($A24,'[2]Utskrivna från slutenvård'!$B:BQ,68,FALSE)</f>
        <v>6</v>
      </c>
      <c r="BQ24" s="214">
        <f>VLOOKUP($A24,'[2]Utskrivna från slutenvård'!$B:BR,69,FALSE)</f>
        <v>1.56657963446475</v>
      </c>
      <c r="BR24" s="78">
        <f>VLOOKUP($A24,'[2]Utskrivna från slutenvård'!$B:BS,70,FALSE)</f>
        <v>6</v>
      </c>
      <c r="BS24" s="217">
        <f>VLOOKUP($A24,'[2]Utskrivna från slutenvård'!$B:BT,71,FALSE)</f>
        <v>1.56657963446475</v>
      </c>
      <c r="BT24" s="78">
        <f>VLOOKUP($A24,'[2]Utskrivna från slutenvård'!$B:BU,72,FALSE)</f>
        <v>13</v>
      </c>
      <c r="BU24" s="217">
        <f>VLOOKUP($A24,'[2]Utskrivna från slutenvård'!$B:BV,73,FALSE)</f>
        <v>3.3942558746736302</v>
      </c>
      <c r="BV24" s="78">
        <f>VLOOKUP($A24,'[2]Utskrivna från slutenvård'!$B:BW,74,FALSE)</f>
        <v>10</v>
      </c>
      <c r="BW24" s="214">
        <f>VLOOKUP($A24,'[2]Utskrivna från slutenvård'!$B:BX,75,FALSE)</f>
        <v>2.6109660574412499</v>
      </c>
      <c r="BX24" s="78">
        <f>VLOOKUP($A24,'[2]Utskrivna från slutenvård'!$B:BY,76,FALSE)</f>
        <v>19</v>
      </c>
      <c r="BY24" s="214">
        <f>VLOOKUP($A24,'[2]Utskrivna från slutenvård'!$B:BZ,77,FALSE)</f>
        <v>4.9608355091383798</v>
      </c>
      <c r="BZ24" s="78">
        <f>VLOOKUP($A24,'[2]Utskrivna från slutenvård'!$B:CA,78,FALSE)</f>
        <v>19</v>
      </c>
      <c r="CA24" s="214">
        <f>VLOOKUP($A24,'[2]Utskrivna från slutenvård'!$B:CB,79,FALSE)</f>
        <v>4.9608355091383798</v>
      </c>
      <c r="CB24" s="78">
        <f>VLOOKUP($A24,'[2]Utskrivna från slutenvård'!$B:CC,80,FALSE)</f>
        <v>21</v>
      </c>
      <c r="CC24" s="214">
        <f>VLOOKUP($A24,'[2]Utskrivna från slutenvård'!$B:CD,81,FALSE)</f>
        <v>5.4830287206266304</v>
      </c>
      <c r="CD24" s="78">
        <f>VLOOKUP($A24,'[2]Utskrivna från slutenvård'!$B:CE,82,FALSE)</f>
        <v>8</v>
      </c>
      <c r="CE24" s="214">
        <f>VLOOKUP($A24,'[2]Utskrivna från slutenvård'!$B:CF,83,FALSE)</f>
        <v>2.0887728459530002</v>
      </c>
    </row>
    <row r="25" spans="1:83">
      <c r="A25" s="30" t="s">
        <v>117</v>
      </c>
      <c r="B25" s="88">
        <f>VLOOKUP(A25,'[2]Utskrivna från slutenvård'!$B:$C,2,FALSE)</f>
        <v>375</v>
      </c>
      <c r="C25" s="92">
        <f>VLOOKUP($A25,'[2]Utskrivna från slutenvård'!$B:D,3,FALSE)</f>
        <v>1.5330526143657299</v>
      </c>
      <c r="D25" s="84" t="str">
        <f>VLOOKUP($A25,'[2]Utskrivna från slutenvård'!$B:E,4,FALSE)</f>
        <v>X</v>
      </c>
      <c r="E25" s="193" t="str">
        <f>VLOOKUP($A25,'[2]Utskrivna från slutenvård'!$B:F,5,FALSE)</f>
        <v xml:space="preserve"> </v>
      </c>
      <c r="F25" s="78" t="str">
        <f>VLOOKUP($A25,'[2]Utskrivna från slutenvård'!$B:G,6,FALSE)</f>
        <v>X</v>
      </c>
      <c r="G25" s="193" t="str">
        <f>VLOOKUP($A25,'[2]Utskrivna från slutenvård'!$B:H,7,FALSE)</f>
        <v xml:space="preserve"> </v>
      </c>
      <c r="H25" s="78" t="str">
        <f>VLOOKUP($A25,'[2]Utskrivna från slutenvård'!$B:I,8,FALSE)</f>
        <v>X</v>
      </c>
      <c r="I25" s="193" t="str">
        <f>VLOOKUP($A25,'[2]Utskrivna från slutenvård'!$B:J,9,FALSE)</f>
        <v xml:space="preserve"> </v>
      </c>
      <c r="J25" s="78">
        <f>VLOOKUP($A25,'[2]Utskrivna från slutenvård'!$B:K,10,FALSE)</f>
        <v>10</v>
      </c>
      <c r="K25" s="193">
        <f>VLOOKUP($A25,'[2]Utskrivna från slutenvård'!$B:L,11,FALSE)</f>
        <v>2.6666666666666701</v>
      </c>
      <c r="L25" s="78">
        <f>VLOOKUP($A25,'[2]Utskrivna från slutenvård'!$B:M,12,FALSE)</f>
        <v>19</v>
      </c>
      <c r="M25" s="193">
        <f>VLOOKUP($A25,'[2]Utskrivna från slutenvård'!$B:N,13,FALSE)</f>
        <v>5.06666666666667</v>
      </c>
      <c r="N25" s="78">
        <f>VLOOKUP($A25,'[2]Utskrivna från slutenvård'!$B:O,14,FALSE)</f>
        <v>16</v>
      </c>
      <c r="O25" s="193">
        <f>VLOOKUP($A25,'[2]Utskrivna från slutenvård'!$B:P,15,FALSE)</f>
        <v>4.2666666666666702</v>
      </c>
      <c r="P25" s="78">
        <f>VLOOKUP($A25,'[2]Utskrivna från slutenvård'!$B:Q,16,FALSE)</f>
        <v>14</v>
      </c>
      <c r="Q25" s="193">
        <f>VLOOKUP($A25,'[2]Utskrivna från slutenvård'!$B:R,17,FALSE)</f>
        <v>3.7333333333333298</v>
      </c>
      <c r="R25" s="78">
        <f>VLOOKUP($A25,'[2]Utskrivna från slutenvård'!$B:S,18,FALSE)</f>
        <v>26</v>
      </c>
      <c r="S25" s="193">
        <f>VLOOKUP($A25,'[2]Utskrivna från slutenvård'!$B:T,19,FALSE)</f>
        <v>6.93333333333333</v>
      </c>
      <c r="T25" s="78">
        <f>VLOOKUP($A25,'[2]Utskrivna från slutenvård'!$B:U,20,FALSE)</f>
        <v>27</v>
      </c>
      <c r="U25" s="204">
        <f>VLOOKUP($A25,'[2]Utskrivna från slutenvård'!$B:V,21,FALSE)</f>
        <v>7.2</v>
      </c>
      <c r="V25" s="78">
        <f>VLOOKUP($A25,'[2]Utskrivna från slutenvård'!$B:W,22,FALSE)</f>
        <v>16</v>
      </c>
      <c r="W25" s="204">
        <f>VLOOKUP($A25,'[2]Utskrivna från slutenvård'!$B:X,23,FALSE)</f>
        <v>4.2666666666666702</v>
      </c>
      <c r="X25" s="78">
        <f>VLOOKUP($A25,'[2]Utskrivna från slutenvård'!$B:Y,24,FALSE)</f>
        <v>20</v>
      </c>
      <c r="Y25" s="204">
        <f>VLOOKUP($A25,'[2]Utskrivna från slutenvård'!$B:Z,25,FALSE)</f>
        <v>5.3333333333333401</v>
      </c>
      <c r="Z25" s="78">
        <f>VLOOKUP($A25,'[2]Utskrivna från slutenvård'!$B:AA,26,FALSE)</f>
        <v>22</v>
      </c>
      <c r="AA25" s="204">
        <f>VLOOKUP($A25,'[2]Utskrivna från slutenvård'!$B:AB,27,FALSE)</f>
        <v>5.8666666666666698</v>
      </c>
      <c r="AB25" s="78">
        <f>VLOOKUP($A25,'[2]Utskrivna från slutenvård'!$B:AC,28,FALSE)</f>
        <v>8</v>
      </c>
      <c r="AC25" s="204">
        <f>VLOOKUP($A25,'[2]Utskrivna från slutenvård'!$B:AD,29,FALSE)</f>
        <v>2.1333333333333302</v>
      </c>
      <c r="AD25" s="78">
        <f>VLOOKUP($A25,'[2]Utskrivna från slutenvård'!$B:AE,30,FALSE)</f>
        <v>16</v>
      </c>
      <c r="AE25" s="204">
        <f>VLOOKUP($A25,'[2]Utskrivna från slutenvård'!$B:AF,31,FALSE)</f>
        <v>4.2666666666666702</v>
      </c>
      <c r="AF25" s="78">
        <f>VLOOKUP($A25,'[2]Utskrivna från slutenvård'!$B:AG,32,FALSE)</f>
        <v>16</v>
      </c>
      <c r="AG25" s="204">
        <f>VLOOKUP($A25,'[2]Utskrivna från slutenvård'!$B:AH,33,FALSE)</f>
        <v>4.2666666666666702</v>
      </c>
      <c r="AH25" s="78">
        <f>VLOOKUP($A25,'[2]Utskrivna från slutenvård'!$B:AI,34,FALSE)</f>
        <v>11</v>
      </c>
      <c r="AI25" s="204">
        <f>VLOOKUP($A25,'[2]Utskrivna från slutenvård'!$B:AJ,35,FALSE)</f>
        <v>2.93333333333333</v>
      </c>
      <c r="AJ25" s="78">
        <f>VLOOKUP($A25,'[2]Utskrivna från slutenvård'!$B:AK,36,FALSE)</f>
        <v>10</v>
      </c>
      <c r="AK25" s="204">
        <f>VLOOKUP($A25,'[2]Utskrivna från slutenvård'!$B:AL,37,FALSE)</f>
        <v>2.6666666666666701</v>
      </c>
      <c r="AL25" s="78">
        <f>VLOOKUP($A25,'[2]Utskrivna från slutenvård'!$B:AM,38,FALSE)</f>
        <v>6</v>
      </c>
      <c r="AM25" s="204">
        <f>VLOOKUP($A25,'[2]Utskrivna från slutenvård'!$B:AN,39,FALSE)</f>
        <v>1.6</v>
      </c>
      <c r="AN25" s="78">
        <f>VLOOKUP($A25,'[2]Utskrivna från slutenvård'!$B:AO,40,FALSE)</f>
        <v>8</v>
      </c>
      <c r="AO25" s="204">
        <f>VLOOKUP($A25,'[2]Utskrivna från slutenvård'!$B:AP,41,FALSE)</f>
        <v>2.1333333333333302</v>
      </c>
      <c r="AP25" s="78" t="str">
        <f>VLOOKUP($A25,'[2]Utskrivna från slutenvård'!$B:AQ,42,FALSE)</f>
        <v>X</v>
      </c>
      <c r="AQ25" s="204" t="str">
        <f>VLOOKUP($A25,'[2]Utskrivna från slutenvård'!$B:AR,43,FALSE)</f>
        <v xml:space="preserve"> </v>
      </c>
      <c r="AR25" s="78" t="str">
        <f>VLOOKUP($A25,'[2]Utskrivna från slutenvård'!$B:AS,44,FALSE)</f>
        <v>X</v>
      </c>
      <c r="AS25" s="204" t="str">
        <f>VLOOKUP($A25,'[2]Utskrivna från slutenvård'!$B:AT,45,FALSE)</f>
        <v xml:space="preserve"> </v>
      </c>
      <c r="AT25" s="78" t="str">
        <f>VLOOKUP($A25,'[2]Utskrivna från slutenvård'!$B:AU,46,FALSE)</f>
        <v>X</v>
      </c>
      <c r="AU25" s="204" t="str">
        <f>VLOOKUP($A25,'[2]Utskrivna från slutenvård'!$B:AV,47,FALSE)</f>
        <v xml:space="preserve"> </v>
      </c>
      <c r="AV25" s="78" t="str">
        <f>VLOOKUP($A25,'[2]Utskrivna från slutenvård'!$B:AW,48,FALSE)</f>
        <v>X</v>
      </c>
      <c r="AW25" s="204" t="str">
        <f>VLOOKUP($A25,'[2]Utskrivna från slutenvård'!$B:AX,49,FALSE)</f>
        <v xml:space="preserve"> </v>
      </c>
      <c r="AX25" s="78" t="str">
        <f>VLOOKUP($A25,'[2]Utskrivna från slutenvård'!$B:AY,50,FALSE)</f>
        <v>X</v>
      </c>
      <c r="AY25" s="204" t="str">
        <f>VLOOKUP($A25,'[2]Utskrivna från slutenvård'!$B:AZ,51,FALSE)</f>
        <v xml:space="preserve"> </v>
      </c>
      <c r="AZ25" s="78">
        <f>VLOOKUP($A25,'[2]Utskrivna från slutenvård'!$B:BA,52,FALSE)</f>
        <v>4</v>
      </c>
      <c r="BA25" s="204">
        <f>VLOOKUP($A25,'[2]Utskrivna från slutenvård'!$B:BB,53,FALSE)</f>
        <v>1.06666666666667</v>
      </c>
      <c r="BB25" s="78" t="str">
        <f>VLOOKUP($A25,'[2]Utskrivna från slutenvård'!$B:BC,54,FALSE)</f>
        <v>X</v>
      </c>
      <c r="BC25" s="204" t="str">
        <f>VLOOKUP($A25,'[2]Utskrivna från slutenvård'!$B:BD,55,FALSE)</f>
        <v xml:space="preserve"> </v>
      </c>
      <c r="BD25" s="78" t="str">
        <f>VLOOKUP($A25,'[2]Utskrivna från slutenvård'!$B:BE,56,FALSE)</f>
        <v>X</v>
      </c>
      <c r="BE25" s="204" t="str">
        <f>VLOOKUP($A25,'[2]Utskrivna från slutenvård'!$B:BF,57,FALSE)</f>
        <v xml:space="preserve"> </v>
      </c>
      <c r="BF25" s="78" t="str">
        <f>VLOOKUP($A25,'[2]Utskrivna från slutenvård'!$B:BG,58,FALSE)</f>
        <v>X</v>
      </c>
      <c r="BG25" s="204" t="str">
        <f>VLOOKUP($A25,'[2]Utskrivna från slutenvård'!$B:BH,59,FALSE)</f>
        <v xml:space="preserve"> </v>
      </c>
      <c r="BH25" s="78" t="str">
        <f>VLOOKUP($A25,'[2]Utskrivna från slutenvård'!$B:BI,60,FALSE)</f>
        <v>X</v>
      </c>
      <c r="BI25" s="214" t="str">
        <f>VLOOKUP($A25,'[2]Utskrivna från slutenvård'!$B:BJ,61,FALSE)</f>
        <v xml:space="preserve"> </v>
      </c>
      <c r="BJ25" s="78" t="str">
        <f>VLOOKUP($A25,'[2]Utskrivna från slutenvård'!$B:BK,62,FALSE)</f>
        <v>X</v>
      </c>
      <c r="BK25" s="214" t="str">
        <f>VLOOKUP($A25,'[2]Utskrivna från slutenvård'!$B:BL,63,FALSE)</f>
        <v xml:space="preserve"> </v>
      </c>
      <c r="BL25" s="78" t="str">
        <f>VLOOKUP($A25,'[2]Utskrivna från slutenvård'!$B:BM,64,FALSE)</f>
        <v>X</v>
      </c>
      <c r="BM25" s="214" t="str">
        <f>VLOOKUP($A25,'[2]Utskrivna från slutenvård'!$B:BN,65,FALSE)</f>
        <v xml:space="preserve"> </v>
      </c>
      <c r="BN25" s="78" t="str">
        <f>VLOOKUP($A25,'[2]Utskrivna från slutenvård'!$B:BO,66,FALSE)</f>
        <v>X</v>
      </c>
      <c r="BO25" s="214" t="str">
        <f>VLOOKUP($A25,'[2]Utskrivna från slutenvård'!$B:BP,67,FALSE)</f>
        <v xml:space="preserve"> </v>
      </c>
      <c r="BP25" s="78">
        <f>VLOOKUP($A25,'[2]Utskrivna från slutenvård'!$B:BQ,68,FALSE)</f>
        <v>0</v>
      </c>
      <c r="BQ25" s="214">
        <f>VLOOKUP($A25,'[2]Utskrivna från slutenvård'!$B:BR,69,FALSE)</f>
        <v>0</v>
      </c>
      <c r="BR25" s="78">
        <f>VLOOKUP($A25,'[2]Utskrivna från slutenvård'!$B:BS,70,FALSE)</f>
        <v>4</v>
      </c>
      <c r="BS25" s="217">
        <f>VLOOKUP($A25,'[2]Utskrivna från slutenvård'!$B:BT,71,FALSE)</f>
        <v>1.06666666666667</v>
      </c>
      <c r="BT25" s="78" t="str">
        <f>VLOOKUP($A25,'[2]Utskrivna från slutenvård'!$B:BU,72,FALSE)</f>
        <v>X</v>
      </c>
      <c r="BU25" s="217" t="str">
        <f>VLOOKUP($A25,'[2]Utskrivna från slutenvård'!$B:BV,73,FALSE)</f>
        <v xml:space="preserve"> </v>
      </c>
      <c r="BV25" s="78">
        <f>VLOOKUP($A25,'[2]Utskrivna från slutenvård'!$B:BW,74,FALSE)</f>
        <v>9</v>
      </c>
      <c r="BW25" s="214">
        <f>VLOOKUP($A25,'[2]Utskrivna från slutenvård'!$B:BX,75,FALSE)</f>
        <v>2.4</v>
      </c>
      <c r="BX25" s="78">
        <f>VLOOKUP($A25,'[2]Utskrivna från slutenvård'!$B:BY,76,FALSE)</f>
        <v>15</v>
      </c>
      <c r="BY25" s="214">
        <f>VLOOKUP($A25,'[2]Utskrivna från slutenvård'!$B:BZ,77,FALSE)</f>
        <v>4</v>
      </c>
      <c r="BZ25" s="78">
        <f>VLOOKUP($A25,'[2]Utskrivna från slutenvård'!$B:CA,78,FALSE)</f>
        <v>27</v>
      </c>
      <c r="CA25" s="214">
        <f>VLOOKUP($A25,'[2]Utskrivna från slutenvård'!$B:CB,79,FALSE)</f>
        <v>7.2</v>
      </c>
      <c r="CB25" s="78">
        <f>VLOOKUP($A25,'[2]Utskrivna från slutenvård'!$B:CC,80,FALSE)</f>
        <v>20</v>
      </c>
      <c r="CC25" s="214">
        <f>VLOOKUP($A25,'[2]Utskrivna från slutenvård'!$B:CD,81,FALSE)</f>
        <v>5.3333333333333401</v>
      </c>
      <c r="CD25" s="78">
        <f>VLOOKUP($A25,'[2]Utskrivna från slutenvård'!$B:CE,82,FALSE)</f>
        <v>19</v>
      </c>
      <c r="CE25" s="214">
        <f>VLOOKUP($A25,'[2]Utskrivna från slutenvård'!$B:CF,83,FALSE)</f>
        <v>5.06666666666667</v>
      </c>
    </row>
    <row r="26" spans="1:83">
      <c r="A26" s="30" t="s">
        <v>116</v>
      </c>
      <c r="B26" s="88">
        <f>VLOOKUP(A26,'[2]Utskrivna från slutenvård'!$B:$C,2,FALSE)</f>
        <v>310</v>
      </c>
      <c r="C26" s="92">
        <f>VLOOKUP($A26,'[2]Utskrivna från slutenvård'!$B:D,3,FALSE)</f>
        <v>1.26732349454233</v>
      </c>
      <c r="D26" s="83">
        <f>VLOOKUP($A26,'[2]Utskrivna från slutenvård'!$B:E,4,FALSE)</f>
        <v>0</v>
      </c>
      <c r="E26" s="193">
        <f>VLOOKUP($A26,'[2]Utskrivna från slutenvård'!$B:F,5,FALSE)</f>
        <v>0</v>
      </c>
      <c r="F26" s="83">
        <f>VLOOKUP($A26,'[2]Utskrivna från slutenvård'!$B:G,6,FALSE)</f>
        <v>0</v>
      </c>
      <c r="G26" s="193">
        <f>VLOOKUP($A26,'[2]Utskrivna från slutenvård'!$B:H,7,FALSE)</f>
        <v>0</v>
      </c>
      <c r="H26" s="83" t="str">
        <f>VLOOKUP($A26,'[2]Utskrivna från slutenvård'!$B:I,8,FALSE)</f>
        <v>X</v>
      </c>
      <c r="I26" s="193" t="str">
        <f>VLOOKUP($A26,'[2]Utskrivna från slutenvård'!$B:J,9,FALSE)</f>
        <v xml:space="preserve"> </v>
      </c>
      <c r="J26" s="83" t="str">
        <f>VLOOKUP($A26,'[2]Utskrivna från slutenvård'!$B:K,10,FALSE)</f>
        <v>X</v>
      </c>
      <c r="K26" s="193" t="str">
        <f>VLOOKUP($A26,'[2]Utskrivna från slutenvård'!$B:L,11,FALSE)</f>
        <v xml:space="preserve"> </v>
      </c>
      <c r="L26" s="78">
        <f>VLOOKUP($A26,'[2]Utskrivna från slutenvård'!$B:M,12,FALSE)</f>
        <v>4</v>
      </c>
      <c r="M26" s="193">
        <f>VLOOKUP($A26,'[2]Utskrivna från slutenvård'!$B:N,13,FALSE)</f>
        <v>1.2903225806451599</v>
      </c>
      <c r="N26" s="78">
        <f>VLOOKUP($A26,'[2]Utskrivna från slutenvård'!$B:O,14,FALSE)</f>
        <v>15</v>
      </c>
      <c r="O26" s="193">
        <f>VLOOKUP($A26,'[2]Utskrivna från slutenvård'!$B:P,15,FALSE)</f>
        <v>4.8387096774193603</v>
      </c>
      <c r="P26" s="78">
        <f>VLOOKUP($A26,'[2]Utskrivna från slutenvård'!$B:Q,16,FALSE)</f>
        <v>9</v>
      </c>
      <c r="Q26" s="193">
        <f>VLOOKUP($A26,'[2]Utskrivna från slutenvård'!$B:R,17,FALSE)</f>
        <v>2.9032258064516099</v>
      </c>
      <c r="R26" s="78">
        <f>VLOOKUP($A26,'[2]Utskrivna från slutenvård'!$B:S,18,FALSE)</f>
        <v>10</v>
      </c>
      <c r="S26" s="193">
        <f>VLOOKUP($A26,'[2]Utskrivna från slutenvård'!$B:T,19,FALSE)</f>
        <v>3.2258064516128999</v>
      </c>
      <c r="T26" s="78">
        <f>VLOOKUP($A26,'[2]Utskrivna från slutenvård'!$B:U,20,FALSE)</f>
        <v>12</v>
      </c>
      <c r="U26" s="204">
        <f>VLOOKUP($A26,'[2]Utskrivna från slutenvård'!$B:V,21,FALSE)</f>
        <v>3.87096774193548</v>
      </c>
      <c r="V26" s="78">
        <f>VLOOKUP($A26,'[2]Utskrivna från slutenvård'!$B:W,22,FALSE)</f>
        <v>12</v>
      </c>
      <c r="W26" s="204">
        <f>VLOOKUP($A26,'[2]Utskrivna från slutenvård'!$B:X,23,FALSE)</f>
        <v>3.87096774193548</v>
      </c>
      <c r="X26" s="78">
        <f>VLOOKUP($A26,'[2]Utskrivna från slutenvård'!$B:Y,24,FALSE)</f>
        <v>15</v>
      </c>
      <c r="Y26" s="204">
        <f>VLOOKUP($A26,'[2]Utskrivna från slutenvård'!$B:Z,25,FALSE)</f>
        <v>4.8387096774193603</v>
      </c>
      <c r="Z26" s="78">
        <f>VLOOKUP($A26,'[2]Utskrivna från slutenvård'!$B:AA,26,FALSE)</f>
        <v>16</v>
      </c>
      <c r="AA26" s="204">
        <f>VLOOKUP($A26,'[2]Utskrivna från slutenvård'!$B:AB,27,FALSE)</f>
        <v>5.1612903225806503</v>
      </c>
      <c r="AB26" s="78">
        <f>VLOOKUP($A26,'[2]Utskrivna från slutenvård'!$B:AC,28,FALSE)</f>
        <v>17</v>
      </c>
      <c r="AC26" s="204">
        <f>VLOOKUP($A26,'[2]Utskrivna från slutenvård'!$B:AD,29,FALSE)</f>
        <v>5.4838709677419404</v>
      </c>
      <c r="AD26" s="78">
        <f>VLOOKUP($A26,'[2]Utskrivna från slutenvård'!$B:AE,30,FALSE)</f>
        <v>10</v>
      </c>
      <c r="AE26" s="204">
        <f>VLOOKUP($A26,'[2]Utskrivna från slutenvård'!$B:AF,31,FALSE)</f>
        <v>3.2258064516128999</v>
      </c>
      <c r="AF26" s="78">
        <f>VLOOKUP($A26,'[2]Utskrivna från slutenvård'!$B:AG,32,FALSE)</f>
        <v>8</v>
      </c>
      <c r="AG26" s="204">
        <f>VLOOKUP($A26,'[2]Utskrivna från slutenvård'!$B:AH,33,FALSE)</f>
        <v>2.5806451612903198</v>
      </c>
      <c r="AH26" s="78">
        <f>VLOOKUP($A26,'[2]Utskrivna från slutenvård'!$B:AI,34,FALSE)</f>
        <v>10</v>
      </c>
      <c r="AI26" s="204">
        <f>VLOOKUP($A26,'[2]Utskrivna från slutenvård'!$B:AJ,35,FALSE)</f>
        <v>3.2258064516128999</v>
      </c>
      <c r="AJ26" s="78">
        <f>VLOOKUP($A26,'[2]Utskrivna från slutenvård'!$B:AK,36,FALSE)</f>
        <v>6</v>
      </c>
      <c r="AK26" s="204">
        <f>VLOOKUP($A26,'[2]Utskrivna från slutenvård'!$B:AL,37,FALSE)</f>
        <v>1.93548387096774</v>
      </c>
      <c r="AL26" s="78" t="str">
        <f>VLOOKUP($A26,'[2]Utskrivna från slutenvård'!$B:AM,38,FALSE)</f>
        <v>X</v>
      </c>
      <c r="AM26" s="204" t="str">
        <f>VLOOKUP($A26,'[2]Utskrivna från slutenvård'!$B:AN,39,FALSE)</f>
        <v xml:space="preserve"> </v>
      </c>
      <c r="AN26" s="78" t="str">
        <f>VLOOKUP($A26,'[2]Utskrivna från slutenvård'!$B:AO,40,FALSE)</f>
        <v>X</v>
      </c>
      <c r="AO26" s="204" t="str">
        <f>VLOOKUP($A26,'[2]Utskrivna från slutenvård'!$B:AP,41,FALSE)</f>
        <v xml:space="preserve"> </v>
      </c>
      <c r="AP26" s="78" t="str">
        <f>VLOOKUP($A26,'[2]Utskrivna från slutenvård'!$B:AQ,42,FALSE)</f>
        <v>X</v>
      </c>
      <c r="AQ26" s="204" t="str">
        <f>VLOOKUP($A26,'[2]Utskrivna från slutenvård'!$B:AR,43,FALSE)</f>
        <v xml:space="preserve"> </v>
      </c>
      <c r="AR26" s="78">
        <f>VLOOKUP($A26,'[2]Utskrivna från slutenvård'!$B:AS,44,FALSE)</f>
        <v>0</v>
      </c>
      <c r="AS26" s="204">
        <f>VLOOKUP($A26,'[2]Utskrivna från slutenvård'!$B:AT,45,FALSE)</f>
        <v>0</v>
      </c>
      <c r="AT26" s="78">
        <f>VLOOKUP($A26,'[2]Utskrivna från slutenvård'!$B:AU,46,FALSE)</f>
        <v>0</v>
      </c>
      <c r="AU26" s="204">
        <f>VLOOKUP($A26,'[2]Utskrivna från slutenvård'!$B:AV,47,FALSE)</f>
        <v>0</v>
      </c>
      <c r="AV26" s="78" t="str">
        <f>VLOOKUP($A26,'[2]Utskrivna från slutenvård'!$B:AW,48,FALSE)</f>
        <v>X</v>
      </c>
      <c r="AW26" s="204" t="str">
        <f>VLOOKUP($A26,'[2]Utskrivna från slutenvård'!$B:AX,49,FALSE)</f>
        <v xml:space="preserve"> </v>
      </c>
      <c r="AX26" s="78">
        <f>VLOOKUP($A26,'[2]Utskrivna från slutenvård'!$B:AY,50,FALSE)</f>
        <v>6</v>
      </c>
      <c r="AY26" s="204">
        <f>VLOOKUP($A26,'[2]Utskrivna från slutenvård'!$B:AZ,51,FALSE)</f>
        <v>1.93548387096774</v>
      </c>
      <c r="AZ26" s="78" t="str">
        <f>VLOOKUP($A26,'[2]Utskrivna från slutenvård'!$B:BA,52,FALSE)</f>
        <v>X</v>
      </c>
      <c r="BA26" s="204" t="str">
        <f>VLOOKUP($A26,'[2]Utskrivna från slutenvård'!$B:BB,53,FALSE)</f>
        <v xml:space="preserve"> </v>
      </c>
      <c r="BB26" s="78">
        <f>VLOOKUP($A26,'[2]Utskrivna från slutenvård'!$B:BC,54,FALSE)</f>
        <v>0</v>
      </c>
      <c r="BC26" s="204">
        <f>VLOOKUP($A26,'[2]Utskrivna från slutenvård'!$B:BD,55,FALSE)</f>
        <v>0</v>
      </c>
      <c r="BD26" s="78" t="str">
        <f>VLOOKUP($A26,'[2]Utskrivna från slutenvård'!$B:BE,56,FALSE)</f>
        <v>X</v>
      </c>
      <c r="BE26" s="204" t="str">
        <f>VLOOKUP($A26,'[2]Utskrivna från slutenvård'!$B:BF,57,FALSE)</f>
        <v xml:space="preserve"> </v>
      </c>
      <c r="BF26" s="78" t="str">
        <f>VLOOKUP($A26,'[2]Utskrivna från slutenvård'!$B:BG,58,FALSE)</f>
        <v>X</v>
      </c>
      <c r="BG26" s="204" t="str">
        <f>VLOOKUP($A26,'[2]Utskrivna från slutenvård'!$B:BH,59,FALSE)</f>
        <v xml:space="preserve"> </v>
      </c>
      <c r="BH26" s="78" t="str">
        <f>VLOOKUP($A26,'[2]Utskrivna från slutenvård'!$B:BI,60,FALSE)</f>
        <v>X</v>
      </c>
      <c r="BI26" s="214" t="str">
        <f>VLOOKUP($A26,'[2]Utskrivna från slutenvård'!$B:BJ,61,FALSE)</f>
        <v xml:space="preserve"> </v>
      </c>
      <c r="BJ26" s="78">
        <f>VLOOKUP($A26,'[2]Utskrivna från slutenvård'!$B:BK,62,FALSE)</f>
        <v>5</v>
      </c>
      <c r="BK26" s="214">
        <f>VLOOKUP($A26,'[2]Utskrivna från slutenvård'!$B:BL,63,FALSE)</f>
        <v>1.61290322580645</v>
      </c>
      <c r="BL26" s="78" t="str">
        <f>VLOOKUP($A26,'[2]Utskrivna från slutenvård'!$B:BM,64,FALSE)</f>
        <v>X</v>
      </c>
      <c r="BM26" s="214" t="str">
        <f>VLOOKUP($A26,'[2]Utskrivna från slutenvård'!$B:BN,65,FALSE)</f>
        <v xml:space="preserve"> </v>
      </c>
      <c r="BN26" s="78">
        <f>VLOOKUP($A26,'[2]Utskrivna från slutenvård'!$B:BO,66,FALSE)</f>
        <v>4</v>
      </c>
      <c r="BO26" s="214">
        <f>VLOOKUP($A26,'[2]Utskrivna från slutenvård'!$B:BP,67,FALSE)</f>
        <v>1.2903225806451599</v>
      </c>
      <c r="BP26" s="78">
        <f>VLOOKUP($A26,'[2]Utskrivna från slutenvård'!$B:BQ,68,FALSE)</f>
        <v>11</v>
      </c>
      <c r="BQ26" s="214">
        <f>VLOOKUP($A26,'[2]Utskrivna från slutenvård'!$B:BR,69,FALSE)</f>
        <v>3.54838709677419</v>
      </c>
      <c r="BR26" s="78">
        <f>VLOOKUP($A26,'[2]Utskrivna från slutenvård'!$B:BS,70,FALSE)</f>
        <v>9</v>
      </c>
      <c r="BS26" s="217">
        <f>VLOOKUP($A26,'[2]Utskrivna från slutenvård'!$B:BT,71,FALSE)</f>
        <v>2.9032258064516099</v>
      </c>
      <c r="BT26" s="78">
        <f>VLOOKUP($A26,'[2]Utskrivna från slutenvård'!$B:BU,72,FALSE)</f>
        <v>12</v>
      </c>
      <c r="BU26" s="217">
        <f>VLOOKUP($A26,'[2]Utskrivna från slutenvård'!$B:BV,73,FALSE)</f>
        <v>3.87096774193548</v>
      </c>
      <c r="BV26" s="78">
        <f>VLOOKUP($A26,'[2]Utskrivna från slutenvård'!$B:BW,74,FALSE)</f>
        <v>9</v>
      </c>
      <c r="BW26" s="214">
        <f>VLOOKUP($A26,'[2]Utskrivna från slutenvård'!$B:BX,75,FALSE)</f>
        <v>2.9032258064516099</v>
      </c>
      <c r="BX26" s="78">
        <f>VLOOKUP($A26,'[2]Utskrivna från slutenvård'!$B:BY,76,FALSE)</f>
        <v>25</v>
      </c>
      <c r="BY26" s="214">
        <f>VLOOKUP($A26,'[2]Utskrivna från slutenvård'!$B:BZ,77,FALSE)</f>
        <v>8.0645161290322598</v>
      </c>
      <c r="BZ26" s="78">
        <f>VLOOKUP($A26,'[2]Utskrivna från slutenvård'!$B:CA,78,FALSE)</f>
        <v>28</v>
      </c>
      <c r="CA26" s="214">
        <f>VLOOKUP($A26,'[2]Utskrivna från slutenvård'!$B:CB,79,FALSE)</f>
        <v>9.0322580645161299</v>
      </c>
      <c r="CB26" s="78">
        <f>VLOOKUP($A26,'[2]Utskrivna från slutenvård'!$B:CC,80,FALSE)</f>
        <v>24</v>
      </c>
      <c r="CC26" s="214">
        <f>VLOOKUP($A26,'[2]Utskrivna från slutenvård'!$B:CD,81,FALSE)</f>
        <v>7.7419354838709697</v>
      </c>
      <c r="CD26" s="78">
        <f>VLOOKUP($A26,'[2]Utskrivna från slutenvård'!$B:CE,82,FALSE)</f>
        <v>14</v>
      </c>
      <c r="CE26" s="214">
        <f>VLOOKUP($A26,'[2]Utskrivna från slutenvård'!$B:CF,83,FALSE)</f>
        <v>4.5161290322580703</v>
      </c>
    </row>
    <row r="27" spans="1:83">
      <c r="A27" s="30" t="s">
        <v>126</v>
      </c>
      <c r="B27" s="88">
        <f>VLOOKUP(A27,'[2]Utskrivna från slutenvård'!$B:$C,2,FALSE)</f>
        <v>226</v>
      </c>
      <c r="C27" s="92">
        <f>VLOOKUP($A27,'[2]Utskrivna från slutenvård'!$B:D,3,FALSE)</f>
        <v>0.92391970892441</v>
      </c>
      <c r="D27" s="83" t="str">
        <f>VLOOKUP($A27,'[2]Utskrivna från slutenvård'!$B:E,4,FALSE)</f>
        <v>X</v>
      </c>
      <c r="E27" s="193" t="str">
        <f>VLOOKUP($A27,'[2]Utskrivna från slutenvård'!$B:F,5,FALSE)</f>
        <v xml:space="preserve"> </v>
      </c>
      <c r="F27" s="83">
        <f>VLOOKUP($A27,'[2]Utskrivna från slutenvård'!$B:G,6,FALSE)</f>
        <v>6</v>
      </c>
      <c r="G27" s="193">
        <f>VLOOKUP($A27,'[2]Utskrivna från slutenvård'!$B:H,7,FALSE)</f>
        <v>2.65486725663717</v>
      </c>
      <c r="H27" s="83" t="str">
        <f>VLOOKUP($A27,'[2]Utskrivna från slutenvård'!$B:I,8,FALSE)</f>
        <v>X</v>
      </c>
      <c r="I27" s="193" t="str">
        <f>VLOOKUP($A27,'[2]Utskrivna från slutenvård'!$B:J,9,FALSE)</f>
        <v xml:space="preserve"> </v>
      </c>
      <c r="J27" s="83">
        <f>VLOOKUP($A27,'[2]Utskrivna från slutenvård'!$B:K,10,FALSE)</f>
        <v>10</v>
      </c>
      <c r="K27" s="193">
        <f>VLOOKUP($A27,'[2]Utskrivna från slutenvård'!$B:L,11,FALSE)</f>
        <v>4.4247787610619502</v>
      </c>
      <c r="L27" s="83">
        <f>VLOOKUP($A27,'[2]Utskrivna från slutenvård'!$B:M,12,FALSE)</f>
        <v>18</v>
      </c>
      <c r="M27" s="193">
        <f>VLOOKUP($A27,'[2]Utskrivna från slutenvård'!$B:N,13,FALSE)</f>
        <v>7.9646017699115097</v>
      </c>
      <c r="N27" s="83">
        <f>VLOOKUP($A27,'[2]Utskrivna från slutenvård'!$B:O,14,FALSE)</f>
        <v>18</v>
      </c>
      <c r="O27" s="193">
        <f>VLOOKUP($A27,'[2]Utskrivna från slutenvård'!$B:P,15,FALSE)</f>
        <v>7.9646017699115097</v>
      </c>
      <c r="P27" s="83">
        <f>VLOOKUP($A27,'[2]Utskrivna från slutenvård'!$B:Q,16,FALSE)</f>
        <v>8</v>
      </c>
      <c r="Q27" s="193">
        <f>VLOOKUP($A27,'[2]Utskrivna från slutenvård'!$B:R,17,FALSE)</f>
        <v>3.5398230088495599</v>
      </c>
      <c r="R27" s="83">
        <f>VLOOKUP($A27,'[2]Utskrivna från slutenvård'!$B:S,18,FALSE)</f>
        <v>10</v>
      </c>
      <c r="S27" s="193">
        <f>VLOOKUP($A27,'[2]Utskrivna från slutenvård'!$B:T,19,FALSE)</f>
        <v>4.4247787610619502</v>
      </c>
      <c r="T27" s="83">
        <f>VLOOKUP($A27,'[2]Utskrivna från slutenvård'!$B:U,20,FALSE)</f>
        <v>4</v>
      </c>
      <c r="U27" s="204">
        <f>VLOOKUP($A27,'[2]Utskrivna från slutenvård'!$B:V,21,FALSE)</f>
        <v>1.76991150442478</v>
      </c>
      <c r="V27" s="78">
        <f>VLOOKUP($A27,'[2]Utskrivna från slutenvård'!$B:W,22,FALSE)</f>
        <v>9</v>
      </c>
      <c r="W27" s="204">
        <f>VLOOKUP($A27,'[2]Utskrivna från slutenvård'!$B:X,23,FALSE)</f>
        <v>3.98230088495575</v>
      </c>
      <c r="X27" s="78">
        <f>VLOOKUP($A27,'[2]Utskrivna från slutenvård'!$B:Y,24,FALSE)</f>
        <v>6</v>
      </c>
      <c r="Y27" s="204">
        <f>VLOOKUP($A27,'[2]Utskrivna från slutenvård'!$B:Z,25,FALSE)</f>
        <v>2.65486725663717</v>
      </c>
      <c r="Z27" s="98">
        <f>VLOOKUP($A27,'[2]Utskrivna från slutenvård'!$B:AA,26,FALSE)</f>
        <v>4</v>
      </c>
      <c r="AA27" s="204">
        <f>VLOOKUP($A27,'[2]Utskrivna från slutenvård'!$B:AB,27,FALSE)</f>
        <v>1.76991150442478</v>
      </c>
      <c r="AB27" s="98">
        <f>VLOOKUP($A27,'[2]Utskrivna från slutenvård'!$B:AC,28,FALSE)</f>
        <v>4</v>
      </c>
      <c r="AC27" s="204">
        <f>VLOOKUP($A27,'[2]Utskrivna från slutenvård'!$B:AD,29,FALSE)</f>
        <v>1.76991150442478</v>
      </c>
      <c r="AD27" s="98">
        <f>VLOOKUP($A27,'[2]Utskrivna från slutenvård'!$B:AE,30,FALSE)</f>
        <v>6</v>
      </c>
      <c r="AE27" s="204">
        <f>VLOOKUP($A27,'[2]Utskrivna från slutenvård'!$B:AF,31,FALSE)</f>
        <v>2.65486725663717</v>
      </c>
      <c r="AF27" s="98">
        <f>VLOOKUP($A27,'[2]Utskrivna från slutenvård'!$B:AG,32,FALSE)</f>
        <v>5</v>
      </c>
      <c r="AG27" s="204">
        <f>VLOOKUP($A27,'[2]Utskrivna från slutenvård'!$B:AH,33,FALSE)</f>
        <v>2.2123893805309698</v>
      </c>
      <c r="AH27" s="98">
        <f>VLOOKUP($A27,'[2]Utskrivna från slutenvård'!$B:AI,34,FALSE)</f>
        <v>5</v>
      </c>
      <c r="AI27" s="204">
        <f>VLOOKUP($A27,'[2]Utskrivna från slutenvård'!$B:AJ,35,FALSE)</f>
        <v>2.2123893805309698</v>
      </c>
      <c r="AJ27" s="98">
        <f>VLOOKUP($A27,'[2]Utskrivna från slutenvård'!$B:AK,36,FALSE)</f>
        <v>12</v>
      </c>
      <c r="AK27" s="204">
        <f>VLOOKUP($A27,'[2]Utskrivna från slutenvård'!$B:AL,37,FALSE)</f>
        <v>5.3097345132743401</v>
      </c>
      <c r="AL27" s="98">
        <f>VLOOKUP($A27,'[2]Utskrivna från slutenvård'!$B:AM,38,FALSE)</f>
        <v>4</v>
      </c>
      <c r="AM27" s="204">
        <f>VLOOKUP($A27,'[2]Utskrivna från slutenvård'!$B:AN,39,FALSE)</f>
        <v>1.76991150442478</v>
      </c>
      <c r="AN27" s="98" t="str">
        <f>VLOOKUP($A27,'[2]Utskrivna från slutenvård'!$B:AO,40,FALSE)</f>
        <v>X</v>
      </c>
      <c r="AO27" s="204" t="str">
        <f>VLOOKUP($A27,'[2]Utskrivna från slutenvård'!$B:AP,41,FALSE)</f>
        <v xml:space="preserve"> </v>
      </c>
      <c r="AP27" s="98" t="str">
        <f>VLOOKUP($A27,'[2]Utskrivna från slutenvård'!$B:AQ,42,FALSE)</f>
        <v>X</v>
      </c>
      <c r="AQ27" s="204" t="str">
        <f>VLOOKUP($A27,'[2]Utskrivna från slutenvård'!$B:AR,43,FALSE)</f>
        <v xml:space="preserve"> </v>
      </c>
      <c r="AR27" s="98" t="str">
        <f>VLOOKUP($A27,'[2]Utskrivna från slutenvård'!$B:AS,44,FALSE)</f>
        <v>X</v>
      </c>
      <c r="AS27" s="204" t="str">
        <f>VLOOKUP($A27,'[2]Utskrivna från slutenvård'!$B:AT,45,FALSE)</f>
        <v xml:space="preserve"> </v>
      </c>
      <c r="AT27" s="98" t="str">
        <f>VLOOKUP($A27,'[2]Utskrivna från slutenvård'!$B:AU,46,FALSE)</f>
        <v>X</v>
      </c>
      <c r="AU27" s="204" t="str">
        <f>VLOOKUP($A27,'[2]Utskrivna från slutenvård'!$B:AV,47,FALSE)</f>
        <v xml:space="preserve"> </v>
      </c>
      <c r="AV27" s="98" t="str">
        <f>VLOOKUP($A27,'[2]Utskrivna från slutenvård'!$B:AW,48,FALSE)</f>
        <v>X</v>
      </c>
      <c r="AW27" s="204" t="str">
        <f>VLOOKUP($A27,'[2]Utskrivna från slutenvård'!$B:AX,49,FALSE)</f>
        <v xml:space="preserve"> </v>
      </c>
      <c r="AX27" s="98" t="str">
        <f>VLOOKUP($A27,'[2]Utskrivna från slutenvård'!$B:AY,50,FALSE)</f>
        <v>X</v>
      </c>
      <c r="AY27" s="204" t="str">
        <f>VLOOKUP($A27,'[2]Utskrivna från slutenvård'!$B:AZ,51,FALSE)</f>
        <v xml:space="preserve"> </v>
      </c>
      <c r="AZ27" s="98" t="str">
        <f>VLOOKUP($A27,'[2]Utskrivna från slutenvård'!$B:BA,52,FALSE)</f>
        <v>X</v>
      </c>
      <c r="BA27" s="204" t="str">
        <f>VLOOKUP($A27,'[2]Utskrivna från slutenvård'!$B:BB,53,FALSE)</f>
        <v xml:space="preserve"> </v>
      </c>
      <c r="BB27" s="98" t="str">
        <f>VLOOKUP($A27,'[2]Utskrivna från slutenvård'!$B:BC,54,FALSE)</f>
        <v>X</v>
      </c>
      <c r="BC27" s="204" t="str">
        <f>VLOOKUP($A27,'[2]Utskrivna från slutenvård'!$B:BD,55,FALSE)</f>
        <v xml:space="preserve"> </v>
      </c>
      <c r="BD27" s="98" t="str">
        <f>VLOOKUP($A27,'[2]Utskrivna från slutenvård'!$B:BE,56,FALSE)</f>
        <v>X</v>
      </c>
      <c r="BE27" s="204" t="str">
        <f>VLOOKUP($A27,'[2]Utskrivna från slutenvård'!$B:BF,57,FALSE)</f>
        <v xml:space="preserve"> </v>
      </c>
      <c r="BF27" s="98">
        <f>VLOOKUP($A27,'[2]Utskrivna från slutenvård'!$B:BG,58,FALSE)</f>
        <v>0</v>
      </c>
      <c r="BG27" s="204">
        <f>VLOOKUP($A27,'[2]Utskrivna från slutenvård'!$B:BH,59,FALSE)</f>
        <v>0</v>
      </c>
      <c r="BH27" s="98" t="str">
        <f>VLOOKUP($A27,'[2]Utskrivna från slutenvård'!$B:BI,60,FALSE)</f>
        <v>X</v>
      </c>
      <c r="BI27" s="214" t="str">
        <f>VLOOKUP($A27,'[2]Utskrivna från slutenvård'!$B:BJ,61,FALSE)</f>
        <v xml:space="preserve"> </v>
      </c>
      <c r="BJ27" s="98" t="str">
        <f>VLOOKUP($A27,'[2]Utskrivna från slutenvård'!$B:BK,62,FALSE)</f>
        <v>X</v>
      </c>
      <c r="BK27" s="214" t="str">
        <f>VLOOKUP($A27,'[2]Utskrivna från slutenvård'!$B:BL,63,FALSE)</f>
        <v xml:space="preserve"> </v>
      </c>
      <c r="BL27" s="98">
        <f>VLOOKUP($A27,'[2]Utskrivna från slutenvård'!$B:BM,64,FALSE)</f>
        <v>0</v>
      </c>
      <c r="BM27" s="214">
        <f>VLOOKUP($A27,'[2]Utskrivna från slutenvård'!$B:BN,65,FALSE)</f>
        <v>0</v>
      </c>
      <c r="BN27" s="98" t="str">
        <f>VLOOKUP($A27,'[2]Utskrivna från slutenvård'!$B:BO,66,FALSE)</f>
        <v>X</v>
      </c>
      <c r="BO27" s="214" t="str">
        <f>VLOOKUP($A27,'[2]Utskrivna från slutenvård'!$B:BP,67,FALSE)</f>
        <v xml:space="preserve"> </v>
      </c>
      <c r="BP27" s="98" t="str">
        <f>VLOOKUP($A27,'[2]Utskrivna från slutenvård'!$B:BQ,68,FALSE)</f>
        <v>X</v>
      </c>
      <c r="BQ27" s="214" t="str">
        <f>VLOOKUP($A27,'[2]Utskrivna från slutenvård'!$B:BR,69,FALSE)</f>
        <v xml:space="preserve"> </v>
      </c>
      <c r="BR27" s="98" t="str">
        <f>VLOOKUP($A27,'[2]Utskrivna från slutenvård'!$B:BS,70,FALSE)</f>
        <v>X</v>
      </c>
      <c r="BS27" s="217" t="str">
        <f>VLOOKUP($A27,'[2]Utskrivna från slutenvård'!$B:BT,71,FALSE)</f>
        <v xml:space="preserve"> </v>
      </c>
      <c r="BT27" s="98">
        <f>VLOOKUP($A27,'[2]Utskrivna från slutenvård'!$B:BU,72,FALSE)</f>
        <v>9</v>
      </c>
      <c r="BU27" s="217">
        <f>VLOOKUP($A27,'[2]Utskrivna från slutenvård'!$B:BV,73,FALSE)</f>
        <v>3.98230088495575</v>
      </c>
      <c r="BV27" s="98">
        <f>VLOOKUP($A27,'[2]Utskrivna från slutenvård'!$B:BW,74,FALSE)</f>
        <v>10</v>
      </c>
      <c r="BW27" s="214">
        <f>VLOOKUP($A27,'[2]Utskrivna från slutenvård'!$B:BX,75,FALSE)</f>
        <v>4.4247787610619502</v>
      </c>
      <c r="BX27" s="98">
        <f>VLOOKUP($A27,'[2]Utskrivna från slutenvård'!$B:BY,76,FALSE)</f>
        <v>13</v>
      </c>
      <c r="BY27" s="214">
        <f>VLOOKUP($A27,'[2]Utskrivna från slutenvård'!$B:BZ,77,FALSE)</f>
        <v>5.7522123893805297</v>
      </c>
      <c r="BZ27" s="98">
        <f>VLOOKUP($A27,'[2]Utskrivna från slutenvård'!$B:CA,78,FALSE)</f>
        <v>17</v>
      </c>
      <c r="CA27" s="214">
        <f>VLOOKUP($A27,'[2]Utskrivna från slutenvård'!$B:CB,79,FALSE)</f>
        <v>7.5221238938053103</v>
      </c>
      <c r="CB27" s="98">
        <f>VLOOKUP($A27,'[2]Utskrivna från slutenvård'!$B:CC,80,FALSE)</f>
        <v>15</v>
      </c>
      <c r="CC27" s="214">
        <f>VLOOKUP($A27,'[2]Utskrivna från slutenvård'!$B:CD,81,FALSE)</f>
        <v>6.6371681415929196</v>
      </c>
      <c r="CD27" s="98">
        <f>VLOOKUP($A27,'[2]Utskrivna från slutenvård'!$B:CE,82,FALSE)</f>
        <v>6</v>
      </c>
      <c r="CE27" s="214">
        <f>VLOOKUP($A27,'[2]Utskrivna från slutenvård'!$B:CF,83,FALSE)</f>
        <v>2.65486725663717</v>
      </c>
    </row>
    <row r="28" spans="1:83">
      <c r="A28" s="30" t="s">
        <v>141</v>
      </c>
      <c r="B28" s="88">
        <f>VLOOKUP(A28,'[2]Utskrivna från slutenvård'!$B:$C,2,FALSE)</f>
        <v>182</v>
      </c>
      <c r="C28" s="91">
        <f>VLOOKUP($A28,'[2]Utskrivna från slutenvård'!$B:D,3,FALSE)</f>
        <v>0.74404153550550001</v>
      </c>
      <c r="D28" s="82">
        <f>VLOOKUP($A28,'[2]Utskrivna från slutenvård'!$B:E,4,FALSE)</f>
        <v>0</v>
      </c>
      <c r="E28" s="192">
        <f>VLOOKUP($A28,'[2]Utskrivna från slutenvård'!$B:F,5,FALSE)</f>
        <v>0</v>
      </c>
      <c r="F28" s="82" t="str">
        <f>VLOOKUP($A28,'[2]Utskrivna från slutenvård'!$B:G,6,FALSE)</f>
        <v>X</v>
      </c>
      <c r="G28" s="192" t="str">
        <f>VLOOKUP($A28,'[2]Utskrivna från slutenvård'!$B:H,7,FALSE)</f>
        <v xml:space="preserve"> </v>
      </c>
      <c r="H28" s="78" t="str">
        <f>VLOOKUP($A28,'[2]Utskrivna från slutenvård'!$B:I,8,FALSE)</f>
        <v>X</v>
      </c>
      <c r="I28" s="192" t="str">
        <f>VLOOKUP($A28,'[2]Utskrivna från slutenvård'!$B:J,9,FALSE)</f>
        <v xml:space="preserve"> </v>
      </c>
      <c r="J28" s="78">
        <f>VLOOKUP($A28,'[2]Utskrivna från slutenvård'!$B:K,10,FALSE)</f>
        <v>5</v>
      </c>
      <c r="K28" s="192">
        <f>VLOOKUP($A28,'[2]Utskrivna från slutenvård'!$B:L,11,FALSE)</f>
        <v>2.7472527472527499</v>
      </c>
      <c r="L28" s="82">
        <f>VLOOKUP($A28,'[2]Utskrivna från slutenvård'!$B:M,12,FALSE)</f>
        <v>8</v>
      </c>
      <c r="M28" s="192">
        <f>VLOOKUP($A28,'[2]Utskrivna från slutenvård'!$B:N,13,FALSE)</f>
        <v>4.3956043956044004</v>
      </c>
      <c r="N28" s="82">
        <f>VLOOKUP($A28,'[2]Utskrivna från slutenvård'!$B:O,14,FALSE)</f>
        <v>11</v>
      </c>
      <c r="O28" s="192">
        <f>VLOOKUP($A28,'[2]Utskrivna från slutenvård'!$B:P,15,FALSE)</f>
        <v>6.04395604395605</v>
      </c>
      <c r="P28" s="78">
        <f>VLOOKUP($A28,'[2]Utskrivna från slutenvård'!$B:Q,16,FALSE)</f>
        <v>12</v>
      </c>
      <c r="Q28" s="192">
        <f>VLOOKUP($A28,'[2]Utskrivna från slutenvård'!$B:R,17,FALSE)</f>
        <v>6.5934065934066002</v>
      </c>
      <c r="R28" s="78">
        <f>VLOOKUP($A28,'[2]Utskrivna från slutenvård'!$B:S,18,FALSE)</f>
        <v>11</v>
      </c>
      <c r="S28" s="192">
        <f>VLOOKUP($A28,'[2]Utskrivna från slutenvård'!$B:T,19,FALSE)</f>
        <v>6.04395604395605</v>
      </c>
      <c r="T28" s="82">
        <f>VLOOKUP($A28,'[2]Utskrivna från slutenvård'!$B:U,20,FALSE)</f>
        <v>8</v>
      </c>
      <c r="U28" s="205">
        <f>VLOOKUP($A28,'[2]Utskrivna från slutenvård'!$B:V,21,FALSE)</f>
        <v>4.3956043956044004</v>
      </c>
      <c r="V28" s="82">
        <f>VLOOKUP($A28,'[2]Utskrivna från slutenvård'!$B:W,22,FALSE)</f>
        <v>11</v>
      </c>
      <c r="W28" s="205">
        <f>VLOOKUP($A28,'[2]Utskrivna från slutenvård'!$B:X,23,FALSE)</f>
        <v>6.04395604395605</v>
      </c>
      <c r="X28" s="82">
        <f>VLOOKUP($A28,'[2]Utskrivna från slutenvård'!$B:Y,24,FALSE)</f>
        <v>10</v>
      </c>
      <c r="Y28" s="205">
        <f>VLOOKUP($A28,'[2]Utskrivna från slutenvård'!$B:Z,25,FALSE)</f>
        <v>5.4945054945054999</v>
      </c>
      <c r="Z28" s="82">
        <f>VLOOKUP($A28,'[2]Utskrivna från slutenvård'!$B:AA,26,FALSE)</f>
        <v>6</v>
      </c>
      <c r="AA28" s="205">
        <f>VLOOKUP($A28,'[2]Utskrivna från slutenvård'!$B:AB,27,FALSE)</f>
        <v>3.2967032967033001</v>
      </c>
      <c r="AB28" s="82">
        <f>VLOOKUP($A28,'[2]Utskrivna från slutenvård'!$B:AC,28,FALSE)</f>
        <v>9</v>
      </c>
      <c r="AC28" s="205">
        <f>VLOOKUP($A28,'[2]Utskrivna från slutenvård'!$B:AD,29,FALSE)</f>
        <v>4.9450549450549497</v>
      </c>
      <c r="AD28" s="82">
        <f>VLOOKUP($A28,'[2]Utskrivna från slutenvård'!$B:AE,30,FALSE)</f>
        <v>5</v>
      </c>
      <c r="AE28" s="205">
        <f>VLOOKUP($A28,'[2]Utskrivna från slutenvård'!$B:AF,31,FALSE)</f>
        <v>2.7472527472527499</v>
      </c>
      <c r="AF28" s="82" t="str">
        <f>VLOOKUP($A28,'[2]Utskrivna från slutenvård'!$B:AG,32,FALSE)</f>
        <v>X</v>
      </c>
      <c r="AG28" s="205" t="str">
        <f>VLOOKUP($A28,'[2]Utskrivna från slutenvård'!$B:AH,33,FALSE)</f>
        <v xml:space="preserve"> </v>
      </c>
      <c r="AH28" s="82">
        <f>VLOOKUP($A28,'[2]Utskrivna från slutenvård'!$B:AI,34,FALSE)</f>
        <v>4</v>
      </c>
      <c r="AI28" s="205">
        <f>VLOOKUP($A28,'[2]Utskrivna från slutenvård'!$B:AJ,35,FALSE)</f>
        <v>2.1978021978022002</v>
      </c>
      <c r="AJ28" s="82">
        <f>VLOOKUP($A28,'[2]Utskrivna från slutenvård'!$B:AK,36,FALSE)</f>
        <v>12</v>
      </c>
      <c r="AK28" s="205">
        <f>VLOOKUP($A28,'[2]Utskrivna från slutenvård'!$B:AL,37,FALSE)</f>
        <v>6.5934065934066002</v>
      </c>
      <c r="AL28" s="82" t="str">
        <f>VLOOKUP($A28,'[2]Utskrivna från slutenvård'!$B:AM,38,FALSE)</f>
        <v>X</v>
      </c>
      <c r="AM28" s="205" t="str">
        <f>VLOOKUP($A28,'[2]Utskrivna från slutenvård'!$B:AN,39,FALSE)</f>
        <v xml:space="preserve"> </v>
      </c>
      <c r="AN28" s="82" t="str">
        <f>VLOOKUP($A28,'[2]Utskrivna från slutenvård'!$B:AO,40,FALSE)</f>
        <v>X</v>
      </c>
      <c r="AO28" s="205" t="str">
        <f>VLOOKUP($A28,'[2]Utskrivna från slutenvård'!$B:AP,41,FALSE)</f>
        <v xml:space="preserve"> </v>
      </c>
      <c r="AP28" s="82">
        <f>VLOOKUP($A28,'[2]Utskrivna från slutenvård'!$B:AQ,42,FALSE)</f>
        <v>5</v>
      </c>
      <c r="AQ28" s="205">
        <f>VLOOKUP($A28,'[2]Utskrivna från slutenvård'!$B:AR,43,FALSE)</f>
        <v>2.7472527472527499</v>
      </c>
      <c r="AR28" s="82">
        <f>VLOOKUP($A28,'[2]Utskrivna från slutenvård'!$B:AS,44,FALSE)</f>
        <v>0</v>
      </c>
      <c r="AS28" s="205">
        <f>VLOOKUP($A28,'[2]Utskrivna från slutenvård'!$B:AT,45,FALSE)</f>
        <v>0</v>
      </c>
      <c r="AT28" s="82" t="str">
        <f>VLOOKUP($A28,'[2]Utskrivna från slutenvård'!$B:AU,46,FALSE)</f>
        <v>X</v>
      </c>
      <c r="AU28" s="205" t="str">
        <f>VLOOKUP($A28,'[2]Utskrivna från slutenvård'!$B:AV,47,FALSE)</f>
        <v xml:space="preserve"> </v>
      </c>
      <c r="AV28" s="82">
        <f>VLOOKUP($A28,'[2]Utskrivna från slutenvård'!$B:AW,48,FALSE)</f>
        <v>0</v>
      </c>
      <c r="AW28" s="205">
        <f>VLOOKUP($A28,'[2]Utskrivna från slutenvård'!$B:AX,49,FALSE)</f>
        <v>0</v>
      </c>
      <c r="AX28" s="82" t="str">
        <f>VLOOKUP($A28,'[2]Utskrivna från slutenvård'!$B:AY,50,FALSE)</f>
        <v>X</v>
      </c>
      <c r="AY28" s="205" t="str">
        <f>VLOOKUP($A28,'[2]Utskrivna från slutenvård'!$B:AZ,51,FALSE)</f>
        <v xml:space="preserve"> </v>
      </c>
      <c r="AZ28" s="82" t="str">
        <f>VLOOKUP($A28,'[2]Utskrivna från slutenvård'!$B:BA,52,FALSE)</f>
        <v>X</v>
      </c>
      <c r="BA28" s="205" t="str">
        <f>VLOOKUP($A28,'[2]Utskrivna från slutenvård'!$B:BB,53,FALSE)</f>
        <v xml:space="preserve"> </v>
      </c>
      <c r="BB28" s="82" t="str">
        <f>VLOOKUP($A28,'[2]Utskrivna från slutenvård'!$B:BC,54,FALSE)</f>
        <v>X</v>
      </c>
      <c r="BC28" s="205" t="str">
        <f>VLOOKUP($A28,'[2]Utskrivna från slutenvård'!$B:BD,55,FALSE)</f>
        <v xml:space="preserve"> </v>
      </c>
      <c r="BD28" s="82" t="str">
        <f>VLOOKUP($A28,'[2]Utskrivna från slutenvård'!$B:BE,56,FALSE)</f>
        <v>X</v>
      </c>
      <c r="BE28" s="205" t="str">
        <f>VLOOKUP($A28,'[2]Utskrivna från slutenvård'!$B:BF,57,FALSE)</f>
        <v xml:space="preserve"> </v>
      </c>
      <c r="BF28" s="82">
        <f>VLOOKUP($A28,'[2]Utskrivna från slutenvård'!$B:BG,58,FALSE)</f>
        <v>0</v>
      </c>
      <c r="BG28" s="205">
        <f>VLOOKUP($A28,'[2]Utskrivna från slutenvård'!$B:BH,59,FALSE)</f>
        <v>0</v>
      </c>
      <c r="BH28" s="82" t="str">
        <f>VLOOKUP($A28,'[2]Utskrivna från slutenvård'!$B:BI,60,FALSE)</f>
        <v>X</v>
      </c>
      <c r="BI28" s="215" t="str">
        <f>VLOOKUP($A28,'[2]Utskrivna från slutenvård'!$B:BJ,61,FALSE)</f>
        <v xml:space="preserve"> </v>
      </c>
      <c r="BJ28" s="82" t="str">
        <f>VLOOKUP($A28,'[2]Utskrivna från slutenvård'!$B:BK,62,FALSE)</f>
        <v>X</v>
      </c>
      <c r="BK28" s="215" t="str">
        <f>VLOOKUP($A28,'[2]Utskrivna från slutenvård'!$B:BL,63,FALSE)</f>
        <v xml:space="preserve"> </v>
      </c>
      <c r="BL28" s="82" t="str">
        <f>VLOOKUP($A28,'[2]Utskrivna från slutenvård'!$B:BM,64,FALSE)</f>
        <v>X</v>
      </c>
      <c r="BM28" s="215" t="str">
        <f>VLOOKUP($A28,'[2]Utskrivna från slutenvård'!$B:BN,65,FALSE)</f>
        <v xml:space="preserve"> </v>
      </c>
      <c r="BN28" s="82" t="str">
        <f>VLOOKUP($A28,'[2]Utskrivna från slutenvård'!$B:BO,66,FALSE)</f>
        <v>X</v>
      </c>
      <c r="BO28" s="215" t="str">
        <f>VLOOKUP($A28,'[2]Utskrivna från slutenvård'!$B:BP,67,FALSE)</f>
        <v xml:space="preserve"> </v>
      </c>
      <c r="BP28" s="82">
        <f>VLOOKUP($A28,'[2]Utskrivna från slutenvård'!$B:BQ,68,FALSE)</f>
        <v>0</v>
      </c>
      <c r="BQ28" s="215">
        <f>VLOOKUP($A28,'[2]Utskrivna från slutenvård'!$B:BR,69,FALSE)</f>
        <v>0</v>
      </c>
      <c r="BR28" s="82" t="str">
        <f>VLOOKUP($A28,'[2]Utskrivna från slutenvård'!$B:BS,70,FALSE)</f>
        <v>X</v>
      </c>
      <c r="BS28" s="218" t="str">
        <f>VLOOKUP($A28,'[2]Utskrivna från slutenvård'!$B:BT,71,FALSE)</f>
        <v xml:space="preserve"> </v>
      </c>
      <c r="BT28" s="82" t="str">
        <f>VLOOKUP($A28,'[2]Utskrivna från slutenvård'!$B:BU,72,FALSE)</f>
        <v>X</v>
      </c>
      <c r="BU28" s="218" t="str">
        <f>VLOOKUP($A28,'[2]Utskrivna från slutenvård'!$B:BV,73,FALSE)</f>
        <v xml:space="preserve"> </v>
      </c>
      <c r="BV28" s="82" t="str">
        <f>VLOOKUP($A28,'[2]Utskrivna från slutenvård'!$B:BW,74,FALSE)</f>
        <v>X</v>
      </c>
      <c r="BW28" s="215" t="str">
        <f>VLOOKUP($A28,'[2]Utskrivna från slutenvård'!$B:BX,75,FALSE)</f>
        <v xml:space="preserve"> </v>
      </c>
      <c r="BX28" s="82">
        <f>VLOOKUP($A28,'[2]Utskrivna från slutenvård'!$B:BY,76,FALSE)</f>
        <v>4</v>
      </c>
      <c r="BY28" s="215">
        <f>VLOOKUP($A28,'[2]Utskrivna från slutenvård'!$B:BZ,77,FALSE)</f>
        <v>2.1978021978022002</v>
      </c>
      <c r="BZ28" s="82">
        <f>VLOOKUP($A28,'[2]Utskrivna från slutenvård'!$B:CA,78,FALSE)</f>
        <v>8</v>
      </c>
      <c r="CA28" s="215">
        <f>VLOOKUP($A28,'[2]Utskrivna från slutenvård'!$B:CB,79,FALSE)</f>
        <v>4.3956043956044004</v>
      </c>
      <c r="CB28" s="82">
        <f>VLOOKUP($A28,'[2]Utskrivna från slutenvård'!$B:CC,80,FALSE)</f>
        <v>10</v>
      </c>
      <c r="CC28" s="215">
        <f>VLOOKUP($A28,'[2]Utskrivna från slutenvård'!$B:CD,81,FALSE)</f>
        <v>5.4945054945054999</v>
      </c>
      <c r="CD28" s="82">
        <f>VLOOKUP($A28,'[2]Utskrivna från slutenvård'!$B:CE,82,FALSE)</f>
        <v>13</v>
      </c>
      <c r="CE28" s="215">
        <f>VLOOKUP($A28,'[2]Utskrivna från slutenvård'!$B:CF,83,FALSE)</f>
        <v>7.1428571428571397</v>
      </c>
    </row>
    <row r="29" spans="1:83">
      <c r="A29" s="30" t="s">
        <v>263</v>
      </c>
      <c r="B29" s="88">
        <f>VLOOKUP(A29,'[2]Utskrivna från slutenvård'!$B:$C,2,FALSE)</f>
        <v>156</v>
      </c>
      <c r="C29" s="92">
        <f>VLOOKUP($A29,'[2]Utskrivna från slutenvård'!$B:D,3,FALSE)</f>
        <v>0.63774988757614004</v>
      </c>
      <c r="D29" s="83">
        <f>VLOOKUP($A29,'[2]Utskrivna från slutenvård'!$B:E,4,FALSE)</f>
        <v>0</v>
      </c>
      <c r="E29" s="193">
        <f>VLOOKUP($A29,'[2]Utskrivna från slutenvård'!$B:F,5,FALSE)</f>
        <v>0</v>
      </c>
      <c r="F29" s="83">
        <f>VLOOKUP($A29,'[2]Utskrivna från slutenvård'!$B:G,6,FALSE)</f>
        <v>0</v>
      </c>
      <c r="G29" s="193">
        <f>VLOOKUP($A29,'[2]Utskrivna från slutenvård'!$B:H,7,FALSE)</f>
        <v>0</v>
      </c>
      <c r="H29" s="83" t="str">
        <f>VLOOKUP($A29,'[2]Utskrivna från slutenvård'!$B:I,8,FALSE)</f>
        <v>X</v>
      </c>
      <c r="I29" s="193" t="str">
        <f>VLOOKUP($A29,'[2]Utskrivna från slutenvård'!$B:J,9,FALSE)</f>
        <v xml:space="preserve"> </v>
      </c>
      <c r="J29" s="83">
        <f>VLOOKUP($A29,'[2]Utskrivna från slutenvård'!$B:K,10,FALSE)</f>
        <v>4</v>
      </c>
      <c r="K29" s="193">
        <f>VLOOKUP($A29,'[2]Utskrivna från slutenvård'!$B:L,11,FALSE)</f>
        <v>2.5641025641025599</v>
      </c>
      <c r="L29" s="83" t="str">
        <f>VLOOKUP($A29,'[2]Utskrivna från slutenvård'!$B:M,12,FALSE)</f>
        <v>X</v>
      </c>
      <c r="M29" s="193" t="str">
        <f>VLOOKUP($A29,'[2]Utskrivna från slutenvård'!$B:N,13,FALSE)</f>
        <v xml:space="preserve"> </v>
      </c>
      <c r="N29" s="83" t="str">
        <f>VLOOKUP($A29,'[2]Utskrivna från slutenvård'!$B:O,14,FALSE)</f>
        <v>X</v>
      </c>
      <c r="O29" s="193" t="str">
        <f>VLOOKUP($A29,'[2]Utskrivna från slutenvård'!$B:P,15,FALSE)</f>
        <v xml:space="preserve"> </v>
      </c>
      <c r="P29" s="83">
        <f>VLOOKUP($A29,'[2]Utskrivna från slutenvård'!$B:Q,16,FALSE)</f>
        <v>4</v>
      </c>
      <c r="Q29" s="193">
        <f>VLOOKUP($A29,'[2]Utskrivna från slutenvård'!$B:R,17,FALSE)</f>
        <v>2.5641025641025599</v>
      </c>
      <c r="R29" s="83" t="str">
        <f>VLOOKUP($A29,'[2]Utskrivna från slutenvård'!$B:S,18,FALSE)</f>
        <v>X</v>
      </c>
      <c r="S29" s="193" t="str">
        <f>VLOOKUP($A29,'[2]Utskrivna från slutenvård'!$B:T,19,FALSE)</f>
        <v xml:space="preserve"> </v>
      </c>
      <c r="T29" s="83">
        <f>VLOOKUP($A29,'[2]Utskrivna från slutenvård'!$B:U,20,FALSE)</f>
        <v>5</v>
      </c>
      <c r="U29" s="204">
        <f>VLOOKUP($A29,'[2]Utskrivna från slutenvård'!$B:V,21,FALSE)</f>
        <v>3.2051282051282102</v>
      </c>
      <c r="V29" s="83" t="str">
        <f>VLOOKUP($A29,'[2]Utskrivna från slutenvård'!$B:W,22,FALSE)</f>
        <v>X</v>
      </c>
      <c r="W29" s="204" t="str">
        <f>VLOOKUP($A29,'[2]Utskrivna från slutenvård'!$B:X,23,FALSE)</f>
        <v xml:space="preserve"> </v>
      </c>
      <c r="X29" s="83">
        <f>VLOOKUP($A29,'[2]Utskrivna från slutenvård'!$B:Y,24,FALSE)</f>
        <v>0</v>
      </c>
      <c r="Y29" s="204">
        <f>VLOOKUP($A29,'[2]Utskrivna från slutenvård'!$B:Z,25,FALSE)</f>
        <v>0</v>
      </c>
      <c r="Z29" s="83">
        <f>VLOOKUP($A29,'[2]Utskrivna från slutenvård'!$B:AA,26,FALSE)</f>
        <v>5</v>
      </c>
      <c r="AA29" s="204">
        <f>VLOOKUP($A29,'[2]Utskrivna från slutenvård'!$B:AB,27,FALSE)</f>
        <v>3.2051282051282102</v>
      </c>
      <c r="AB29" s="83">
        <f>VLOOKUP($A29,'[2]Utskrivna från slutenvård'!$B:AC,28,FALSE)</f>
        <v>9</v>
      </c>
      <c r="AC29" s="204">
        <f>VLOOKUP($A29,'[2]Utskrivna från slutenvård'!$B:AD,29,FALSE)</f>
        <v>5.7692307692307701</v>
      </c>
      <c r="AD29" s="83">
        <f>VLOOKUP($A29,'[2]Utskrivna från slutenvård'!$B:AE,30,FALSE)</f>
        <v>6</v>
      </c>
      <c r="AE29" s="204">
        <f>VLOOKUP($A29,'[2]Utskrivna från slutenvård'!$B:AF,31,FALSE)</f>
        <v>3.8461538461538498</v>
      </c>
      <c r="AF29" s="83">
        <f>VLOOKUP($A29,'[2]Utskrivna från slutenvård'!$B:AG,32,FALSE)</f>
        <v>6</v>
      </c>
      <c r="AG29" s="204">
        <f>VLOOKUP($A29,'[2]Utskrivna från slutenvård'!$B:AH,33,FALSE)</f>
        <v>3.8461538461538498</v>
      </c>
      <c r="AH29" s="83">
        <f>VLOOKUP($A29,'[2]Utskrivna från slutenvård'!$B:AI,34,FALSE)</f>
        <v>6</v>
      </c>
      <c r="AI29" s="204">
        <f>VLOOKUP($A29,'[2]Utskrivna från slutenvård'!$B:AJ,35,FALSE)</f>
        <v>3.8461538461538498</v>
      </c>
      <c r="AJ29" s="83">
        <f>VLOOKUP($A29,'[2]Utskrivna från slutenvård'!$B:AK,36,FALSE)</f>
        <v>8</v>
      </c>
      <c r="AK29" s="204">
        <f>VLOOKUP($A29,'[2]Utskrivna från slutenvård'!$B:AL,37,FALSE)</f>
        <v>5.1282051282051304</v>
      </c>
      <c r="AL29" s="98">
        <f>VLOOKUP($A29,'[2]Utskrivna från slutenvård'!$B:AM,38,FALSE)</f>
        <v>5</v>
      </c>
      <c r="AM29" s="204">
        <f>VLOOKUP($A29,'[2]Utskrivna från slutenvård'!$B:AN,39,FALSE)</f>
        <v>3.2051282051282102</v>
      </c>
      <c r="AN29" s="98" t="str">
        <f>VLOOKUP($A29,'[2]Utskrivna från slutenvård'!$B:AO,40,FALSE)</f>
        <v>X</v>
      </c>
      <c r="AO29" s="204" t="str">
        <f>VLOOKUP($A29,'[2]Utskrivna från slutenvård'!$B:AP,41,FALSE)</f>
        <v xml:space="preserve"> </v>
      </c>
      <c r="AP29" s="98">
        <f>VLOOKUP($A29,'[2]Utskrivna från slutenvård'!$B:AQ,42,FALSE)</f>
        <v>4</v>
      </c>
      <c r="AQ29" s="204">
        <f>VLOOKUP($A29,'[2]Utskrivna från slutenvård'!$B:AR,43,FALSE)</f>
        <v>2.5641025641025599</v>
      </c>
      <c r="AR29" s="98">
        <f>VLOOKUP($A29,'[2]Utskrivna från slutenvård'!$B:AS,44,FALSE)</f>
        <v>0</v>
      </c>
      <c r="AS29" s="204">
        <f>VLOOKUP($A29,'[2]Utskrivna från slutenvård'!$B:AT,45,FALSE)</f>
        <v>0</v>
      </c>
      <c r="AT29" s="98">
        <f>VLOOKUP($A29,'[2]Utskrivna från slutenvård'!$B:AU,46,FALSE)</f>
        <v>4</v>
      </c>
      <c r="AU29" s="204">
        <f>VLOOKUP($A29,'[2]Utskrivna från slutenvård'!$B:AV,47,FALSE)</f>
        <v>2.5641025641025599</v>
      </c>
      <c r="AV29" s="98" t="str">
        <f>VLOOKUP($A29,'[2]Utskrivna från slutenvård'!$B:AW,48,FALSE)</f>
        <v>X</v>
      </c>
      <c r="AW29" s="204" t="str">
        <f>VLOOKUP($A29,'[2]Utskrivna från slutenvård'!$B:AX,49,FALSE)</f>
        <v xml:space="preserve"> </v>
      </c>
      <c r="AX29" s="98">
        <f>VLOOKUP($A29,'[2]Utskrivna från slutenvård'!$B:AY,50,FALSE)</f>
        <v>5</v>
      </c>
      <c r="AY29" s="204">
        <f>VLOOKUP($A29,'[2]Utskrivna från slutenvård'!$B:AZ,51,FALSE)</f>
        <v>3.2051282051282102</v>
      </c>
      <c r="AZ29" s="98" t="str">
        <f>VLOOKUP($A29,'[2]Utskrivna från slutenvård'!$B:BA,52,FALSE)</f>
        <v>X</v>
      </c>
      <c r="BA29" s="204" t="str">
        <f>VLOOKUP($A29,'[2]Utskrivna från slutenvård'!$B:BB,53,FALSE)</f>
        <v xml:space="preserve"> </v>
      </c>
      <c r="BB29" s="98" t="str">
        <f>VLOOKUP($A29,'[2]Utskrivna från slutenvård'!$B:BC,54,FALSE)</f>
        <v>X</v>
      </c>
      <c r="BC29" s="204" t="str">
        <f>VLOOKUP($A29,'[2]Utskrivna från slutenvård'!$B:BD,55,FALSE)</f>
        <v xml:space="preserve"> </v>
      </c>
      <c r="BD29" s="98" t="str">
        <f>VLOOKUP($A29,'[2]Utskrivna från slutenvård'!$B:BE,56,FALSE)</f>
        <v>X</v>
      </c>
      <c r="BE29" s="204" t="str">
        <f>VLOOKUP($A29,'[2]Utskrivna från slutenvård'!$B:BF,57,FALSE)</f>
        <v xml:space="preserve"> </v>
      </c>
      <c r="BF29" s="98" t="str">
        <f>VLOOKUP($A29,'[2]Utskrivna från slutenvård'!$B:BG,58,FALSE)</f>
        <v>X</v>
      </c>
      <c r="BG29" s="204" t="str">
        <f>VLOOKUP($A29,'[2]Utskrivna från slutenvård'!$B:BH,59,FALSE)</f>
        <v xml:space="preserve"> </v>
      </c>
      <c r="BH29" s="98" t="str">
        <f>VLOOKUP($A29,'[2]Utskrivna från slutenvård'!$B:BI,60,FALSE)</f>
        <v>X</v>
      </c>
      <c r="BI29" s="214" t="str">
        <f>VLOOKUP($A29,'[2]Utskrivna från slutenvård'!$B:BJ,61,FALSE)</f>
        <v xml:space="preserve"> </v>
      </c>
      <c r="BJ29" s="98">
        <f>VLOOKUP($A29,'[2]Utskrivna från slutenvård'!$B:BK,62,FALSE)</f>
        <v>4</v>
      </c>
      <c r="BK29" s="214">
        <f>VLOOKUP($A29,'[2]Utskrivna från slutenvård'!$B:BL,63,FALSE)</f>
        <v>2.5641025641025599</v>
      </c>
      <c r="BL29" s="98">
        <f>VLOOKUP($A29,'[2]Utskrivna från slutenvård'!$B:BM,64,FALSE)</f>
        <v>4</v>
      </c>
      <c r="BM29" s="214">
        <f>VLOOKUP($A29,'[2]Utskrivna från slutenvård'!$B:BN,65,FALSE)</f>
        <v>2.5641025641025599</v>
      </c>
      <c r="BN29" s="98">
        <f>VLOOKUP($A29,'[2]Utskrivna från slutenvård'!$B:BO,66,FALSE)</f>
        <v>5</v>
      </c>
      <c r="BO29" s="214">
        <f>VLOOKUP($A29,'[2]Utskrivna från slutenvård'!$B:BP,67,FALSE)</f>
        <v>3.2051282051282102</v>
      </c>
      <c r="BP29" s="98" t="str">
        <f>VLOOKUP($A29,'[2]Utskrivna från slutenvård'!$B:BQ,68,FALSE)</f>
        <v>X</v>
      </c>
      <c r="BQ29" s="214" t="str">
        <f>VLOOKUP($A29,'[2]Utskrivna från slutenvård'!$B:BR,69,FALSE)</f>
        <v xml:space="preserve"> </v>
      </c>
      <c r="BR29" s="98" t="str">
        <f>VLOOKUP($A29,'[2]Utskrivna från slutenvård'!$B:BS,70,FALSE)</f>
        <v>X</v>
      </c>
      <c r="BS29" s="217" t="str">
        <f>VLOOKUP($A29,'[2]Utskrivna från slutenvård'!$B:BT,71,FALSE)</f>
        <v xml:space="preserve"> </v>
      </c>
      <c r="BT29" s="98">
        <f>VLOOKUP($A29,'[2]Utskrivna från slutenvård'!$B:BU,72,FALSE)</f>
        <v>7</v>
      </c>
      <c r="BU29" s="217">
        <f>VLOOKUP($A29,'[2]Utskrivna från slutenvård'!$B:BV,73,FALSE)</f>
        <v>4.4871794871794899</v>
      </c>
      <c r="BV29" s="98">
        <f>VLOOKUP($A29,'[2]Utskrivna från slutenvård'!$B:BW,74,FALSE)</f>
        <v>8</v>
      </c>
      <c r="BW29" s="214">
        <f>VLOOKUP($A29,'[2]Utskrivna från slutenvård'!$B:BX,75,FALSE)</f>
        <v>5.1282051282051304</v>
      </c>
      <c r="BX29" s="98">
        <f>VLOOKUP($A29,'[2]Utskrivna från slutenvård'!$B:BY,76,FALSE)</f>
        <v>5</v>
      </c>
      <c r="BY29" s="214">
        <f>VLOOKUP($A29,'[2]Utskrivna från slutenvård'!$B:BZ,77,FALSE)</f>
        <v>3.2051282051282102</v>
      </c>
      <c r="BZ29" s="98">
        <f>VLOOKUP($A29,'[2]Utskrivna från slutenvård'!$B:CA,78,FALSE)</f>
        <v>8</v>
      </c>
      <c r="CA29" s="214">
        <f>VLOOKUP($A29,'[2]Utskrivna från slutenvård'!$B:CB,79,FALSE)</f>
        <v>5.1282051282051304</v>
      </c>
      <c r="CB29" s="98">
        <f>VLOOKUP($A29,'[2]Utskrivna från slutenvård'!$B:CC,80,FALSE)</f>
        <v>8</v>
      </c>
      <c r="CC29" s="214">
        <f>VLOOKUP($A29,'[2]Utskrivna från slutenvård'!$B:CD,81,FALSE)</f>
        <v>5.1282051282051304</v>
      </c>
      <c r="CD29" s="98">
        <f>VLOOKUP($A29,'[2]Utskrivna från slutenvård'!$B:CE,82,FALSE)</f>
        <v>12</v>
      </c>
      <c r="CE29" s="214">
        <f>VLOOKUP($A29,'[2]Utskrivna från slutenvård'!$B:CF,83,FALSE)</f>
        <v>7.6923076923076898</v>
      </c>
    </row>
    <row r="30" spans="1:83" ht="14.25" thickBot="1">
      <c r="A30" s="21" t="s">
        <v>142</v>
      </c>
      <c r="B30" s="88">
        <f>VLOOKUP(A30,'[2]Utskrivna från slutenvård'!$B:$C,2,FALSE)</f>
        <v>29</v>
      </c>
      <c r="C30" s="95">
        <f>VLOOKUP($A30,'[2]Utskrivna från slutenvård'!$B:D,3,FALSE)</f>
        <v>0.11855606884427999</v>
      </c>
      <c r="D30" s="85">
        <f>VLOOKUP($A30,'[2]Utskrivna från slutenvård'!$B:E,4,FALSE)</f>
        <v>0</v>
      </c>
      <c r="E30" s="194">
        <f>VLOOKUP($A30,'[2]Utskrivna från slutenvård'!$B:F,5,FALSE)</f>
        <v>0</v>
      </c>
      <c r="F30" s="85">
        <f>VLOOKUP($A30,'[2]Utskrivna från slutenvård'!$B:G,6,FALSE)</f>
        <v>0</v>
      </c>
      <c r="G30" s="194">
        <f>VLOOKUP($A30,'[2]Utskrivna från slutenvård'!$B:H,7,FALSE)</f>
        <v>0</v>
      </c>
      <c r="H30" s="85">
        <f>VLOOKUP($A30,'[2]Utskrivna från slutenvård'!$B:I,8,FALSE)</f>
        <v>0</v>
      </c>
      <c r="I30" s="194">
        <f>VLOOKUP($A30,'[2]Utskrivna från slutenvård'!$B:J,9,FALSE)</f>
        <v>0</v>
      </c>
      <c r="J30" s="85" t="str">
        <f>VLOOKUP($A30,'[2]Utskrivna från slutenvård'!$B:K,10,FALSE)</f>
        <v>X</v>
      </c>
      <c r="K30" s="194" t="str">
        <f>VLOOKUP($A30,'[2]Utskrivna från slutenvård'!$B:L,11,FALSE)</f>
        <v xml:space="preserve"> </v>
      </c>
      <c r="L30" s="85">
        <f>VLOOKUP($A30,'[2]Utskrivna från slutenvård'!$B:M,12,FALSE)</f>
        <v>0</v>
      </c>
      <c r="M30" s="194">
        <f>VLOOKUP($A30,'[2]Utskrivna från slutenvård'!$B:N,13,FALSE)</f>
        <v>0</v>
      </c>
      <c r="N30" s="85">
        <f>VLOOKUP($A30,'[2]Utskrivna från slutenvård'!$B:O,14,FALSE)</f>
        <v>0</v>
      </c>
      <c r="O30" s="194">
        <f>VLOOKUP($A30,'[2]Utskrivna från slutenvård'!$B:P,15,FALSE)</f>
        <v>0</v>
      </c>
      <c r="P30" s="85" t="str">
        <f>VLOOKUP($A30,'[2]Utskrivna från slutenvård'!$B:Q,16,FALSE)</f>
        <v>X</v>
      </c>
      <c r="Q30" s="194" t="str">
        <f>VLOOKUP($A30,'[2]Utskrivna från slutenvård'!$B:R,17,FALSE)</f>
        <v xml:space="preserve"> </v>
      </c>
      <c r="R30" s="85" t="str">
        <f>VLOOKUP($A30,'[2]Utskrivna från slutenvård'!$B:S,18,FALSE)</f>
        <v>X</v>
      </c>
      <c r="S30" s="194" t="str">
        <f>VLOOKUP($A30,'[2]Utskrivna från slutenvård'!$B:T,19,FALSE)</f>
        <v xml:space="preserve"> </v>
      </c>
      <c r="T30" s="85" t="str">
        <f>VLOOKUP($A30,'[2]Utskrivna från slutenvård'!$B:U,20,FALSE)</f>
        <v>X</v>
      </c>
      <c r="U30" s="206" t="str">
        <f>VLOOKUP($A30,'[2]Utskrivna från slutenvård'!$B:V,21,FALSE)</f>
        <v xml:space="preserve"> </v>
      </c>
      <c r="V30" s="85">
        <f>VLOOKUP($A30,'[2]Utskrivna från slutenvård'!$B:W,22,FALSE)</f>
        <v>0</v>
      </c>
      <c r="W30" s="206">
        <f>VLOOKUP($A30,'[2]Utskrivna från slutenvård'!$B:X,23,FALSE)</f>
        <v>0</v>
      </c>
      <c r="X30" s="85" t="str">
        <f>VLOOKUP($A30,'[2]Utskrivna från slutenvård'!$B:Y,24,FALSE)</f>
        <v>X</v>
      </c>
      <c r="Y30" s="206" t="str">
        <f>VLOOKUP($A30,'[2]Utskrivna från slutenvård'!$B:Z,25,FALSE)</f>
        <v xml:space="preserve"> </v>
      </c>
      <c r="Z30" s="85">
        <f>VLOOKUP($A30,'[2]Utskrivna från slutenvård'!$B:AA,26,FALSE)</f>
        <v>0</v>
      </c>
      <c r="AA30" s="206">
        <f>VLOOKUP($A30,'[2]Utskrivna från slutenvård'!$B:AB,27,FALSE)</f>
        <v>0</v>
      </c>
      <c r="AB30" s="85" t="str">
        <f>VLOOKUP($A30,'[2]Utskrivna från slutenvård'!$B:AC,28,FALSE)</f>
        <v>X</v>
      </c>
      <c r="AC30" s="206" t="str">
        <f>VLOOKUP($A30,'[2]Utskrivna från slutenvård'!$B:AD,29,FALSE)</f>
        <v xml:space="preserve"> </v>
      </c>
      <c r="AD30" s="85" t="str">
        <f>VLOOKUP($A30,'[2]Utskrivna från slutenvård'!$B:AE,30,FALSE)</f>
        <v>X</v>
      </c>
      <c r="AE30" s="206" t="str">
        <f>VLOOKUP($A30,'[2]Utskrivna från slutenvård'!$B:AF,31,FALSE)</f>
        <v xml:space="preserve"> </v>
      </c>
      <c r="AF30" s="85" t="str">
        <f>VLOOKUP($A30,'[2]Utskrivna från slutenvård'!$B:AG,32,FALSE)</f>
        <v>X</v>
      </c>
      <c r="AG30" s="206" t="str">
        <f>VLOOKUP($A30,'[2]Utskrivna från slutenvård'!$B:AH,33,FALSE)</f>
        <v xml:space="preserve"> </v>
      </c>
      <c r="AH30" s="85" t="str">
        <f>VLOOKUP($A30,'[2]Utskrivna från slutenvård'!$B:AI,34,FALSE)</f>
        <v>X</v>
      </c>
      <c r="AI30" s="206" t="str">
        <f>VLOOKUP($A30,'[2]Utskrivna från slutenvård'!$B:AJ,35,FALSE)</f>
        <v xml:space="preserve"> </v>
      </c>
      <c r="AJ30" s="85" t="str">
        <f>VLOOKUP($A30,'[2]Utskrivna från slutenvård'!$B:AK,36,FALSE)</f>
        <v>X</v>
      </c>
      <c r="AK30" s="206" t="str">
        <f>VLOOKUP($A30,'[2]Utskrivna från slutenvård'!$B:AL,37,FALSE)</f>
        <v xml:space="preserve"> </v>
      </c>
      <c r="AL30" s="85" t="str">
        <f>VLOOKUP($A30,'[2]Utskrivna från slutenvård'!$B:AM,38,FALSE)</f>
        <v>X</v>
      </c>
      <c r="AM30" s="206" t="str">
        <f>VLOOKUP($A30,'[2]Utskrivna från slutenvård'!$B:AN,39,FALSE)</f>
        <v xml:space="preserve"> </v>
      </c>
      <c r="AN30" s="85">
        <f>VLOOKUP($A30,'[2]Utskrivna från slutenvård'!$B:AO,40,FALSE)</f>
        <v>0</v>
      </c>
      <c r="AO30" s="206">
        <f>VLOOKUP($A30,'[2]Utskrivna från slutenvård'!$B:AP,41,FALSE)</f>
        <v>0</v>
      </c>
      <c r="AP30" s="85">
        <f>VLOOKUP($A30,'[2]Utskrivna från slutenvård'!$B:AQ,42,FALSE)</f>
        <v>0</v>
      </c>
      <c r="AQ30" s="206">
        <f>VLOOKUP($A30,'[2]Utskrivna från slutenvård'!$B:AR,43,FALSE)</f>
        <v>0</v>
      </c>
      <c r="AR30" s="85" t="str">
        <f>VLOOKUP($A30,'[2]Utskrivna från slutenvård'!$B:AS,44,FALSE)</f>
        <v>X</v>
      </c>
      <c r="AS30" s="206" t="str">
        <f>VLOOKUP($A30,'[2]Utskrivna från slutenvård'!$B:AT,45,FALSE)</f>
        <v xml:space="preserve"> </v>
      </c>
      <c r="AT30" s="85">
        <f>VLOOKUP($A30,'[2]Utskrivna från slutenvård'!$B:AU,46,FALSE)</f>
        <v>0</v>
      </c>
      <c r="AU30" s="206">
        <f>VLOOKUP($A30,'[2]Utskrivna från slutenvård'!$B:AV,47,FALSE)</f>
        <v>0</v>
      </c>
      <c r="AV30" s="85" t="str">
        <f>VLOOKUP($A30,'[2]Utskrivna från slutenvård'!$B:AW,48,FALSE)</f>
        <v>X</v>
      </c>
      <c r="AW30" s="206" t="str">
        <f>VLOOKUP($A30,'[2]Utskrivna från slutenvård'!$B:AX,49,FALSE)</f>
        <v xml:space="preserve"> </v>
      </c>
      <c r="AX30" s="85" t="str">
        <f>VLOOKUP($A30,'[2]Utskrivna från slutenvård'!$B:AY,50,FALSE)</f>
        <v>X</v>
      </c>
      <c r="AY30" s="206" t="str">
        <f>VLOOKUP($A30,'[2]Utskrivna från slutenvård'!$B:AZ,51,FALSE)</f>
        <v xml:space="preserve"> </v>
      </c>
      <c r="AZ30" s="85" t="str">
        <f>VLOOKUP($A30,'[2]Utskrivna från slutenvård'!$B:BA,52,FALSE)</f>
        <v>X</v>
      </c>
      <c r="BA30" s="206" t="str">
        <f>VLOOKUP($A30,'[2]Utskrivna från slutenvård'!$B:BB,53,FALSE)</f>
        <v xml:space="preserve"> </v>
      </c>
      <c r="BB30" s="85" t="str">
        <f>VLOOKUP($A30,'[2]Utskrivna från slutenvård'!$B:BC,54,FALSE)</f>
        <v>X</v>
      </c>
      <c r="BC30" s="206" t="str">
        <f>VLOOKUP($A30,'[2]Utskrivna från slutenvård'!$B:BD,55,FALSE)</f>
        <v xml:space="preserve"> </v>
      </c>
      <c r="BD30" s="85" t="str">
        <f>VLOOKUP($A30,'[2]Utskrivna från slutenvård'!$B:BE,56,FALSE)</f>
        <v>X</v>
      </c>
      <c r="BE30" s="206" t="str">
        <f>VLOOKUP($A30,'[2]Utskrivna från slutenvård'!$B:BF,57,FALSE)</f>
        <v xml:space="preserve"> </v>
      </c>
      <c r="BF30" s="85" t="str">
        <f>VLOOKUP($A30,'[2]Utskrivna från slutenvård'!$B:BG,58,FALSE)</f>
        <v>X</v>
      </c>
      <c r="BG30" s="206" t="str">
        <f>VLOOKUP($A30,'[2]Utskrivna från slutenvård'!$B:BH,59,FALSE)</f>
        <v xml:space="preserve"> </v>
      </c>
      <c r="BH30" s="85">
        <f>VLOOKUP($A30,'[2]Utskrivna från slutenvård'!$B:BI,60,FALSE)</f>
        <v>0</v>
      </c>
      <c r="BI30" s="216">
        <f>VLOOKUP($A30,'[2]Utskrivna från slutenvård'!$B:BJ,61,FALSE)</f>
        <v>0</v>
      </c>
      <c r="BJ30" s="85">
        <f>VLOOKUP($A30,'[2]Utskrivna från slutenvård'!$B:BK,62,FALSE)</f>
        <v>0</v>
      </c>
      <c r="BK30" s="216">
        <f>VLOOKUP($A30,'[2]Utskrivna från slutenvård'!$B:BL,63,FALSE)</f>
        <v>0</v>
      </c>
      <c r="BL30" s="85" t="str">
        <f>VLOOKUP($A30,'[2]Utskrivna från slutenvård'!$B:BM,64,FALSE)</f>
        <v>X</v>
      </c>
      <c r="BM30" s="216" t="str">
        <f>VLOOKUP($A30,'[2]Utskrivna från slutenvård'!$B:BN,65,FALSE)</f>
        <v xml:space="preserve"> </v>
      </c>
      <c r="BN30" s="85" t="str">
        <f>VLOOKUP($A30,'[2]Utskrivna från slutenvård'!$B:BO,66,FALSE)</f>
        <v>X</v>
      </c>
      <c r="BO30" s="216" t="str">
        <f>VLOOKUP($A30,'[2]Utskrivna från slutenvård'!$B:BP,67,FALSE)</f>
        <v xml:space="preserve"> </v>
      </c>
      <c r="BP30" s="85">
        <f>VLOOKUP($A30,'[2]Utskrivna från slutenvård'!$B:BQ,68,FALSE)</f>
        <v>0</v>
      </c>
      <c r="BQ30" s="216">
        <f>VLOOKUP($A30,'[2]Utskrivna från slutenvård'!$B:BR,69,FALSE)</f>
        <v>0</v>
      </c>
      <c r="BR30" s="85" t="str">
        <f>VLOOKUP($A30,'[2]Utskrivna från slutenvård'!$B:BS,70,FALSE)</f>
        <v>X</v>
      </c>
      <c r="BS30" s="219" t="str">
        <f>VLOOKUP($A30,'[2]Utskrivna från slutenvård'!$B:BT,71,FALSE)</f>
        <v xml:space="preserve"> </v>
      </c>
      <c r="BT30" s="85">
        <f>VLOOKUP($A30,'[2]Utskrivna från slutenvård'!$B:BU,72,FALSE)</f>
        <v>0</v>
      </c>
      <c r="BU30" s="219">
        <f>VLOOKUP($A30,'[2]Utskrivna från slutenvård'!$B:BV,73,FALSE)</f>
        <v>0</v>
      </c>
      <c r="BV30" s="85">
        <f>VLOOKUP($A30,'[2]Utskrivna från slutenvård'!$B:BW,74,FALSE)</f>
        <v>0</v>
      </c>
      <c r="BW30" s="216">
        <f>VLOOKUP($A30,'[2]Utskrivna från slutenvård'!$B:BX,75,FALSE)</f>
        <v>0</v>
      </c>
      <c r="BX30" s="85">
        <f>VLOOKUP($A30,'[2]Utskrivna från slutenvård'!$B:BY,76,FALSE)</f>
        <v>0</v>
      </c>
      <c r="BY30" s="216">
        <f>VLOOKUP($A30,'[2]Utskrivna från slutenvård'!$B:BZ,77,FALSE)</f>
        <v>0</v>
      </c>
      <c r="BZ30" s="85">
        <f>VLOOKUP($A30,'[2]Utskrivna från slutenvård'!$B:CA,78,FALSE)</f>
        <v>0</v>
      </c>
      <c r="CA30" s="216">
        <f>VLOOKUP($A30,'[2]Utskrivna från slutenvård'!$B:CB,79,FALSE)</f>
        <v>0</v>
      </c>
      <c r="CB30" s="85">
        <f>VLOOKUP($A30,'[2]Utskrivna från slutenvård'!$B:CC,80,FALSE)</f>
        <v>0</v>
      </c>
      <c r="CC30" s="216">
        <f>VLOOKUP($A30,'[2]Utskrivna från slutenvård'!$B:CD,81,FALSE)</f>
        <v>0</v>
      </c>
      <c r="CD30" s="85">
        <f>VLOOKUP($A30,'[2]Utskrivna från slutenvård'!$B:CE,82,FALSE)</f>
        <v>0</v>
      </c>
      <c r="CE30" s="216">
        <f>VLOOKUP($A30,'[2]Utskrivna från slutenvård'!$B:CF,83,FALSE)</f>
        <v>0</v>
      </c>
    </row>
    <row r="31" spans="1:83" ht="15.75" customHeight="1" thickTop="1">
      <c r="A31" s="67" t="s">
        <v>193</v>
      </c>
      <c r="B31" s="67"/>
      <c r="C31" s="67"/>
      <c r="D31" s="67"/>
      <c r="E31" s="67"/>
      <c r="F31" s="67"/>
      <c r="G31" s="67"/>
      <c r="I31" s="157"/>
      <c r="AS31" s="212"/>
      <c r="AT31" s="172"/>
      <c r="BC31" s="212"/>
      <c r="BD31" s="172"/>
    </row>
    <row r="32" spans="1:83">
      <c r="A32" s="48" t="s">
        <v>181</v>
      </c>
      <c r="B32" s="79"/>
      <c r="C32" s="32"/>
      <c r="D32" s="79"/>
      <c r="E32" s="32"/>
      <c r="F32" s="79"/>
      <c r="G32" s="32"/>
      <c r="H32" s="79"/>
      <c r="J32" s="79"/>
      <c r="L32" s="79"/>
      <c r="N32" s="79"/>
      <c r="P32" s="79"/>
      <c r="R32" s="79"/>
      <c r="T32" s="79"/>
      <c r="V32" s="79"/>
      <c r="X32" s="79"/>
      <c r="Z32" s="79"/>
      <c r="BR32" s="19"/>
    </row>
    <row r="33" spans="1:27">
      <c r="A33" s="48" t="s">
        <v>182</v>
      </c>
      <c r="B33" s="79"/>
      <c r="C33" s="79"/>
      <c r="D33" s="79"/>
      <c r="E33" s="79"/>
      <c r="F33" s="79"/>
      <c r="G33" s="79"/>
      <c r="H33" s="79"/>
      <c r="I33" s="79"/>
      <c r="J33" s="79"/>
      <c r="K33" s="79"/>
      <c r="L33" s="79"/>
      <c r="M33" s="79"/>
      <c r="N33" s="79"/>
      <c r="O33" s="79"/>
      <c r="P33" s="79"/>
      <c r="Q33" s="79"/>
      <c r="R33" s="79"/>
      <c r="S33" s="79"/>
      <c r="T33" s="79"/>
      <c r="U33" s="207"/>
      <c r="V33" s="79"/>
      <c r="W33" s="207"/>
      <c r="X33" s="79"/>
      <c r="Y33" s="207"/>
      <c r="Z33" s="79"/>
      <c r="AA33" s="207"/>
    </row>
    <row r="34" spans="1:27" ht="15" customHeight="1">
      <c r="A34" s="96"/>
    </row>
    <row r="35" spans="1:27">
      <c r="A35" s="48" t="s">
        <v>167</v>
      </c>
    </row>
    <row r="36" spans="1:27">
      <c r="A36" s="48" t="s">
        <v>227</v>
      </c>
    </row>
    <row r="37" spans="1:27">
      <c r="A37" s="48"/>
    </row>
  </sheetData>
  <mergeCells count="45">
    <mergeCell ref="BR6:BS6"/>
    <mergeCell ref="BT6:BU6"/>
    <mergeCell ref="BV6:BW6"/>
    <mergeCell ref="BX6:BY6"/>
    <mergeCell ref="AV6:AW6"/>
    <mergeCell ref="AT6:AU6"/>
    <mergeCell ref="AP6:AQ6"/>
    <mergeCell ref="AR6:AS6"/>
    <mergeCell ref="BP6:BQ6"/>
    <mergeCell ref="A2:G2"/>
    <mergeCell ref="B5:C6"/>
    <mergeCell ref="A6:A7"/>
    <mergeCell ref="D6:E6"/>
    <mergeCell ref="F6:G6"/>
    <mergeCell ref="R6:S6"/>
    <mergeCell ref="J6:K6"/>
    <mergeCell ref="L6:M6"/>
    <mergeCell ref="AH6:AI6"/>
    <mergeCell ref="AN6:AO6"/>
    <mergeCell ref="N6:O6"/>
    <mergeCell ref="P6:Q6"/>
    <mergeCell ref="AL6:AM6"/>
    <mergeCell ref="AJ6:AK6"/>
    <mergeCell ref="T6:U6"/>
    <mergeCell ref="V6:W6"/>
    <mergeCell ref="X6:Y6"/>
    <mergeCell ref="Z6:AA6"/>
    <mergeCell ref="AF6:AG6"/>
    <mergeCell ref="AB6:AC6"/>
    <mergeCell ref="BZ6:CA6"/>
    <mergeCell ref="CB6:CC6"/>
    <mergeCell ref="CD6:CE6"/>
    <mergeCell ref="BB5:CE5"/>
    <mergeCell ref="AD6:AE6"/>
    <mergeCell ref="BJ6:BK6"/>
    <mergeCell ref="BL6:BM6"/>
    <mergeCell ref="BN6:BO6"/>
    <mergeCell ref="D5:BA5"/>
    <mergeCell ref="BH6:BI6"/>
    <mergeCell ref="BF6:BG6"/>
    <mergeCell ref="BD6:BE6"/>
    <mergeCell ref="BB6:BC6"/>
    <mergeCell ref="AZ6:BA6"/>
    <mergeCell ref="AX6:AY6"/>
    <mergeCell ref="H6:I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211</v>
      </c>
      <c r="B1" s="30"/>
      <c r="C1" s="30"/>
      <c r="D1" s="30"/>
      <c r="E1" s="30"/>
      <c r="F1" s="30"/>
      <c r="G1" s="30"/>
      <c r="H1" s="30"/>
      <c r="I1" s="30"/>
    </row>
    <row r="2" spans="1:9" ht="28.5" customHeight="1">
      <c r="A2" s="290" t="s">
        <v>242</v>
      </c>
      <c r="B2" s="290"/>
      <c r="C2" s="290"/>
      <c r="D2" s="290"/>
      <c r="E2" s="290"/>
      <c r="F2" s="290"/>
      <c r="G2" s="290"/>
      <c r="H2" s="76"/>
      <c r="I2" s="76"/>
    </row>
    <row r="4" spans="1:9" ht="14.25" thickBot="1">
      <c r="A4" s="102"/>
    </row>
    <row r="5" spans="1:9" ht="13.5" customHeight="1">
      <c r="A5" s="3"/>
      <c r="B5" s="279" t="s">
        <v>203</v>
      </c>
      <c r="C5" s="280"/>
      <c r="D5" s="279" t="s">
        <v>215</v>
      </c>
      <c r="E5" s="280"/>
      <c r="F5" s="279" t="s">
        <v>206</v>
      </c>
      <c r="G5" s="280"/>
    </row>
    <row r="6" spans="1:9">
      <c r="A6" s="291"/>
      <c r="B6" s="271"/>
      <c r="C6" s="270"/>
      <c r="D6" s="271"/>
      <c r="E6" s="270"/>
      <c r="F6" s="271"/>
      <c r="G6" s="270"/>
    </row>
    <row r="7" spans="1:9">
      <c r="A7" s="292"/>
      <c r="B7" s="6" t="s">
        <v>5</v>
      </c>
      <c r="C7" s="6" t="s">
        <v>165</v>
      </c>
      <c r="D7" s="6" t="s">
        <v>5</v>
      </c>
      <c r="E7" s="6" t="s">
        <v>166</v>
      </c>
      <c r="F7" s="6" t="s">
        <v>5</v>
      </c>
      <c r="G7" s="6" t="s">
        <v>166</v>
      </c>
    </row>
    <row r="8" spans="1:9">
      <c r="A8" s="63" t="s">
        <v>222</v>
      </c>
      <c r="B8" s="86">
        <v>25018</v>
      </c>
      <c r="C8" s="97">
        <v>100</v>
      </c>
      <c r="D8" s="86">
        <v>19762</v>
      </c>
      <c r="E8" s="126">
        <v>78.991126388999902</v>
      </c>
      <c r="F8" s="86">
        <v>3745</v>
      </c>
      <c r="G8" s="126">
        <v>14.969222160044801</v>
      </c>
    </row>
    <row r="9" spans="1:9">
      <c r="A9" s="66" t="s">
        <v>148</v>
      </c>
      <c r="B9" s="137">
        <v>0</v>
      </c>
      <c r="C9" s="135" t="s">
        <v>110</v>
      </c>
      <c r="D9" s="137">
        <v>0</v>
      </c>
      <c r="E9" s="136" t="s">
        <v>110</v>
      </c>
      <c r="F9" s="137">
        <v>0</v>
      </c>
      <c r="G9" s="136" t="s">
        <v>110</v>
      </c>
    </row>
    <row r="10" spans="1:9">
      <c r="A10" s="68" t="s">
        <v>111</v>
      </c>
      <c r="B10" s="88">
        <v>9596</v>
      </c>
      <c r="C10" s="121">
        <v>38.356383403949202</v>
      </c>
      <c r="D10" s="101">
        <v>7336</v>
      </c>
      <c r="E10" s="125">
        <v>76.448520216757004</v>
      </c>
      <c r="F10" s="101">
        <v>1585</v>
      </c>
      <c r="G10" s="125">
        <v>16.5172988745311</v>
      </c>
    </row>
    <row r="11" spans="1:9">
      <c r="A11" s="68" t="s">
        <v>201</v>
      </c>
      <c r="B11" s="90">
        <v>3596</v>
      </c>
      <c r="C11" s="122">
        <v>14.3736509713007</v>
      </c>
      <c r="D11" s="101">
        <v>2882</v>
      </c>
      <c r="E11" s="125">
        <v>80.144605116796498</v>
      </c>
      <c r="F11" s="101">
        <v>516</v>
      </c>
      <c r="G11" s="125">
        <v>14.349276974416</v>
      </c>
    </row>
    <row r="12" spans="1:9">
      <c r="A12" s="64" t="s">
        <v>118</v>
      </c>
      <c r="B12" s="90">
        <v>1775</v>
      </c>
      <c r="C12" s="122">
        <v>7.0948916779918498</v>
      </c>
      <c r="D12" s="101">
        <v>1477</v>
      </c>
      <c r="E12" s="125">
        <v>83.211267605633793</v>
      </c>
      <c r="F12" s="101">
        <v>238</v>
      </c>
      <c r="G12" s="125">
        <v>13.4084507042254</v>
      </c>
    </row>
    <row r="13" spans="1:9">
      <c r="A13" s="30" t="s">
        <v>114</v>
      </c>
      <c r="B13" s="90">
        <v>1363</v>
      </c>
      <c r="C13" s="122">
        <v>5.4480773842833203</v>
      </c>
      <c r="D13" s="101">
        <v>1060</v>
      </c>
      <c r="E13" s="125">
        <v>77.769625825385205</v>
      </c>
      <c r="F13" s="101">
        <v>157</v>
      </c>
      <c r="G13" s="125">
        <v>11.518708730741</v>
      </c>
    </row>
    <row r="14" spans="1:9">
      <c r="A14" s="30" t="s">
        <v>115</v>
      </c>
      <c r="B14" s="34">
        <v>951</v>
      </c>
      <c r="C14" s="123">
        <v>3.8012630905747899</v>
      </c>
      <c r="D14" s="101">
        <v>790</v>
      </c>
      <c r="E14" s="125">
        <v>83.070452155625702</v>
      </c>
      <c r="F14" s="101">
        <v>112</v>
      </c>
      <c r="G14" s="125">
        <v>11.777076761303899</v>
      </c>
    </row>
    <row r="15" spans="1:9">
      <c r="A15" s="30" t="s">
        <v>113</v>
      </c>
      <c r="B15" s="34">
        <v>900</v>
      </c>
      <c r="C15" s="123">
        <v>3.5974098648972701</v>
      </c>
      <c r="D15" s="101">
        <v>706</v>
      </c>
      <c r="E15" s="125">
        <v>78.4444444444445</v>
      </c>
      <c r="F15" s="101">
        <v>179</v>
      </c>
      <c r="G15" s="125">
        <v>19.8888888888889</v>
      </c>
    </row>
    <row r="16" spans="1:9">
      <c r="A16" s="30" t="s">
        <v>112</v>
      </c>
      <c r="B16" s="34">
        <v>884</v>
      </c>
      <c r="C16" s="123">
        <v>3.53345591174355</v>
      </c>
      <c r="D16" s="101">
        <v>684</v>
      </c>
      <c r="E16" s="125">
        <v>77.375565610859795</v>
      </c>
      <c r="F16" s="101">
        <v>153</v>
      </c>
      <c r="G16" s="125">
        <v>17.307692307692299</v>
      </c>
    </row>
    <row r="17" spans="1:7">
      <c r="A17" s="30" t="s">
        <v>124</v>
      </c>
      <c r="B17" s="34">
        <v>857</v>
      </c>
      <c r="C17" s="123">
        <v>3.4255336157966298</v>
      </c>
      <c r="D17" s="101">
        <v>713</v>
      </c>
      <c r="E17" s="125">
        <v>83.197199533255599</v>
      </c>
      <c r="F17" s="101">
        <v>105</v>
      </c>
      <c r="G17" s="125">
        <v>12.252042007001201</v>
      </c>
    </row>
    <row r="18" spans="1:7">
      <c r="A18" s="30" t="s">
        <v>122</v>
      </c>
      <c r="B18" s="34">
        <v>694</v>
      </c>
      <c r="C18" s="123">
        <v>2.7740027180430098</v>
      </c>
      <c r="D18" s="101">
        <v>567</v>
      </c>
      <c r="E18" s="125">
        <v>81.700288184438094</v>
      </c>
      <c r="F18" s="101">
        <v>84</v>
      </c>
      <c r="G18" s="125">
        <v>12.103746397694501</v>
      </c>
    </row>
    <row r="19" spans="1:7">
      <c r="A19" s="30" t="s">
        <v>121</v>
      </c>
      <c r="B19" s="90">
        <v>664</v>
      </c>
      <c r="C19" s="122">
        <v>2.6540890558797701</v>
      </c>
      <c r="D19" s="101">
        <v>572</v>
      </c>
      <c r="E19" s="125">
        <v>86.144578313253007</v>
      </c>
      <c r="F19" s="101">
        <v>71</v>
      </c>
      <c r="G19" s="125">
        <v>10.6927710843373</v>
      </c>
    </row>
    <row r="20" spans="1:7">
      <c r="A20" s="30" t="s">
        <v>127</v>
      </c>
      <c r="B20" s="34">
        <v>647</v>
      </c>
      <c r="C20" s="123">
        <v>2.58613798065393</v>
      </c>
      <c r="D20" s="101">
        <v>555</v>
      </c>
      <c r="E20" s="125">
        <v>85.780525502318397</v>
      </c>
      <c r="F20" s="101">
        <v>59</v>
      </c>
      <c r="G20" s="125">
        <v>9.1190108191653803</v>
      </c>
    </row>
    <row r="21" spans="1:7">
      <c r="A21" s="18" t="s">
        <v>123</v>
      </c>
      <c r="B21" s="93">
        <v>599</v>
      </c>
      <c r="C21" s="124">
        <v>2.3942761211927399</v>
      </c>
      <c r="D21" s="101">
        <v>469</v>
      </c>
      <c r="E21" s="125">
        <v>78.297161936560997</v>
      </c>
      <c r="F21" s="101">
        <v>112</v>
      </c>
      <c r="G21" s="125">
        <v>18.697829716193699</v>
      </c>
    </row>
    <row r="22" spans="1:7">
      <c r="A22" s="30" t="s">
        <v>125</v>
      </c>
      <c r="B22" s="34">
        <v>465</v>
      </c>
      <c r="C22" s="123">
        <v>1.85866176353026</v>
      </c>
      <c r="D22" s="101">
        <v>376</v>
      </c>
      <c r="E22" s="125">
        <v>80.860215053763497</v>
      </c>
      <c r="F22" s="101">
        <v>78</v>
      </c>
      <c r="G22" s="125">
        <v>16.7741935483871</v>
      </c>
    </row>
    <row r="23" spans="1:7">
      <c r="A23" s="30" t="s">
        <v>120</v>
      </c>
      <c r="B23" s="90">
        <v>423</v>
      </c>
      <c r="C23" s="122">
        <v>1.69078263650172</v>
      </c>
      <c r="D23" s="101">
        <v>305</v>
      </c>
      <c r="E23" s="125">
        <v>72.104018912529597</v>
      </c>
      <c r="F23" s="101">
        <v>66</v>
      </c>
      <c r="G23" s="125">
        <v>15.6028368794326</v>
      </c>
    </row>
    <row r="24" spans="1:7">
      <c r="A24" s="30" t="s">
        <v>119</v>
      </c>
      <c r="B24" s="34">
        <v>367</v>
      </c>
      <c r="C24" s="123">
        <v>1.4669438004636699</v>
      </c>
      <c r="D24" s="101">
        <v>303</v>
      </c>
      <c r="E24" s="125">
        <v>82.561307901907398</v>
      </c>
      <c r="F24" s="101">
        <v>53</v>
      </c>
      <c r="G24" s="125">
        <v>14.441416893733001</v>
      </c>
    </row>
    <row r="25" spans="1:7">
      <c r="A25" s="30" t="s">
        <v>117</v>
      </c>
      <c r="B25" s="34">
        <v>358</v>
      </c>
      <c r="C25" s="123">
        <v>1.4309697018146901</v>
      </c>
      <c r="D25" s="101">
        <v>292</v>
      </c>
      <c r="E25" s="125">
        <v>81.564245810055894</v>
      </c>
      <c r="F25" s="101">
        <v>38</v>
      </c>
      <c r="G25" s="125">
        <v>10.614525139664799</v>
      </c>
    </row>
    <row r="26" spans="1:7">
      <c r="A26" s="30" t="s">
        <v>116</v>
      </c>
      <c r="B26" s="34">
        <v>340</v>
      </c>
      <c r="C26" s="123">
        <v>1.35902150451675</v>
      </c>
      <c r="D26" s="101">
        <v>218</v>
      </c>
      <c r="E26" s="125">
        <v>64.117647058823593</v>
      </c>
      <c r="F26" s="101">
        <v>75</v>
      </c>
      <c r="G26" s="125">
        <v>22.0588235294118</v>
      </c>
    </row>
    <row r="27" spans="1:7">
      <c r="A27" s="30" t="s">
        <v>126</v>
      </c>
      <c r="B27" s="34">
        <v>183</v>
      </c>
      <c r="C27" s="123">
        <v>0.73147333919577995</v>
      </c>
      <c r="D27" s="101">
        <v>163</v>
      </c>
      <c r="E27" s="125">
        <v>89.071038251366105</v>
      </c>
      <c r="F27" s="101">
        <v>17</v>
      </c>
      <c r="G27" s="125">
        <v>9.2896174863388001</v>
      </c>
    </row>
    <row r="28" spans="1:7">
      <c r="A28" s="30" t="s">
        <v>141</v>
      </c>
      <c r="B28" s="90">
        <v>179</v>
      </c>
      <c r="C28" s="122">
        <v>0.71548485090735003</v>
      </c>
      <c r="D28" s="128">
        <v>148</v>
      </c>
      <c r="E28" s="125">
        <v>82.681564245810094</v>
      </c>
      <c r="F28" s="128">
        <v>25</v>
      </c>
      <c r="G28" s="125">
        <v>13.966480446927401</v>
      </c>
    </row>
    <row r="29" spans="1:7">
      <c r="A29" s="30" t="s">
        <v>263</v>
      </c>
      <c r="B29" s="34">
        <v>149</v>
      </c>
      <c r="C29" s="123">
        <v>0.59557118874409998</v>
      </c>
      <c r="D29" s="108">
        <v>120</v>
      </c>
      <c r="E29" s="134">
        <v>80.536912751677903</v>
      </c>
      <c r="F29" s="109" t="s">
        <v>163</v>
      </c>
      <c r="G29" s="54"/>
    </row>
    <row r="30" spans="1:7" ht="14.25" thickBot="1">
      <c r="A30" s="142" t="s">
        <v>142</v>
      </c>
      <c r="B30" s="143">
        <v>28</v>
      </c>
      <c r="C30" s="144">
        <v>0.11191941801903001</v>
      </c>
      <c r="D30" s="145">
        <v>26</v>
      </c>
      <c r="E30" s="146">
        <v>92.857142857142904</v>
      </c>
      <c r="F30" s="147" t="s">
        <v>163</v>
      </c>
      <c r="G30" s="148"/>
    </row>
    <row r="31" spans="1:7">
      <c r="A31" s="141" t="s">
        <v>193</v>
      </c>
      <c r="B31" s="141"/>
      <c r="C31" s="141"/>
    </row>
    <row r="32" spans="1:7">
      <c r="A32" s="48" t="s">
        <v>181</v>
      </c>
      <c r="B32" s="32"/>
      <c r="C32" s="32"/>
    </row>
    <row r="33" spans="1:7">
      <c r="A33" s="48" t="s">
        <v>209</v>
      </c>
      <c r="B33" s="79"/>
      <c r="C33" s="79"/>
    </row>
    <row r="34" spans="1:7" ht="24.75" customHeight="1">
      <c r="A34" s="293"/>
      <c r="B34" s="293"/>
      <c r="C34" s="293"/>
      <c r="D34" s="293"/>
      <c r="E34" s="293"/>
      <c r="F34" s="293"/>
      <c r="G34" s="293"/>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343f6c91-b5b3-4dff-89ad-5fc55ccc8930"/>
    <ds:schemaRef ds:uri="dd3acd59-a8d8-42b1-950d-eec6c247243c"/>
    <ds:schemaRef ds:uri="http://purl.org/dc/term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Inskrivna i slutenvård</vt:lpstr>
      <vt:lpstr>Utskrivna från slutenvård</vt:lpstr>
      <vt:lpstr>Slutenvårdade per region</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Frida Boström</cp:lastModifiedBy>
  <cp:lastPrinted>2020-05-15T09:49:17Z</cp:lastPrinted>
  <dcterms:created xsi:type="dcterms:W3CDTF">2011-02-11T15:45:55Z</dcterms:created>
  <dcterms:modified xsi:type="dcterms:W3CDTF">2020-12-16T10:33:03Z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