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Максим\YandexDisk\KTM\Offers\УКБП\IPS\"/>
    </mc:Choice>
  </mc:AlternateContent>
  <bookViews>
    <workbookView xWindow="120" yWindow="225" windowWidth="15450" windowHeight="9225" tabRatio="533"/>
  </bookViews>
  <sheets>
    <sheet name="BOM" sheetId="1" r:id="rId1"/>
    <sheet name="Лист2" sheetId="2" r:id="rId2"/>
    <sheet name="Лист3" sheetId="3" r:id="rId3"/>
  </sheets>
  <externalReferences>
    <externalReference r:id="rId4"/>
  </externalReferences>
  <definedNames>
    <definedName name="Const">BOM!$I$35</definedName>
    <definedName name="Cst">BOM!$AB$19</definedName>
    <definedName name="Discount">BOM!$I$36</definedName>
    <definedName name="Dlv">BOM!$AC$19</definedName>
    <definedName name="ExE">BOM!$AA$19</definedName>
    <definedName name="ExGR">BOM!$Y$19</definedName>
    <definedName name="ExP">BOM!$Z$19</definedName>
    <definedName name="ExR">BOM!$X$19</definedName>
    <definedName name="GM">BOM!#REF!</definedName>
    <definedName name="_xlnm.Print_Area" localSheetId="0">BOM!$A$1:$F$48</definedName>
  </definedNames>
  <calcPr calcId="152511"/>
</workbook>
</file>

<file path=xl/calcChain.xml><?xml version="1.0" encoding="utf-8"?>
<calcChain xmlns="http://schemas.openxmlformats.org/spreadsheetml/2006/main">
  <c r="L21" i="1" l="1"/>
  <c r="K21" i="1"/>
  <c r="L20" i="1"/>
  <c r="K20" i="1"/>
  <c r="J21" i="1"/>
  <c r="J20" i="1"/>
  <c r="Q21" i="1"/>
  <c r="V21" i="1" s="1"/>
  <c r="E21" i="1" l="1"/>
  <c r="N21" i="1"/>
  <c r="O21" i="1" s="1"/>
  <c r="R21" i="1"/>
  <c r="T21" i="1"/>
  <c r="U21" i="1" s="1"/>
  <c r="L30" i="1"/>
  <c r="K30" i="1"/>
  <c r="I30" i="1"/>
  <c r="F21" i="1" l="1"/>
  <c r="H30" i="1"/>
  <c r="J30" i="1" l="1"/>
  <c r="N20" i="1" l="1"/>
  <c r="O20" i="1" s="1"/>
  <c r="O30" i="1" s="1"/>
  <c r="Y19" i="1"/>
  <c r="Q24" i="1"/>
  <c r="V24" i="1" s="1"/>
  <c r="Q20" i="1"/>
  <c r="Q23" i="1"/>
  <c r="V23" i="1" s="1"/>
  <c r="T23" i="1"/>
  <c r="U23" i="1" s="1"/>
  <c r="N24" i="1"/>
  <c r="O24" i="1" s="1"/>
  <c r="N23" i="1"/>
  <c r="O23" i="1" s="1"/>
  <c r="R23" i="1"/>
  <c r="R20" i="1" l="1"/>
  <c r="E20" i="1"/>
  <c r="F20" i="1" s="1"/>
  <c r="R24" i="1"/>
  <c r="O31" i="1"/>
  <c r="O32" i="1" s="1"/>
  <c r="T24" i="1"/>
  <c r="U24" i="1" s="1"/>
  <c r="U31" i="1" s="1"/>
  <c r="F24" i="1"/>
  <c r="R31" i="1"/>
  <c r="V20" i="1"/>
  <c r="F23" i="1"/>
  <c r="T20" i="1"/>
  <c r="U20" i="1" s="1"/>
  <c r="F22" i="1" l="1"/>
  <c r="F25" i="1" s="1"/>
  <c r="U30" i="1"/>
  <c r="U32" i="1" s="1"/>
  <c r="F26" i="1" l="1"/>
  <c r="F27" i="1" s="1"/>
  <c r="R30" i="1"/>
  <c r="R32" i="1" s="1"/>
  <c r="C29" i="1"/>
  <c r="B29" i="1"/>
  <c r="I33" i="1" l="1"/>
  <c r="I34" i="1"/>
  <c r="J34" i="1" s="1"/>
</calcChain>
</file>

<file path=xl/sharedStrings.xml><?xml version="1.0" encoding="utf-8"?>
<sst xmlns="http://schemas.openxmlformats.org/spreadsheetml/2006/main" count="118" uniqueCount="97">
  <si>
    <t>Наименование</t>
  </si>
  <si>
    <t>Кол-во, шт.</t>
  </si>
  <si>
    <t>Первичная поверка:</t>
  </si>
  <si>
    <t>Transfer Price</t>
  </si>
  <si>
    <t>List Price</t>
  </si>
  <si>
    <t>EUR/USD</t>
  </si>
  <si>
    <t>GBP/USD</t>
  </si>
  <si>
    <t>Resale</t>
  </si>
  <si>
    <t>HW</t>
  </si>
  <si>
    <t>Total List Price</t>
  </si>
  <si>
    <t>GBP/RUR</t>
  </si>
  <si>
    <t>Total:</t>
  </si>
  <si>
    <t>№ п.п.</t>
  </si>
  <si>
    <t>ИТОГО:</t>
  </si>
  <si>
    <t>ВСЕГО, не вкл. НДС:</t>
  </si>
  <si>
    <t>Маржа:</t>
  </si>
  <si>
    <t>Прибыль:</t>
  </si>
  <si>
    <t>Коэфф.</t>
  </si>
  <si>
    <t>Таможня</t>
  </si>
  <si>
    <t>Доставка</t>
  </si>
  <si>
    <t>Себестоимость, без НДС</t>
  </si>
  <si>
    <t>Цена, без НДС</t>
  </si>
  <si>
    <t>Ед.</t>
  </si>
  <si>
    <t>Всего</t>
  </si>
  <si>
    <t>Ед., руб.</t>
  </si>
  <si>
    <t>Всего, руб.</t>
  </si>
  <si>
    <t>Цена, без НДС, руб.</t>
  </si>
  <si>
    <t>Всего закупка</t>
  </si>
  <si>
    <t>Итого Таможня</t>
  </si>
  <si>
    <t>Доставка на склад</t>
  </si>
  <si>
    <t>Всего доставка</t>
  </si>
  <si>
    <t>Коэфф.:</t>
  </si>
  <si>
    <t>Скидка:</t>
  </si>
  <si>
    <t>I620</t>
  </si>
  <si>
    <t>DPI 620 Advanced Modular Calibrator</t>
  </si>
  <si>
    <t>IPM620</t>
  </si>
  <si>
    <t>PM 620 Pressure Module</t>
  </si>
  <si>
    <t>PM 620 Pressure Module:  -100кПа÷700кПа изб</t>
  </si>
  <si>
    <t>PM 620 Pressure Module:  -100кПа÷2000кПа изб</t>
  </si>
  <si>
    <t>PM 620 Pressure Module:  0÷70Мпа абс</t>
  </si>
  <si>
    <t>MC620</t>
  </si>
  <si>
    <t>MC 620 Pressure Module Carrier</t>
  </si>
  <si>
    <t>S_IO620-USB-RS232</t>
  </si>
  <si>
    <t>IO620-USB-RS232 Cable</t>
  </si>
  <si>
    <t>IO620-USB-RS232 Cable- 2 шт.</t>
  </si>
  <si>
    <t>S_781-016-B</t>
  </si>
  <si>
    <t>781-016-B Intecal Basic Software - Version 5</t>
  </si>
  <si>
    <t>S_IO620-CASE-2</t>
  </si>
  <si>
    <t>IO620-CASE-2 DPI 620 System Carrying Case</t>
  </si>
  <si>
    <t>PV210-P</t>
  </si>
  <si>
    <t>PV210-P Pump and Pneumatic Kit</t>
  </si>
  <si>
    <t>PV211-P</t>
  </si>
  <si>
    <t>PV211-P Pump and Pneumatic Kit</t>
  </si>
  <si>
    <t>PV212-HP-700</t>
  </si>
  <si>
    <t>PV212-HP-700 Pump and Hydraulic Kit</t>
  </si>
  <si>
    <t xml:space="preserve">Pump and Hydraulic Kit 700 bar                  </t>
  </si>
  <si>
    <t>PV-BSP-QF</t>
  </si>
  <si>
    <t>PV-BSP-QF Set of BSP Quick Fit Adaptors</t>
  </si>
  <si>
    <t xml:space="preserve">Set of BSP adaptors for PV210/PV211             </t>
  </si>
  <si>
    <t>PV-NPT-QF</t>
  </si>
  <si>
    <t>PV-NPT-QF Set of NPT Quick Fit Adaptors</t>
  </si>
  <si>
    <t>Set of NPT adaptors for PV210/PV211             </t>
  </si>
  <si>
    <t>PV212-BSP</t>
  </si>
  <si>
    <t>PV212-BSP Set of BSP Adaptors</t>
  </si>
  <si>
    <t xml:space="preserve">Set of BSP adaptors for PV212 pumps             </t>
  </si>
  <si>
    <t>Поверка, 
не вкл. НДС</t>
  </si>
  <si>
    <t>1.</t>
  </si>
  <si>
    <t>Артикул</t>
  </si>
  <si>
    <t>Доставка, страховка, шеф-монтаж:</t>
  </si>
  <si>
    <t>109145, г. Москва</t>
  </si>
  <si>
    <t>ВСЕГО:</t>
  </si>
  <si>
    <t>НДС:</t>
  </si>
  <si>
    <t>ООО «КИПТЕХМАШ»</t>
  </si>
  <si>
    <t>ул. Привольная, д. 2 корп. 5 пом. XI</t>
  </si>
  <si>
    <r>
      <rPr>
        <sz val="9"/>
        <rFont val="Tahoma"/>
        <family val="2"/>
        <charset val="204"/>
      </rPr>
      <t xml:space="preserve">E-mail: </t>
    </r>
    <r>
      <rPr>
        <u/>
        <sz val="9"/>
        <color indexed="12"/>
        <rFont val="Tahoma"/>
        <family val="2"/>
        <charset val="204"/>
      </rPr>
      <t>info@kiptm.ru</t>
    </r>
  </si>
  <si>
    <t>ИНН: 7721315200</t>
  </si>
  <si>
    <r>
      <rPr>
        <sz val="9"/>
        <rFont val="Tahoma"/>
        <family val="2"/>
        <charset val="204"/>
      </rPr>
      <t xml:space="preserve">Web: </t>
    </r>
    <r>
      <rPr>
        <u/>
        <sz val="9"/>
        <color indexed="12"/>
        <rFont val="Tahoma"/>
        <family val="2"/>
        <charset val="204"/>
      </rPr>
      <t>www.kiptm.ru</t>
    </r>
  </si>
  <si>
    <r>
      <t xml:space="preserve">Условия поставки: </t>
    </r>
    <r>
      <rPr>
        <sz val="10"/>
        <rFont val="Arial"/>
        <family val="2"/>
        <charset val="204"/>
      </rPr>
      <t>со склада в Москве</t>
    </r>
  </si>
  <si>
    <t>Цена,
долл. США</t>
  </si>
  <si>
    <t>Стоимость,
долл. США</t>
  </si>
  <si>
    <r>
      <t xml:space="preserve">Цены указаны: </t>
    </r>
    <r>
      <rPr>
        <sz val="10"/>
        <rFont val="Arial"/>
        <family val="2"/>
        <charset val="204"/>
      </rPr>
      <t>в долл. США. Оплата производится в рублях по курсу ЦБ РФ на день оплаты</t>
    </r>
  </si>
  <si>
    <t>USD/RUR</t>
  </si>
  <si>
    <t>Коммерческий директор</t>
  </si>
  <si>
    <t>М.С. Фомин</t>
  </si>
  <si>
    <t>Тел: +7(495)150-40-51</t>
  </si>
  <si>
    <t>Факс: +7(495)150-40-51</t>
  </si>
  <si>
    <r>
      <t xml:space="preserve">Предложение действительно в течение: </t>
    </r>
    <r>
      <rPr>
        <sz val="10"/>
        <rFont val="Arial"/>
        <family val="2"/>
        <charset val="204"/>
      </rPr>
      <t>30 календарных дней</t>
    </r>
  </si>
  <si>
    <r>
      <t xml:space="preserve">Условия оплаты: </t>
    </r>
    <r>
      <rPr>
        <sz val="10"/>
        <rFont val="Arial"/>
        <family val="2"/>
        <charset val="204"/>
      </rPr>
      <t>100% предоплата</t>
    </r>
  </si>
  <si>
    <r>
      <t xml:space="preserve">Гарантийный срок эксплуатации: </t>
    </r>
    <r>
      <rPr>
        <sz val="10"/>
        <rFont val="Arial"/>
        <family val="2"/>
        <charset val="204"/>
      </rPr>
      <t>12 месяцев</t>
    </r>
  </si>
  <si>
    <r>
      <t xml:space="preserve">Вниманию: </t>
    </r>
    <r>
      <rPr>
        <sz val="12"/>
        <rFont val="Arial"/>
        <family val="2"/>
        <charset val="204"/>
      </rPr>
      <t>АО «УКБП»</t>
    </r>
  </si>
  <si>
    <r>
      <t xml:space="preserve">Срок поставки: </t>
    </r>
    <r>
      <rPr>
        <sz val="10"/>
        <rFont val="Arial"/>
        <family val="2"/>
        <charset val="204"/>
      </rPr>
      <t>16 недель с правом досрочной поставки</t>
    </r>
  </si>
  <si>
    <t>2.</t>
  </si>
  <si>
    <t>КОММЕРЧЕСКОЕ ПРЕДЛОЖЕНИЕ № 685</t>
  </si>
  <si>
    <r>
      <t xml:space="preserve">Дата: </t>
    </r>
    <r>
      <rPr>
        <sz val="10"/>
        <rFont val="Arial"/>
        <family val="2"/>
        <charset val="204"/>
      </rPr>
      <t>16.02.2017г.</t>
    </r>
  </si>
  <si>
    <t>ООО «КТМ»</t>
  </si>
  <si>
    <t>Интегрированный преобразователь давления
Диапазон: 0..20 psia</t>
  </si>
  <si>
    <t>Интегрированный преобразователь давления
Диапазон: 0..50 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</si>
</sst>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409]#,##0.00"/>
    <numFmt numFmtId="165" formatCode="#,##0.00&quot;р.&quot;"/>
    <numFmt numFmtId="166" formatCode="#,##0.00_р_."/>
  </numFmts>
  <fonts count="25" x14ac:knownFonts="1">
    <font>
      <sz val="10"/>
      <name val="Arial Cyr"/>
      <charset val="204"/>
    </font>
    <font>
      <sz val="8"/>
      <name val="Arial Cyr"/>
      <charset val="204"/>
    </font>
    <font>
      <u/>
      <sz val="10"/>
      <color indexed="12"/>
      <name val="Arial Cyr"/>
      <charset val="204"/>
    </font>
    <font>
      <b/>
      <sz val="10"/>
      <name val="Calibri"/>
      <family val="2"/>
      <charset val="204"/>
    </font>
    <font>
      <sz val="10"/>
      <name val="Calibri"/>
      <family val="2"/>
      <charset val="204"/>
    </font>
    <font>
      <b/>
      <i/>
      <sz val="11"/>
      <color indexed="56"/>
      <name val="Calibri"/>
      <family val="2"/>
      <charset val="204"/>
    </font>
    <font>
      <i/>
      <sz val="11"/>
      <color indexed="56"/>
      <name val="Calibri"/>
      <family val="2"/>
      <charset val="204"/>
    </font>
    <font>
      <sz val="10"/>
      <color indexed="10"/>
      <name val="Calibri"/>
      <family val="2"/>
      <charset val="204"/>
    </font>
    <font>
      <b/>
      <sz val="10"/>
      <color indexed="18"/>
      <name val="Calibri"/>
      <family val="2"/>
      <charset val="204"/>
    </font>
    <font>
      <b/>
      <sz val="10"/>
      <color indexed="61"/>
      <name val="Calibri"/>
      <family val="2"/>
      <charset val="204"/>
    </font>
    <font>
      <sz val="9"/>
      <name val="Tahoma"/>
      <family val="2"/>
      <charset val="204"/>
    </font>
    <font>
      <b/>
      <sz val="10"/>
      <color rgb="FFFF0000"/>
      <name val="Calibri"/>
      <family val="2"/>
      <charset val="204"/>
    </font>
    <font>
      <b/>
      <i/>
      <sz val="10"/>
      <name val="Calibri"/>
      <family val="2"/>
      <charset val="204"/>
    </font>
    <font>
      <u/>
      <sz val="9"/>
      <color indexed="12"/>
      <name val="Tahoma"/>
      <family val="2"/>
      <charset val="204"/>
    </font>
    <font>
      <sz val="11"/>
      <color rgb="FFC00000"/>
      <name val="Calibri"/>
      <family val="2"/>
      <charset val="204"/>
    </font>
    <font>
      <sz val="13"/>
      <name val="Times New Roman"/>
      <family val="1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u/>
      <sz val="10"/>
      <color indexed="12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2"/>
      <name val="Arial"/>
      <family val="2"/>
      <charset val="204"/>
    </font>
    <font>
      <b/>
      <sz val="12"/>
      <name val="Arial"/>
      <family val="2"/>
      <charset val="204"/>
    </font>
    <font>
      <b/>
      <sz val="10"/>
      <color theme="0"/>
      <name val="Arial"/>
      <family val="2"/>
      <charset val="204"/>
    </font>
    <font>
      <b/>
      <sz val="22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4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0" borderId="0" xfId="0" applyFont="1" applyBorder="1"/>
    <xf numFmtId="0" fontId="4" fillId="0" borderId="0" xfId="0" applyFont="1" applyBorder="1"/>
    <xf numFmtId="2" fontId="7" fillId="0" borderId="2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164" fontId="3" fillId="0" borderId="0" xfId="0" applyNumberFormat="1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/>
    <xf numFmtId="0" fontId="3" fillId="2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2" fontId="7" fillId="0" borderId="5" xfId="0" applyNumberFormat="1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165" fontId="3" fillId="0" borderId="2" xfId="0" applyNumberFormat="1" applyFont="1" applyBorder="1" applyAlignment="1">
      <alignment vertical="center"/>
    </xf>
    <xf numFmtId="165" fontId="4" fillId="0" borderId="0" xfId="0" applyNumberFormat="1" applyFont="1" applyBorder="1" applyAlignment="1">
      <alignment vertical="center"/>
    </xf>
    <xf numFmtId="165" fontId="4" fillId="0" borderId="0" xfId="0" applyNumberFormat="1" applyFont="1" applyAlignment="1">
      <alignment vertical="center"/>
    </xf>
    <xf numFmtId="165" fontId="4" fillId="0" borderId="5" xfId="0" applyNumberFormat="1" applyFont="1" applyBorder="1" applyAlignment="1">
      <alignment vertical="center"/>
    </xf>
    <xf numFmtId="165" fontId="3" fillId="0" borderId="5" xfId="0" applyNumberFormat="1" applyFont="1" applyBorder="1" applyAlignment="1">
      <alignment vertical="center"/>
    </xf>
    <xf numFmtId="2" fontId="3" fillId="0" borderId="2" xfId="0" applyNumberFormat="1" applyFont="1" applyBorder="1" applyAlignment="1">
      <alignment horizontal="center" vertical="center"/>
    </xf>
    <xf numFmtId="10" fontId="3" fillId="0" borderId="2" xfId="0" applyNumberFormat="1" applyFont="1" applyBorder="1" applyAlignment="1">
      <alignment horizontal="center" vertical="center"/>
    </xf>
    <xf numFmtId="165" fontId="4" fillId="0" borderId="2" xfId="0" applyNumberFormat="1" applyFont="1" applyBorder="1" applyAlignment="1">
      <alignment vertical="center"/>
    </xf>
    <xf numFmtId="164" fontId="4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vertical="center"/>
    </xf>
    <xf numFmtId="164" fontId="4" fillId="0" borderId="5" xfId="0" applyNumberFormat="1" applyFont="1" applyBorder="1" applyAlignment="1">
      <alignment vertical="center"/>
    </xf>
    <xf numFmtId="164" fontId="3" fillId="0" borderId="5" xfId="0" applyNumberFormat="1" applyFont="1" applyBorder="1" applyAlignment="1">
      <alignment vertical="center"/>
    </xf>
    <xf numFmtId="2" fontId="3" fillId="0" borderId="0" xfId="0" applyNumberFormat="1" applyFont="1" applyBorder="1" applyAlignment="1">
      <alignment horizontal="center" vertical="center"/>
    </xf>
    <xf numFmtId="10" fontId="3" fillId="0" borderId="0" xfId="0" applyNumberFormat="1" applyFont="1" applyBorder="1" applyAlignment="1">
      <alignment horizontal="center" vertical="center"/>
    </xf>
    <xf numFmtId="166" fontId="4" fillId="0" borderId="0" xfId="0" applyNumberFormat="1" applyFont="1" applyAlignment="1">
      <alignment vertical="center"/>
    </xf>
    <xf numFmtId="0" fontId="10" fillId="0" borderId="0" xfId="0" applyFont="1" applyAlignment="1">
      <alignment horizontal="right" vertical="center"/>
    </xf>
    <xf numFmtId="0" fontId="6" fillId="0" borderId="10" xfId="0" applyFont="1" applyBorder="1"/>
    <xf numFmtId="0" fontId="0" fillId="0" borderId="10" xfId="0" applyBorder="1"/>
    <xf numFmtId="10" fontId="11" fillId="0" borderId="5" xfId="0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 vertical="center"/>
    </xf>
    <xf numFmtId="10" fontId="8" fillId="0" borderId="5" xfId="0" applyNumberFormat="1" applyFont="1" applyBorder="1" applyAlignment="1">
      <alignment horizontal="center" vertical="center"/>
    </xf>
    <xf numFmtId="165" fontId="12" fillId="0" borderId="5" xfId="0" applyNumberFormat="1" applyFont="1" applyBorder="1"/>
    <xf numFmtId="0" fontId="10" fillId="0" borderId="0" xfId="0" applyFont="1"/>
    <xf numFmtId="49" fontId="13" fillId="0" borderId="0" xfId="1" applyNumberFormat="1" applyFont="1" applyAlignment="1" applyProtection="1">
      <alignment horizontal="right" vertical="center"/>
    </xf>
    <xf numFmtId="0" fontId="10" fillId="0" borderId="10" xfId="0" applyFont="1" applyBorder="1"/>
    <xf numFmtId="0" fontId="14" fillId="0" borderId="5" xfId="0" applyFont="1" applyBorder="1" applyAlignment="1">
      <alignment horizontal="left" vertical="center"/>
    </xf>
    <xf numFmtId="166" fontId="15" fillId="0" borderId="0" xfId="0" applyNumberFormat="1" applyFont="1" applyAlignment="1">
      <alignment vertical="center"/>
    </xf>
    <xf numFmtId="4" fontId="4" fillId="0" borderId="0" xfId="0" applyNumberFormat="1" applyFont="1"/>
    <xf numFmtId="0" fontId="0" fillId="0" borderId="0" xfId="0" applyAlignment="1">
      <alignment wrapText="1"/>
    </xf>
    <xf numFmtId="0" fontId="16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9" fillId="0" borderId="0" xfId="0" applyFont="1"/>
    <xf numFmtId="0" fontId="19" fillId="0" borderId="0" xfId="0" applyFont="1" applyBorder="1"/>
    <xf numFmtId="0" fontId="20" fillId="0" borderId="0" xfId="0" applyFont="1" applyAlignment="1">
      <alignment horizontal="left"/>
    </xf>
    <xf numFmtId="0" fontId="20" fillId="0" borderId="0" xfId="0" applyFont="1"/>
    <xf numFmtId="0" fontId="19" fillId="0" borderId="0" xfId="0" applyFont="1" applyAlignment="1">
      <alignment horizontal="left"/>
    </xf>
    <xf numFmtId="0" fontId="19" fillId="4" borderId="5" xfId="0" applyFont="1" applyFill="1" applyBorder="1" applyAlignment="1">
      <alignment horizontal="center" vertical="center"/>
    </xf>
    <xf numFmtId="0" fontId="19" fillId="4" borderId="2" xfId="0" applyFont="1" applyFill="1" applyBorder="1" applyAlignment="1">
      <alignment horizontal="left" vertical="center" wrapText="1"/>
    </xf>
    <xf numFmtId="0" fontId="19" fillId="4" borderId="2" xfId="0" applyFont="1" applyFill="1" applyBorder="1" applyAlignment="1">
      <alignment vertical="center" wrapText="1"/>
    </xf>
    <xf numFmtId="0" fontId="19" fillId="4" borderId="2" xfId="0" applyFont="1" applyFill="1" applyBorder="1" applyAlignment="1">
      <alignment horizontal="center" vertical="center"/>
    </xf>
    <xf numFmtId="4" fontId="19" fillId="4" borderId="2" xfId="0" applyNumberFormat="1" applyFont="1" applyFill="1" applyBorder="1" applyAlignment="1">
      <alignment vertical="center"/>
    </xf>
    <xf numFmtId="0" fontId="19" fillId="4" borderId="0" xfId="0" applyFont="1" applyFill="1"/>
    <xf numFmtId="4" fontId="20" fillId="4" borderId="5" xfId="0" applyNumberFormat="1" applyFont="1" applyFill="1" applyBorder="1" applyAlignment="1">
      <alignment horizontal="right" vertical="center"/>
    </xf>
    <xf numFmtId="4" fontId="19" fillId="4" borderId="5" xfId="0" applyNumberFormat="1" applyFont="1" applyFill="1" applyBorder="1" applyAlignment="1">
      <alignment horizontal="right" vertical="center"/>
    </xf>
    <xf numFmtId="0" fontId="20" fillId="4" borderId="0" xfId="0" applyFont="1" applyFill="1" applyAlignment="1">
      <alignment horizontal="right" vertical="center"/>
    </xf>
    <xf numFmtId="0" fontId="20" fillId="4" borderId="11" xfId="0" applyFont="1" applyFill="1" applyBorder="1" applyAlignment="1">
      <alignment horizontal="right" vertical="center"/>
    </xf>
    <xf numFmtId="0" fontId="19" fillId="0" borderId="0" xfId="0" applyFont="1" applyFill="1"/>
    <xf numFmtId="0" fontId="20" fillId="0" borderId="0" xfId="0" applyFont="1" applyFill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4" fontId="20" fillId="0" borderId="0" xfId="0" applyNumberFormat="1" applyFont="1" applyFill="1" applyBorder="1" applyAlignment="1">
      <alignment horizontal="right" vertical="center"/>
    </xf>
    <xf numFmtId="0" fontId="20" fillId="0" borderId="0" xfId="0" applyFont="1" applyFill="1" applyAlignment="1"/>
    <xf numFmtId="0" fontId="19" fillId="0" borderId="0" xfId="0" applyFont="1" applyAlignment="1">
      <alignment horizontal="justify" vertical="center" wrapText="1"/>
    </xf>
    <xf numFmtId="0" fontId="21" fillId="0" borderId="0" xfId="0" applyFont="1"/>
    <xf numFmtId="14" fontId="19" fillId="0" borderId="0" xfId="0" applyNumberFormat="1" applyFont="1"/>
    <xf numFmtId="0" fontId="18" fillId="0" borderId="0" xfId="1" applyFont="1" applyAlignment="1" applyProtection="1"/>
    <xf numFmtId="0" fontId="22" fillId="0" borderId="0" xfId="0" applyFont="1"/>
    <xf numFmtId="0" fontId="23" fillId="5" borderId="1" xfId="0" applyFont="1" applyFill="1" applyBorder="1" applyAlignment="1">
      <alignment horizontal="center" vertical="center" wrapText="1"/>
    </xf>
    <xf numFmtId="4" fontId="3" fillId="0" borderId="2" xfId="0" applyNumberFormat="1" applyFont="1" applyBorder="1" applyAlignment="1">
      <alignment vertical="center"/>
    </xf>
    <xf numFmtId="4" fontId="4" fillId="0" borderId="2" xfId="0" applyNumberFormat="1" applyFont="1" applyBorder="1" applyAlignment="1">
      <alignment vertical="center"/>
    </xf>
    <xf numFmtId="4" fontId="4" fillId="0" borderId="0" xfId="0" applyNumberFormat="1" applyFont="1" applyBorder="1" applyAlignment="1">
      <alignment vertical="center"/>
    </xf>
    <xf numFmtId="4" fontId="3" fillId="0" borderId="0" xfId="0" applyNumberFormat="1" applyFont="1" applyBorder="1" applyAlignment="1">
      <alignment vertical="center"/>
    </xf>
    <xf numFmtId="2" fontId="3" fillId="0" borderId="7" xfId="0" applyNumberFormat="1" applyFont="1" applyFill="1" applyBorder="1" applyAlignment="1">
      <alignment vertical="center"/>
    </xf>
    <xf numFmtId="2" fontId="4" fillId="0" borderId="0" xfId="0" applyNumberFormat="1" applyFont="1" applyBorder="1" applyAlignment="1">
      <alignment vertical="center"/>
    </xf>
    <xf numFmtId="2" fontId="3" fillId="0" borderId="5" xfId="0" applyNumberFormat="1" applyFont="1" applyBorder="1" applyAlignment="1">
      <alignment vertical="center"/>
    </xf>
    <xf numFmtId="2" fontId="4" fillId="0" borderId="0" xfId="0" applyNumberFormat="1" applyFont="1" applyAlignment="1">
      <alignment vertical="center"/>
    </xf>
    <xf numFmtId="2" fontId="3" fillId="2" borderId="1" xfId="0" applyNumberFormat="1" applyFont="1" applyFill="1" applyBorder="1" applyAlignment="1">
      <alignment horizontal="center" vertical="center" wrapText="1"/>
    </xf>
    <xf numFmtId="2" fontId="3" fillId="0" borderId="6" xfId="0" applyNumberFormat="1" applyFont="1" applyBorder="1" applyAlignment="1">
      <alignment vertical="center"/>
    </xf>
    <xf numFmtId="2" fontId="4" fillId="0" borderId="6" xfId="0" applyNumberFormat="1" applyFont="1" applyBorder="1" applyAlignment="1">
      <alignment vertical="center"/>
    </xf>
    <xf numFmtId="2" fontId="4" fillId="0" borderId="0" xfId="0" applyNumberFormat="1" applyFont="1"/>
    <xf numFmtId="2" fontId="4" fillId="0" borderId="0" xfId="0" applyNumberFormat="1" applyFont="1" applyBorder="1"/>
    <xf numFmtId="2" fontId="3" fillId="0" borderId="7" xfId="0" applyNumberFormat="1" applyFont="1" applyBorder="1" applyAlignment="1">
      <alignment vertical="center"/>
    </xf>
    <xf numFmtId="2" fontId="3" fillId="0" borderId="9" xfId="0" applyNumberFormat="1" applyFont="1" applyBorder="1"/>
    <xf numFmtId="2" fontId="9" fillId="0" borderId="9" xfId="0" applyNumberFormat="1" applyFont="1" applyBorder="1" applyAlignment="1">
      <alignment vertical="center"/>
    </xf>
    <xf numFmtId="2" fontId="3" fillId="0" borderId="8" xfId="0" applyNumberFormat="1" applyFont="1" applyBorder="1" applyAlignment="1">
      <alignment vertical="center"/>
    </xf>
    <xf numFmtId="2" fontId="9" fillId="0" borderId="9" xfId="0" applyNumberFormat="1" applyFont="1" applyBorder="1"/>
    <xf numFmtId="4" fontId="3" fillId="0" borderId="5" xfId="0" applyNumberFormat="1" applyFont="1" applyBorder="1" applyAlignment="1">
      <alignment horizontal="center" vertical="center"/>
    </xf>
    <xf numFmtId="0" fontId="17" fillId="0" borderId="10" xfId="0" applyFont="1" applyBorder="1" applyAlignment="1">
      <alignment horizontal="right" vertical="center"/>
    </xf>
    <xf numFmtId="0" fontId="13" fillId="0" borderId="10" xfId="1" applyFont="1" applyBorder="1" applyAlignment="1" applyProtection="1">
      <alignment horizontal="right" vertical="center"/>
    </xf>
    <xf numFmtId="0" fontId="20" fillId="4" borderId="0" xfId="0" applyFont="1" applyFill="1" applyAlignment="1">
      <alignment horizontal="right" vertical="center"/>
    </xf>
    <xf numFmtId="0" fontId="20" fillId="4" borderId="11" xfId="0" applyFont="1" applyFill="1" applyBorder="1" applyAlignment="1">
      <alignment horizontal="right" vertical="center"/>
    </xf>
    <xf numFmtId="0" fontId="20" fillId="4" borderId="12" xfId="0" applyFont="1" applyFill="1" applyBorder="1" applyAlignment="1">
      <alignment horizontal="right" vertical="center"/>
    </xf>
    <xf numFmtId="0" fontId="20" fillId="4" borderId="13" xfId="0" applyFont="1" applyFill="1" applyBorder="1" applyAlignment="1">
      <alignment horizontal="right" vertical="center"/>
    </xf>
    <xf numFmtId="0" fontId="24" fillId="0" borderId="0" xfId="0" applyFont="1" applyAlignment="1">
      <alignment horizontal="center" vertical="center"/>
    </xf>
    <xf numFmtId="2" fontId="3" fillId="0" borderId="9" xfId="0" applyNumberFormat="1" applyFont="1" applyFill="1" applyBorder="1" applyAlignment="1">
      <alignment vertical="center"/>
    </xf>
    <xf numFmtId="0" fontId="20" fillId="0" borderId="0" xfId="0" applyFont="1" applyFill="1" applyAlignment="1">
      <alignment horizontal="left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mruColors>
      <color rgb="FF003A1A"/>
      <color rgb="FF000000"/>
      <color rgb="FF005828"/>
      <color rgb="FF0074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2</xdr:col>
      <xdr:colOff>1560195</xdr:colOff>
      <xdr:row>3</xdr:row>
      <xdr:rowOff>67437</xdr:rowOff>
    </xdr:to>
    <xdr:pic>
      <xdr:nvPicPr>
        <xdr:cNvPr id="4" name="Рисунок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1874520" cy="6294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1590674</xdr:colOff>
      <xdr:row>29</xdr:row>
      <xdr:rowOff>47625</xdr:rowOff>
    </xdr:from>
    <xdr:to>
      <xdr:col>2</xdr:col>
      <xdr:colOff>3629025</xdr:colOff>
      <xdr:row>34</xdr:row>
      <xdr:rowOff>85725</xdr:rowOff>
    </xdr:to>
    <xdr:pic>
      <xdr:nvPicPr>
        <xdr:cNvPr id="5" name="Рисунок 4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4999" y="7105650"/>
          <a:ext cx="2038351" cy="11430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Startup" Target="NumStrok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m"/>
      <sheetName val="Панель управления"/>
    </sheetNames>
    <definedNames>
      <definedName name="dollstrok"/>
    </definedNames>
    <sheetDataSet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tektech.ru/" TargetMode="External"/><Relationship Id="rId1" Type="http://schemas.openxmlformats.org/officeDocument/2006/relationships/hyperlink" Target="mailto:info@tektech.ru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4"/>
  <sheetViews>
    <sheetView tabSelected="1" view="pageBreakPreview" topLeftCell="A16" zoomScaleNormal="100" zoomScaleSheetLayoutView="100" workbookViewId="0">
      <selection activeCell="I22" sqref="I22"/>
    </sheetView>
  </sheetViews>
  <sheetFormatPr defaultRowHeight="12.75" x14ac:dyDescent="0.2"/>
  <cols>
    <col min="1" max="1" width="4.7109375" customWidth="1"/>
    <col min="2" max="2" width="18.5703125" hidden="1" customWidth="1"/>
    <col min="3" max="3" width="55.85546875" customWidth="1"/>
    <col min="4" max="4" width="7.7109375" customWidth="1"/>
    <col min="5" max="5" width="12.140625" customWidth="1"/>
    <col min="6" max="6" width="13.140625" customWidth="1"/>
    <col min="7" max="7" width="3.5703125" customWidth="1"/>
    <col min="8" max="8" width="13.42578125" style="1" customWidth="1"/>
    <col min="9" max="9" width="12.7109375" style="1" customWidth="1"/>
    <col min="10" max="10" width="16.28515625" style="1" customWidth="1"/>
    <col min="11" max="11" width="12.7109375" style="1" customWidth="1"/>
    <col min="12" max="12" width="11.140625" style="1" customWidth="1"/>
    <col min="13" max="13" width="1.85546875" style="8" customWidth="1"/>
    <col min="14" max="14" width="11.140625" style="1" customWidth="1"/>
    <col min="15" max="15" width="12.42578125" style="1" customWidth="1"/>
    <col min="16" max="16" width="1.5703125" style="1" customWidth="1"/>
    <col min="17" max="17" width="10.7109375" style="1" customWidth="1"/>
    <col min="18" max="18" width="13.85546875" style="1" customWidth="1"/>
    <col min="19" max="19" width="1.7109375" style="8" customWidth="1"/>
    <col min="20" max="20" width="13.42578125" style="8" customWidth="1"/>
    <col min="21" max="21" width="16.42578125" style="1" customWidth="1"/>
    <col min="22" max="22" width="8.28515625" style="1" customWidth="1"/>
    <col min="23" max="23" width="2.140625" style="1" customWidth="1"/>
    <col min="24" max="27" width="9.140625" style="1" customWidth="1"/>
    <col min="28" max="28" width="8.85546875" style="1" customWidth="1"/>
    <col min="29" max="29" width="8.5703125" style="1" customWidth="1"/>
    <col min="30" max="30" width="9.140625" style="1" customWidth="1"/>
  </cols>
  <sheetData>
    <row r="1" spans="1:20" ht="15" x14ac:dyDescent="0.25">
      <c r="A1" s="2"/>
      <c r="C1" s="48" t="s">
        <v>72</v>
      </c>
      <c r="E1" s="41"/>
      <c r="F1" s="34" t="s">
        <v>84</v>
      </c>
    </row>
    <row r="2" spans="1:20" ht="15" x14ac:dyDescent="0.25">
      <c r="A2" s="2"/>
      <c r="C2" s="49" t="s">
        <v>69</v>
      </c>
      <c r="E2" s="41"/>
      <c r="F2" s="34" t="s">
        <v>85</v>
      </c>
    </row>
    <row r="3" spans="1:20" ht="15" x14ac:dyDescent="0.25">
      <c r="A3" s="3"/>
      <c r="C3" s="49" t="s">
        <v>73</v>
      </c>
      <c r="E3" s="41"/>
      <c r="F3" s="42" t="s">
        <v>74</v>
      </c>
    </row>
    <row r="4" spans="1:20" ht="15" x14ac:dyDescent="0.25">
      <c r="A4" s="35"/>
      <c r="B4" s="36"/>
      <c r="C4" s="95" t="s">
        <v>75</v>
      </c>
      <c r="D4" s="36"/>
      <c r="E4" s="43"/>
      <c r="F4" s="96" t="s">
        <v>76</v>
      </c>
    </row>
    <row r="5" spans="1:20" ht="15" x14ac:dyDescent="0.25">
      <c r="A5" s="3"/>
      <c r="D5" s="3"/>
    </row>
    <row r="6" spans="1:20" ht="120" customHeight="1" x14ac:dyDescent="0.2"/>
    <row r="7" spans="1:20" ht="24.6" customHeight="1" x14ac:dyDescent="0.2">
      <c r="A7" s="101" t="s">
        <v>92</v>
      </c>
      <c r="B7" s="101"/>
      <c r="C7" s="101"/>
      <c r="D7" s="101"/>
      <c r="E7" s="101"/>
      <c r="F7" s="101"/>
    </row>
    <row r="8" spans="1:20" ht="45.6" customHeight="1" x14ac:dyDescent="0.2">
      <c r="A8" s="1"/>
      <c r="B8" s="1"/>
      <c r="C8" s="1"/>
      <c r="D8" s="1"/>
      <c r="E8" s="1"/>
      <c r="F8" s="1"/>
    </row>
    <row r="9" spans="1:20" s="50" customFormat="1" ht="15.75" x14ac:dyDescent="0.25">
      <c r="A9" s="74" t="s">
        <v>89</v>
      </c>
      <c r="M9" s="51"/>
      <c r="S9" s="51"/>
      <c r="T9" s="51"/>
    </row>
    <row r="10" spans="1:20" s="50" customFormat="1" x14ac:dyDescent="0.2">
      <c r="A10" s="52"/>
      <c r="M10" s="51"/>
      <c r="S10" s="51"/>
      <c r="T10" s="51"/>
    </row>
    <row r="11" spans="1:20" s="50" customFormat="1" x14ac:dyDescent="0.2">
      <c r="A11" s="52" t="s">
        <v>93</v>
      </c>
      <c r="M11" s="51"/>
      <c r="S11" s="51"/>
      <c r="T11" s="51"/>
    </row>
    <row r="12" spans="1:20" s="50" customFormat="1" x14ac:dyDescent="0.2">
      <c r="A12" s="52" t="s">
        <v>86</v>
      </c>
      <c r="M12" s="51"/>
      <c r="P12" s="51"/>
      <c r="S12" s="51"/>
      <c r="T12" s="51"/>
    </row>
    <row r="13" spans="1:20" s="50" customFormat="1" x14ac:dyDescent="0.2">
      <c r="A13" s="53" t="s">
        <v>77</v>
      </c>
      <c r="C13" s="54"/>
      <c r="D13" s="54"/>
      <c r="E13" s="54"/>
      <c r="F13" s="54"/>
      <c r="M13" s="51"/>
      <c r="P13" s="51"/>
      <c r="S13" s="51"/>
      <c r="T13" s="51"/>
    </row>
    <row r="14" spans="1:20" s="50" customFormat="1" x14ac:dyDescent="0.2">
      <c r="A14" s="53" t="s">
        <v>80</v>
      </c>
      <c r="M14" s="51"/>
      <c r="P14" s="51"/>
      <c r="S14" s="51"/>
      <c r="T14" s="51"/>
    </row>
    <row r="15" spans="1:20" s="50" customFormat="1" x14ac:dyDescent="0.2">
      <c r="A15" s="53" t="s">
        <v>90</v>
      </c>
      <c r="M15" s="51"/>
      <c r="P15" s="51"/>
      <c r="S15" s="51"/>
      <c r="T15" s="51"/>
    </row>
    <row r="16" spans="1:20" s="50" customFormat="1" x14ac:dyDescent="0.2">
      <c r="A16" s="53" t="s">
        <v>87</v>
      </c>
      <c r="B16" s="53"/>
      <c r="M16" s="51"/>
      <c r="P16" s="51"/>
      <c r="S16" s="51"/>
      <c r="T16" s="51"/>
    </row>
    <row r="17" spans="1:29" s="50" customFormat="1" x14ac:dyDescent="0.2">
      <c r="A17" s="53" t="s">
        <v>88</v>
      </c>
      <c r="B17" s="53"/>
      <c r="M17" s="51"/>
      <c r="P17" s="51"/>
      <c r="S17" s="51"/>
      <c r="T17" s="51"/>
    </row>
    <row r="18" spans="1:29" ht="16.5" customHeight="1" thickBot="1" x14ac:dyDescent="0.25">
      <c r="N18" s="12" t="s">
        <v>20</v>
      </c>
      <c r="O18" s="13"/>
      <c r="P18" s="7"/>
      <c r="Q18" s="12" t="s">
        <v>21</v>
      </c>
      <c r="R18" s="13"/>
      <c r="S18" s="7"/>
      <c r="T18" s="12" t="s">
        <v>26</v>
      </c>
      <c r="U18" s="13"/>
      <c r="X18" s="6" t="s">
        <v>81</v>
      </c>
      <c r="Y18" s="6" t="s">
        <v>10</v>
      </c>
      <c r="Z18" s="6" t="s">
        <v>6</v>
      </c>
      <c r="AA18" s="6" t="s">
        <v>5</v>
      </c>
      <c r="AB18" s="4" t="s">
        <v>18</v>
      </c>
      <c r="AC18" s="4" t="s">
        <v>19</v>
      </c>
    </row>
    <row r="19" spans="1:29" ht="34.15" customHeight="1" thickTop="1" thickBot="1" x14ac:dyDescent="0.25">
      <c r="A19" s="75" t="s">
        <v>12</v>
      </c>
      <c r="B19" s="75" t="s">
        <v>67</v>
      </c>
      <c r="C19" s="75" t="s">
        <v>0</v>
      </c>
      <c r="D19" s="75" t="s">
        <v>1</v>
      </c>
      <c r="E19" s="75" t="s">
        <v>78</v>
      </c>
      <c r="F19" s="75" t="s">
        <v>79</v>
      </c>
      <c r="H19" s="4" t="s">
        <v>4</v>
      </c>
      <c r="I19" s="4" t="s">
        <v>65</v>
      </c>
      <c r="J19" s="4" t="s">
        <v>3</v>
      </c>
      <c r="K19" s="4" t="s">
        <v>18</v>
      </c>
      <c r="L19" s="4" t="s">
        <v>29</v>
      </c>
      <c r="M19" s="14"/>
      <c r="N19" s="4" t="s">
        <v>22</v>
      </c>
      <c r="O19" s="4" t="s">
        <v>23</v>
      </c>
      <c r="P19" s="14"/>
      <c r="Q19" s="4" t="s">
        <v>22</v>
      </c>
      <c r="R19" s="4" t="s">
        <v>23</v>
      </c>
      <c r="S19" s="14"/>
      <c r="T19" s="4" t="s">
        <v>24</v>
      </c>
      <c r="U19" s="4" t="s">
        <v>25</v>
      </c>
      <c r="V19" s="4" t="s">
        <v>17</v>
      </c>
      <c r="W19" s="5"/>
      <c r="X19" s="24">
        <v>60</v>
      </c>
      <c r="Y19" s="24">
        <f>ExR*ExP</f>
        <v>75</v>
      </c>
      <c r="Z19" s="24">
        <v>1.25</v>
      </c>
      <c r="AA19" s="24">
        <v>1.1000000000000001</v>
      </c>
      <c r="AB19" s="25">
        <v>0.1</v>
      </c>
      <c r="AC19" s="25">
        <v>0.1</v>
      </c>
    </row>
    <row r="20" spans="1:29" ht="26.25" thickTop="1" x14ac:dyDescent="0.2">
      <c r="A20" s="55" t="s">
        <v>66</v>
      </c>
      <c r="B20" s="56"/>
      <c r="C20" s="57" t="s">
        <v>95</v>
      </c>
      <c r="D20" s="58">
        <v>150</v>
      </c>
      <c r="E20" s="59">
        <f>Q20</f>
        <v>578</v>
      </c>
      <c r="F20" s="59">
        <f t="shared" ref="F20:F21" si="0">D20*E20</f>
        <v>86700</v>
      </c>
      <c r="H20" s="76">
        <v>335</v>
      </c>
      <c r="I20" s="76">
        <v>17</v>
      </c>
      <c r="J20" s="77">
        <f>ROUNDUP(H20*1,)</f>
        <v>335</v>
      </c>
      <c r="K20" s="77">
        <f>H20*Cst</f>
        <v>33.5</v>
      </c>
      <c r="L20" s="77">
        <f>H20*Dlv</f>
        <v>33.5</v>
      </c>
      <c r="M20" s="78"/>
      <c r="N20" s="77">
        <f t="shared" ref="N20:N21" si="1">I20+J20+K20+L20</f>
        <v>419</v>
      </c>
      <c r="O20" s="76">
        <f t="shared" ref="O20:O21" si="2">D20*N20</f>
        <v>62850</v>
      </c>
      <c r="P20" s="79"/>
      <c r="Q20" s="77">
        <f t="shared" ref="Q20" si="3">IF(Discount=0,ROUNDUP(H20*Const+I20*Const,),ROUNDUP((H20*Const+I20*Const)*(1-Discount),))</f>
        <v>578</v>
      </c>
      <c r="R20" s="76">
        <f t="shared" ref="R20:R21" si="4">D20*Q20</f>
        <v>86700</v>
      </c>
      <c r="S20" s="11"/>
      <c r="T20" s="26">
        <f t="shared" ref="T20" si="5">ROUNDUP(Q20*ExR,)</f>
        <v>34680</v>
      </c>
      <c r="U20" s="19">
        <f t="shared" ref="U20:U21" si="6">D20*T20</f>
        <v>5202000</v>
      </c>
      <c r="V20" s="9">
        <f t="shared" ref="V20:V21" si="7">ROUNDUP(Q20/H20,2)</f>
        <v>1.73</v>
      </c>
      <c r="W20" s="5"/>
      <c r="X20" s="31"/>
      <c r="Y20" s="31"/>
      <c r="Z20" s="31"/>
      <c r="AA20" s="31"/>
      <c r="AB20" s="32"/>
      <c r="AC20" s="32"/>
    </row>
    <row r="21" spans="1:29" ht="25.5" x14ac:dyDescent="0.2">
      <c r="A21" s="55" t="s">
        <v>91</v>
      </c>
      <c r="B21" s="56"/>
      <c r="C21" s="57" t="s">
        <v>96</v>
      </c>
      <c r="D21" s="58">
        <v>150</v>
      </c>
      <c r="E21" s="59">
        <f>Q21</f>
        <v>578</v>
      </c>
      <c r="F21" s="59">
        <f t="shared" ref="F21" si="8">D21*E21</f>
        <v>86700</v>
      </c>
      <c r="H21" s="76">
        <v>335</v>
      </c>
      <c r="I21" s="76">
        <v>17</v>
      </c>
      <c r="J21" s="77">
        <f>ROUNDUP(H21*1,)</f>
        <v>335</v>
      </c>
      <c r="K21" s="77">
        <f>H21*Cst</f>
        <v>33.5</v>
      </c>
      <c r="L21" s="77">
        <f>H21*Dlv</f>
        <v>33.5</v>
      </c>
      <c r="M21" s="78"/>
      <c r="N21" s="77">
        <f t="shared" ref="N21" si="9">I21+J21+K21+L21</f>
        <v>419</v>
      </c>
      <c r="O21" s="76">
        <f t="shared" ref="O21" si="10">D21*N21</f>
        <v>62850</v>
      </c>
      <c r="P21" s="79"/>
      <c r="Q21" s="77">
        <f t="shared" ref="Q21" si="11">IF(Discount=0,ROUNDUP(H21*Const+I21*Const,),ROUNDUP((H21*Const+I21*Const)*(1-Discount),))</f>
        <v>578</v>
      </c>
      <c r="R21" s="76">
        <f t="shared" ref="R21" si="12">D21*Q21</f>
        <v>86700</v>
      </c>
      <c r="S21" s="11"/>
      <c r="T21" s="26">
        <f t="shared" ref="T21" si="13">ROUNDUP(Q21*ExR,)</f>
        <v>34680</v>
      </c>
      <c r="U21" s="19">
        <f t="shared" ref="U21" si="14">D21*T21</f>
        <v>5202000</v>
      </c>
      <c r="V21" s="9">
        <f t="shared" ref="V21" si="15">ROUNDUP(Q21/H21,2)</f>
        <v>1.73</v>
      </c>
      <c r="W21" s="5"/>
      <c r="X21" s="31"/>
      <c r="Y21" s="31"/>
      <c r="Z21" s="31"/>
      <c r="AA21" s="31"/>
      <c r="AB21" s="32"/>
      <c r="AC21" s="32"/>
    </row>
    <row r="22" spans="1:29" x14ac:dyDescent="0.2">
      <c r="A22" s="60"/>
      <c r="B22" s="60"/>
      <c r="C22" s="99" t="s">
        <v>13</v>
      </c>
      <c r="D22" s="99"/>
      <c r="E22" s="100"/>
      <c r="F22" s="61">
        <f>SUM(F20:F21)</f>
        <v>173400</v>
      </c>
      <c r="H22" s="27"/>
      <c r="I22" s="27"/>
      <c r="J22" s="11"/>
      <c r="K22" s="28"/>
      <c r="L22" s="28"/>
      <c r="M22" s="27"/>
      <c r="N22" s="11"/>
      <c r="O22" s="11"/>
      <c r="P22" s="11"/>
      <c r="Q22" s="11"/>
      <c r="R22" s="11"/>
      <c r="S22" s="11"/>
      <c r="T22" s="20"/>
      <c r="U22" s="21"/>
      <c r="V22" s="10"/>
    </row>
    <row r="23" spans="1:29" hidden="1" x14ac:dyDescent="0.2">
      <c r="A23" s="60"/>
      <c r="B23" s="60"/>
      <c r="C23" s="97" t="s">
        <v>2</v>
      </c>
      <c r="D23" s="97"/>
      <c r="E23" s="98"/>
      <c r="F23" s="62">
        <f>T23</f>
        <v>0</v>
      </c>
      <c r="H23" s="28"/>
      <c r="I23" s="30">
        <v>0</v>
      </c>
      <c r="J23" s="30"/>
      <c r="K23" s="29"/>
      <c r="L23" s="29"/>
      <c r="M23" s="27"/>
      <c r="N23" s="29">
        <f>I23</f>
        <v>0</v>
      </c>
      <c r="O23" s="30">
        <f>N23*1</f>
        <v>0</v>
      </c>
      <c r="P23" s="11"/>
      <c r="Q23" s="29">
        <f>ROUNDUP(I23*1.3,2)</f>
        <v>0</v>
      </c>
      <c r="R23" s="30">
        <f>Q23*1</f>
        <v>0</v>
      </c>
      <c r="S23" s="11"/>
      <c r="T23" s="22">
        <f>ROUND(Q23*ExR,)</f>
        <v>0</v>
      </c>
      <c r="U23" s="23">
        <f>T23*1</f>
        <v>0</v>
      </c>
      <c r="V23" s="16" t="e">
        <f>ROUNDUP(Q23/I23,2)</f>
        <v>#DIV/0!</v>
      </c>
    </row>
    <row r="24" spans="1:29" hidden="1" x14ac:dyDescent="0.2">
      <c r="A24" s="60"/>
      <c r="B24" s="60"/>
      <c r="C24" s="63"/>
      <c r="D24" s="63"/>
      <c r="E24" s="64" t="s">
        <v>68</v>
      </c>
      <c r="F24" s="62">
        <f>Q24</f>
        <v>0</v>
      </c>
      <c r="H24" s="28"/>
      <c r="I24" s="30">
        <v>0</v>
      </c>
      <c r="J24" s="30"/>
      <c r="K24" s="29"/>
      <c r="L24" s="29"/>
      <c r="M24" s="27"/>
      <c r="N24" s="29">
        <f>I24</f>
        <v>0</v>
      </c>
      <c r="O24" s="30">
        <f>N24*1</f>
        <v>0</v>
      </c>
      <c r="P24" s="11"/>
      <c r="Q24" s="29">
        <f>ROUNDUP(I24*1.3,)</f>
        <v>0</v>
      </c>
      <c r="R24" s="30">
        <f>Q24*1</f>
        <v>0</v>
      </c>
      <c r="S24" s="11"/>
      <c r="T24" s="22">
        <f>ROUND(Q24*ExR,)</f>
        <v>0</v>
      </c>
      <c r="U24" s="23">
        <f>T24*1</f>
        <v>0</v>
      </c>
      <c r="V24" s="16" t="e">
        <f>ROUNDUP(Q24/I24,2)</f>
        <v>#DIV/0!</v>
      </c>
    </row>
    <row r="25" spans="1:29" hidden="1" x14ac:dyDescent="0.2">
      <c r="A25" s="60"/>
      <c r="B25" s="60"/>
      <c r="C25" s="97" t="s">
        <v>14</v>
      </c>
      <c r="D25" s="97"/>
      <c r="E25" s="98"/>
      <c r="F25" s="61">
        <f>F22+F24</f>
        <v>173400</v>
      </c>
      <c r="H25" s="33">
        <v>122100</v>
      </c>
      <c r="I25" s="33"/>
      <c r="J25" s="28"/>
      <c r="K25" s="28"/>
      <c r="L25" s="28"/>
      <c r="M25" s="27"/>
      <c r="N25" s="11"/>
      <c r="O25" s="11"/>
      <c r="P25" s="11"/>
      <c r="Q25" s="11"/>
      <c r="R25" s="11"/>
      <c r="S25" s="11"/>
      <c r="T25" s="11"/>
      <c r="U25" s="10"/>
      <c r="V25" s="10"/>
    </row>
    <row r="26" spans="1:29" ht="16.5" x14ac:dyDescent="0.2">
      <c r="A26" s="60"/>
      <c r="B26" s="60"/>
      <c r="C26" s="97" t="s">
        <v>71</v>
      </c>
      <c r="D26" s="97"/>
      <c r="E26" s="98"/>
      <c r="F26" s="62">
        <f>ROUNDUP(F25*0.18,2)</f>
        <v>31212</v>
      </c>
      <c r="H26" s="45"/>
      <c r="I26" s="33"/>
      <c r="J26" s="28"/>
      <c r="K26" s="28"/>
      <c r="L26" s="28"/>
      <c r="M26" s="27"/>
      <c r="N26" s="11"/>
      <c r="O26" s="11"/>
      <c r="P26" s="11"/>
      <c r="Q26" s="11"/>
      <c r="R26" s="11"/>
      <c r="S26" s="11"/>
      <c r="T26" s="11"/>
      <c r="U26" s="10"/>
      <c r="V26" s="10"/>
    </row>
    <row r="27" spans="1:29" ht="16.5" x14ac:dyDescent="0.2">
      <c r="A27" s="60"/>
      <c r="B27" s="97" t="s">
        <v>70</v>
      </c>
      <c r="C27" s="97"/>
      <c r="D27" s="97"/>
      <c r="E27" s="98"/>
      <c r="F27" s="61">
        <f>F25+F26</f>
        <v>204612</v>
      </c>
      <c r="H27" s="45"/>
      <c r="I27" s="33"/>
      <c r="J27" s="28"/>
      <c r="K27" s="28"/>
      <c r="L27" s="28"/>
      <c r="M27" s="27"/>
      <c r="N27" s="28"/>
      <c r="O27" s="28"/>
      <c r="P27" s="28"/>
      <c r="Q27" s="28"/>
      <c r="R27" s="28"/>
      <c r="S27" s="15"/>
      <c r="T27" s="15"/>
      <c r="U27" s="10"/>
      <c r="V27" s="10"/>
    </row>
    <row r="28" spans="1:29" x14ac:dyDescent="0.2">
      <c r="A28" s="65"/>
      <c r="B28" s="65"/>
      <c r="C28" s="66"/>
      <c r="D28" s="66"/>
      <c r="E28" s="67"/>
      <c r="F28" s="68"/>
      <c r="H28" s="33"/>
      <c r="I28" s="33"/>
      <c r="J28" s="33"/>
      <c r="K28" s="33"/>
      <c r="L28" s="33"/>
      <c r="M28" s="27"/>
      <c r="N28" s="28"/>
      <c r="O28" s="28"/>
      <c r="P28" s="28"/>
      <c r="Q28" s="28"/>
      <c r="R28" s="28"/>
      <c r="S28" s="15"/>
      <c r="T28" s="15"/>
      <c r="U28" s="10"/>
      <c r="V28" s="10"/>
    </row>
    <row r="29" spans="1:29" ht="13.5" thickBot="1" x14ac:dyDescent="0.25">
      <c r="A29" s="65"/>
      <c r="B29" s="69" t="str">
        <f>[1]!dollstrok(F27,0)</f>
        <v>Двести четыре тысячи шестьсот двенадцать долларов США 00 центов</v>
      </c>
      <c r="C29" s="103" t="str">
        <f>[1]!dollstrok(F27,0)</f>
        <v>Двести четыре тысячи шестьсот двенадцать долларов США 00 центов</v>
      </c>
      <c r="D29" s="66"/>
      <c r="E29" s="67"/>
      <c r="F29" s="68"/>
      <c r="H29" s="33"/>
      <c r="I29" s="33"/>
      <c r="J29" s="28"/>
      <c r="K29" s="28"/>
      <c r="L29" s="28"/>
      <c r="M29" s="27"/>
      <c r="N29" s="28"/>
      <c r="O29" s="28"/>
      <c r="P29" s="28"/>
      <c r="Q29" s="28"/>
      <c r="R29" s="28"/>
      <c r="S29" s="15"/>
      <c r="T29" s="15"/>
      <c r="U29" s="10"/>
      <c r="V29" s="10"/>
    </row>
    <row r="30" spans="1:29" ht="13.5" thickBot="1" x14ac:dyDescent="0.25">
      <c r="A30" s="65"/>
      <c r="B30" s="65"/>
      <c r="C30" s="50"/>
      <c r="D30" s="50"/>
      <c r="E30" s="50"/>
      <c r="F30" s="50"/>
      <c r="H30" s="80">
        <f>SUM(H20:H21)</f>
        <v>670</v>
      </c>
      <c r="I30" s="80">
        <f>SUM(I20:I21)</f>
        <v>34</v>
      </c>
      <c r="J30" s="80">
        <f>SUM(J20:J21)</f>
        <v>670</v>
      </c>
      <c r="K30" s="80">
        <f>SUM(K20:K21)</f>
        <v>67</v>
      </c>
      <c r="L30" s="102">
        <f>SUM(L20:L21)</f>
        <v>67</v>
      </c>
      <c r="M30" s="81"/>
      <c r="N30" s="82" t="s">
        <v>8</v>
      </c>
      <c r="O30" s="102">
        <f>SUM(O20:O21)</f>
        <v>125700</v>
      </c>
      <c r="P30" s="83"/>
      <c r="Q30" s="82" t="s">
        <v>8</v>
      </c>
      <c r="R30" s="102">
        <f>SUM(R20:R21)</f>
        <v>173400</v>
      </c>
      <c r="S30" s="81"/>
      <c r="T30" s="82" t="s">
        <v>8</v>
      </c>
      <c r="U30" s="102">
        <f>SUM(U20:U21)</f>
        <v>10404000</v>
      </c>
      <c r="V30" s="10"/>
    </row>
    <row r="31" spans="1:29" ht="26.25" thickBot="1" x14ac:dyDescent="0.3">
      <c r="B31" s="74" t="s">
        <v>82</v>
      </c>
      <c r="C31" s="70"/>
      <c r="D31" s="74"/>
      <c r="E31" s="70"/>
      <c r="F31" s="70"/>
      <c r="H31" s="84" t="s">
        <v>9</v>
      </c>
      <c r="I31" s="84" t="s">
        <v>27</v>
      </c>
      <c r="J31" s="84" t="s">
        <v>3</v>
      </c>
      <c r="K31" s="84" t="s">
        <v>28</v>
      </c>
      <c r="L31" s="84" t="s">
        <v>30</v>
      </c>
      <c r="M31" s="81"/>
      <c r="N31" s="85" t="s">
        <v>7</v>
      </c>
      <c r="O31" s="85">
        <f>SUM(O23:O24)</f>
        <v>0</v>
      </c>
      <c r="P31" s="83"/>
      <c r="Q31" s="82" t="s">
        <v>7</v>
      </c>
      <c r="R31" s="85">
        <f>SUM(R23:R24)</f>
        <v>0</v>
      </c>
      <c r="S31" s="81"/>
      <c r="T31" s="82" t="s">
        <v>7</v>
      </c>
      <c r="U31" s="86">
        <f>SUM(U23:U24)</f>
        <v>0</v>
      </c>
      <c r="V31" s="10"/>
    </row>
    <row r="32" spans="1:29" ht="17.25" thickTop="1" thickBot="1" x14ac:dyDescent="0.3">
      <c r="A32" s="74" t="s">
        <v>82</v>
      </c>
      <c r="B32" s="74" t="s">
        <v>94</v>
      </c>
      <c r="C32" s="71"/>
      <c r="D32" s="74" t="s">
        <v>83</v>
      </c>
      <c r="E32" s="71"/>
      <c r="F32" s="71"/>
      <c r="H32" s="87"/>
      <c r="I32" s="87"/>
      <c r="J32" s="87"/>
      <c r="K32" s="87"/>
      <c r="L32" s="87"/>
      <c r="M32" s="88"/>
      <c r="N32" s="89" t="s">
        <v>11</v>
      </c>
      <c r="O32" s="90">
        <f>O30+O31</f>
        <v>125700</v>
      </c>
      <c r="P32" s="87"/>
      <c r="Q32" s="89" t="s">
        <v>11</v>
      </c>
      <c r="R32" s="91">
        <f>R30+R31</f>
        <v>173400</v>
      </c>
      <c r="S32" s="88"/>
      <c r="T32" s="92" t="s">
        <v>11</v>
      </c>
      <c r="U32" s="93">
        <f>U30+U31</f>
        <v>10404000</v>
      </c>
    </row>
    <row r="33" spans="1:12" ht="15" x14ac:dyDescent="0.2">
      <c r="A33" s="50"/>
      <c r="C33" s="71"/>
      <c r="D33" s="71"/>
      <c r="E33" s="71"/>
      <c r="F33" s="71"/>
      <c r="H33" s="18" t="s">
        <v>15</v>
      </c>
      <c r="I33" s="39">
        <f>(R32-O32)/R32</f>
        <v>0.27508650519031141</v>
      </c>
    </row>
    <row r="34" spans="1:12" ht="15" x14ac:dyDescent="0.2">
      <c r="A34" s="50"/>
      <c r="B34" s="50"/>
      <c r="C34" s="71"/>
      <c r="D34" s="71"/>
      <c r="E34" s="71"/>
      <c r="F34" s="71"/>
      <c r="H34" s="17" t="s">
        <v>16</v>
      </c>
      <c r="I34" s="94">
        <f>R32-O32</f>
        <v>47700</v>
      </c>
      <c r="J34" s="40">
        <f>ROUNDUP(I34*ExR,2)</f>
        <v>2862000</v>
      </c>
    </row>
    <row r="35" spans="1:12" ht="15" x14ac:dyDescent="0.2">
      <c r="A35" s="50"/>
      <c r="B35" s="71"/>
      <c r="C35" s="50"/>
      <c r="D35" s="50"/>
      <c r="E35" s="50"/>
      <c r="F35" s="50"/>
      <c r="H35" s="17" t="s">
        <v>31</v>
      </c>
      <c r="I35" s="38">
        <v>1.64</v>
      </c>
    </row>
    <row r="36" spans="1:12" x14ac:dyDescent="0.2">
      <c r="A36" s="50"/>
      <c r="B36" s="50"/>
      <c r="C36" s="50"/>
      <c r="D36" s="50"/>
      <c r="E36" s="50"/>
      <c r="F36" s="50"/>
      <c r="H36" s="17" t="s">
        <v>32</v>
      </c>
      <c r="I36" s="37">
        <v>0</v>
      </c>
    </row>
    <row r="37" spans="1:12" x14ac:dyDescent="0.2">
      <c r="A37" s="50"/>
      <c r="B37" s="50"/>
      <c r="C37" s="50"/>
      <c r="D37" s="50"/>
      <c r="E37" s="50"/>
      <c r="F37" s="50"/>
    </row>
    <row r="38" spans="1:12" x14ac:dyDescent="0.2">
      <c r="A38" s="50"/>
      <c r="B38" s="50"/>
      <c r="C38" s="50"/>
      <c r="D38" s="50"/>
      <c r="E38" s="50"/>
      <c r="F38" s="50"/>
    </row>
    <row r="39" spans="1:12" x14ac:dyDescent="0.2">
      <c r="A39" s="50"/>
      <c r="B39" s="50"/>
      <c r="C39" s="50"/>
      <c r="D39" s="50"/>
      <c r="E39" s="50"/>
      <c r="F39" s="50"/>
      <c r="I39" s="46"/>
      <c r="J39" s="46"/>
      <c r="K39" s="46"/>
      <c r="L39" s="46"/>
    </row>
    <row r="40" spans="1:12" x14ac:dyDescent="0.2">
      <c r="A40" s="50"/>
      <c r="B40" s="50"/>
      <c r="C40" s="50"/>
      <c r="D40" s="50"/>
      <c r="E40" s="50"/>
      <c r="F40" s="50"/>
      <c r="I40" s="46"/>
      <c r="J40" s="46"/>
      <c r="K40" s="46"/>
    </row>
    <row r="41" spans="1:12" x14ac:dyDescent="0.2">
      <c r="A41" s="50"/>
      <c r="B41" s="50"/>
      <c r="C41" s="50"/>
      <c r="D41" s="50"/>
      <c r="E41" s="50"/>
      <c r="F41" s="50"/>
      <c r="I41" s="46"/>
      <c r="J41" s="46"/>
      <c r="K41" s="46"/>
    </row>
    <row r="42" spans="1:12" x14ac:dyDescent="0.2">
      <c r="A42" s="50"/>
      <c r="B42" s="50"/>
      <c r="C42" s="50"/>
      <c r="D42" s="50"/>
      <c r="E42" s="50"/>
      <c r="F42" s="50"/>
      <c r="I42" s="46"/>
      <c r="J42" s="46"/>
      <c r="K42" s="46"/>
    </row>
    <row r="43" spans="1:12" x14ac:dyDescent="0.2">
      <c r="A43" s="50"/>
      <c r="B43" s="50"/>
      <c r="C43" s="50"/>
      <c r="D43" s="50"/>
      <c r="E43" s="50"/>
      <c r="F43" s="50"/>
    </row>
    <row r="44" spans="1:12" x14ac:dyDescent="0.2">
      <c r="A44" s="50"/>
      <c r="B44" s="50"/>
      <c r="C44" s="50"/>
      <c r="D44" s="50"/>
      <c r="E44" s="72"/>
      <c r="F44" s="50"/>
    </row>
    <row r="45" spans="1:12" x14ac:dyDescent="0.2">
      <c r="A45" s="50"/>
      <c r="B45" s="50"/>
      <c r="C45" s="50"/>
      <c r="D45" s="50"/>
      <c r="E45" s="72"/>
      <c r="F45" s="50"/>
    </row>
    <row r="46" spans="1:12" x14ac:dyDescent="0.2">
      <c r="A46" s="50"/>
      <c r="B46" s="50"/>
      <c r="C46" s="50"/>
      <c r="D46" s="50"/>
      <c r="E46" s="50"/>
      <c r="F46" s="50"/>
    </row>
    <row r="47" spans="1:12" x14ac:dyDescent="0.2">
      <c r="A47" s="50"/>
      <c r="B47" s="50"/>
      <c r="C47" s="50"/>
      <c r="D47" s="50"/>
      <c r="E47" s="50"/>
      <c r="F47" s="50"/>
    </row>
    <row r="48" spans="1:12" x14ac:dyDescent="0.2">
      <c r="A48" s="73"/>
      <c r="B48" s="50"/>
      <c r="C48" s="50"/>
      <c r="D48" s="50"/>
      <c r="E48" s="50"/>
      <c r="F48" s="50"/>
    </row>
    <row r="54" spans="3:3" x14ac:dyDescent="0.2">
      <c r="C54" s="47"/>
    </row>
  </sheetData>
  <mergeCells count="6">
    <mergeCell ref="B27:E27"/>
    <mergeCell ref="A7:F7"/>
    <mergeCell ref="C22:E22"/>
    <mergeCell ref="C23:E23"/>
    <mergeCell ref="C25:E25"/>
    <mergeCell ref="C26:E26"/>
  </mergeCells>
  <phoneticPr fontId="1" type="noConversion"/>
  <hyperlinks>
    <hyperlink ref="F3" r:id="rId1" display="info@tektech.ru"/>
    <hyperlink ref="F4" r:id="rId2" display="http://www.tektech.ru/"/>
  </hyperlinks>
  <printOptions horizontalCentered="1"/>
  <pageMargins left="0.98425196850393704" right="0.19685039370078741" top="0.39370078740157483" bottom="0.39370078740157483" header="0.27559055118110237" footer="0"/>
  <pageSetup paperSize="9" scale="94" orientation="portrait" r:id="rId3"/>
  <headerFooter alignWithMargins="0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1" sqref="C1:C14"/>
    </sheetView>
  </sheetViews>
  <sheetFormatPr defaultRowHeight="12.75" x14ac:dyDescent="0.2"/>
  <cols>
    <col min="1" max="1" width="19.28515625" customWidth="1"/>
    <col min="2" max="2" width="42.42578125" customWidth="1"/>
    <col min="3" max="3" width="49.7109375" customWidth="1"/>
  </cols>
  <sheetData>
    <row r="1" spans="1:3" ht="15" x14ac:dyDescent="0.2">
      <c r="A1" s="44" t="s">
        <v>33</v>
      </c>
      <c r="B1" s="44" t="s">
        <v>34</v>
      </c>
      <c r="C1" s="44" t="s">
        <v>34</v>
      </c>
    </row>
    <row r="2" spans="1:3" ht="15" x14ac:dyDescent="0.2">
      <c r="A2" s="44" t="s">
        <v>35</v>
      </c>
      <c r="B2" s="44" t="s">
        <v>36</v>
      </c>
      <c r="C2" s="44" t="s">
        <v>37</v>
      </c>
    </row>
    <row r="3" spans="1:3" ht="15" x14ac:dyDescent="0.2">
      <c r="A3" s="44" t="s">
        <v>35</v>
      </c>
      <c r="B3" s="44" t="s">
        <v>36</v>
      </c>
      <c r="C3" s="44" t="s">
        <v>38</v>
      </c>
    </row>
    <row r="4" spans="1:3" ht="15" x14ac:dyDescent="0.2">
      <c r="A4" s="44" t="s">
        <v>35</v>
      </c>
      <c r="B4" s="44" t="s">
        <v>36</v>
      </c>
      <c r="C4" s="44" t="s">
        <v>39</v>
      </c>
    </row>
    <row r="5" spans="1:3" ht="15" x14ac:dyDescent="0.2">
      <c r="A5" s="44" t="s">
        <v>40</v>
      </c>
      <c r="B5" s="44" t="s">
        <v>41</v>
      </c>
      <c r="C5" s="44" t="s">
        <v>41</v>
      </c>
    </row>
    <row r="6" spans="1:3" ht="15" x14ac:dyDescent="0.2">
      <c r="A6" s="44" t="s">
        <v>42</v>
      </c>
      <c r="B6" s="44" t="s">
        <v>43</v>
      </c>
      <c r="C6" s="44" t="s">
        <v>44</v>
      </c>
    </row>
    <row r="7" spans="1:3" ht="15" x14ac:dyDescent="0.2">
      <c r="A7" s="44" t="s">
        <v>45</v>
      </c>
      <c r="B7" s="44" t="s">
        <v>46</v>
      </c>
      <c r="C7" s="44" t="s">
        <v>46</v>
      </c>
    </row>
    <row r="8" spans="1:3" ht="15" x14ac:dyDescent="0.2">
      <c r="A8" s="44" t="s">
        <v>47</v>
      </c>
      <c r="B8" s="44" t="s">
        <v>48</v>
      </c>
      <c r="C8" s="44" t="s">
        <v>48</v>
      </c>
    </row>
    <row r="9" spans="1:3" ht="15" x14ac:dyDescent="0.2">
      <c r="A9" s="44" t="s">
        <v>49</v>
      </c>
      <c r="B9" s="44" t="s">
        <v>50</v>
      </c>
      <c r="C9" s="44" t="s">
        <v>50</v>
      </c>
    </row>
    <row r="10" spans="1:3" ht="15" x14ac:dyDescent="0.2">
      <c r="A10" s="44" t="s">
        <v>51</v>
      </c>
      <c r="B10" s="44" t="s">
        <v>52</v>
      </c>
      <c r="C10" s="44" t="s">
        <v>52</v>
      </c>
    </row>
    <row r="11" spans="1:3" ht="15" x14ac:dyDescent="0.2">
      <c r="A11" s="44" t="s">
        <v>53</v>
      </c>
      <c r="B11" s="44" t="s">
        <v>54</v>
      </c>
      <c r="C11" s="44" t="s">
        <v>55</v>
      </c>
    </row>
    <row r="12" spans="1:3" ht="15" x14ac:dyDescent="0.2">
      <c r="A12" s="44" t="s">
        <v>56</v>
      </c>
      <c r="B12" s="44" t="s">
        <v>57</v>
      </c>
      <c r="C12" s="44" t="s">
        <v>58</v>
      </c>
    </row>
    <row r="13" spans="1:3" ht="15" x14ac:dyDescent="0.2">
      <c r="A13" s="44" t="s">
        <v>59</v>
      </c>
      <c r="B13" s="44" t="s">
        <v>60</v>
      </c>
      <c r="C13" s="44" t="s">
        <v>61</v>
      </c>
    </row>
    <row r="14" spans="1:3" ht="15" x14ac:dyDescent="0.2">
      <c r="A14" s="44" t="s">
        <v>62</v>
      </c>
      <c r="B14" s="44" t="s">
        <v>63</v>
      </c>
      <c r="C14" s="44" t="s">
        <v>64</v>
      </c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9</vt:i4>
      </vt:variant>
    </vt:vector>
  </HeadingPairs>
  <TitlesOfParts>
    <vt:vector size="12" baseType="lpstr">
      <vt:lpstr>BOM</vt:lpstr>
      <vt:lpstr>Лист2</vt:lpstr>
      <vt:lpstr>Лист3</vt:lpstr>
      <vt:lpstr>Const</vt:lpstr>
      <vt:lpstr>Cst</vt:lpstr>
      <vt:lpstr>Discount</vt:lpstr>
      <vt:lpstr>Dlv</vt:lpstr>
      <vt:lpstr>ExE</vt:lpstr>
      <vt:lpstr>ExGR</vt:lpstr>
      <vt:lpstr>ExP</vt:lpstr>
      <vt:lpstr>ExR</vt:lpstr>
      <vt:lpstr>BOM!Область_печати</vt:lpstr>
    </vt:vector>
  </TitlesOfParts>
  <Company>NhT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Fomin</dc:creator>
  <cp:lastModifiedBy>Максим</cp:lastModifiedBy>
  <cp:lastPrinted>2017-02-16T06:57:08Z</cp:lastPrinted>
  <dcterms:created xsi:type="dcterms:W3CDTF">2011-04-27T05:41:52Z</dcterms:created>
  <dcterms:modified xsi:type="dcterms:W3CDTF">2017-02-16T07:01:16Z</dcterms:modified>
</cp:coreProperties>
</file>