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Análise" sheetId="2" r:id="rId5"/>
  </sheets>
  <definedNames/>
  <calcPr/>
</workbook>
</file>

<file path=xl/sharedStrings.xml><?xml version="1.0" encoding="utf-8"?>
<sst xmlns="http://schemas.openxmlformats.org/spreadsheetml/2006/main" count="396" uniqueCount="185">
  <si>
    <t xml:space="preserve">Hotel Name									</t>
  </si>
  <si>
    <t>Rating</t>
  </si>
  <si>
    <t>Rating Corrigido</t>
  </si>
  <si>
    <t>Rating Manipulável</t>
  </si>
  <si>
    <t>Rating Description</t>
  </si>
  <si>
    <t>Reviews</t>
  </si>
  <si>
    <t>Star Rating</t>
  </si>
  <si>
    <t>Location</t>
  </si>
  <si>
    <t>Nearest Landmark</t>
  </si>
  <si>
    <t>Distance to Landmark</t>
  </si>
  <si>
    <t>Price</t>
  </si>
  <si>
    <t>Preço Corrigido</t>
  </si>
  <si>
    <t>Tax</t>
  </si>
  <si>
    <t>Taxa Corrigida</t>
  </si>
  <si>
    <t>Preço em R$</t>
  </si>
  <si>
    <t>Taxa em R$</t>
  </si>
  <si>
    <t>Gokulam Park</t>
  </si>
  <si>
    <t>Very Good</t>
  </si>
  <si>
    <t>Chithirapuram</t>
  </si>
  <si>
    <t>city centre</t>
  </si>
  <si>
    <t>10.2 km</t>
  </si>
  <si>
    <t>Sterling Munnar</t>
  </si>
  <si>
    <t>Chinnakanal</t>
  </si>
  <si>
    <t>19.2 km</t>
  </si>
  <si>
    <t>Issacs Residency</t>
  </si>
  <si>
    <t>Central Munnar</t>
  </si>
  <si>
    <t>Attukal Waterfalls</t>
  </si>
  <si>
    <t>950 m</t>
  </si>
  <si>
    <t>Tea Valley Resort</t>
  </si>
  <si>
    <t>Excellent</t>
  </si>
  <si>
    <t>Pallivasal</t>
  </si>
  <si>
    <t>4.8 km</t>
  </si>
  <si>
    <t>Grand Plaza</t>
  </si>
  <si>
    <t>Moolakadai</t>
  </si>
  <si>
    <t>1.9 km</t>
  </si>
  <si>
    <t>Misty Mountain Resort</t>
  </si>
  <si>
    <t>7.5 km</t>
  </si>
  <si>
    <t>Eastend Munnar</t>
  </si>
  <si>
    <t>770 m</t>
  </si>
  <si>
    <t>Seven Springs Plantation Resort</t>
  </si>
  <si>
    <t>Laxmi Estate</t>
  </si>
  <si>
    <t>12.3 km</t>
  </si>
  <si>
    <t>Clouds Valley Leisure Hotel</t>
  </si>
  <si>
    <t>Near Munnar Bus Stand</t>
  </si>
  <si>
    <t>2.2 km</t>
  </si>
  <si>
    <t>Broad Bean Resort &amp; Spa</t>
  </si>
  <si>
    <t>Muthirapuzhayar Road</t>
  </si>
  <si>
    <t>13.1 km</t>
  </si>
  <si>
    <t>KTDC Tea County</t>
  </si>
  <si>
    <t>1.7 km</t>
  </si>
  <si>
    <t>Parakkat Nature Resorts</t>
  </si>
  <si>
    <t>7.8 km</t>
  </si>
  <si>
    <t>Chithirapuram Palace | Rooms &amp; Restaurant
Like a 3</t>
  </si>
  <si>
    <t>10.8 km</t>
  </si>
  <si>
    <t>Devonshire Greens - The Leisure Hotel &amp; Spa</t>
  </si>
  <si>
    <t>5.9 km</t>
  </si>
  <si>
    <t>Sn Holiday Home</t>
  </si>
  <si>
    <t>Anachal</t>
  </si>
  <si>
    <t>11.1 km</t>
  </si>
  <si>
    <t>Vibe Munnar</t>
  </si>
  <si>
    <t>Ettycity Road</t>
  </si>
  <si>
    <t>Landy Queen Homestay | Rooms &amp; Caretaker</t>
  </si>
  <si>
    <t>1.1 km</t>
  </si>
  <si>
    <t>juSTa Rangers Munnar</t>
  </si>
  <si>
    <t>Adimali</t>
  </si>
  <si>
    <t>23.8 km</t>
  </si>
  <si>
    <t>The Panoramic Getaway</t>
  </si>
  <si>
    <t>9.8 km</t>
  </si>
  <si>
    <t>Hotel Hillview</t>
  </si>
  <si>
    <t>2.5 km</t>
  </si>
  <si>
    <t>Tea Castle</t>
  </si>
  <si>
    <t>9.3 km</t>
  </si>
  <si>
    <t>Tulsi Village Retreat | Treehouse &amp; Cabin Stays
Like a 3</t>
  </si>
  <si>
    <t>21.6 km</t>
  </si>
  <si>
    <t>Elixir Hills Suites Resort &amp; Spa</t>
  </si>
  <si>
    <t>13.0 km</t>
  </si>
  <si>
    <t>Bellmount Resorts</t>
  </si>
  <si>
    <t>860 m</t>
  </si>
  <si>
    <t>Amber Dale Luxury Hotel and Spa</t>
  </si>
  <si>
    <t>6.4 km</t>
  </si>
  <si>
    <t>Jungle Jive Tree House | Rooms in a Homestay
Like a 3</t>
  </si>
  <si>
    <t>Munnar</t>
  </si>
  <si>
    <t>15.0 km</t>
  </si>
  <si>
    <t>Abad Copper Castle Hill Valley Resort</t>
  </si>
  <si>
    <t>Near Pothamedu Viewpoint</t>
  </si>
  <si>
    <t>3.3 km</t>
  </si>
  <si>
    <t>Chandys Windy Woods</t>
  </si>
  <si>
    <t>8.8 km</t>
  </si>
  <si>
    <t>Elysium Garden</t>
  </si>
  <si>
    <t>2.0 km</t>
  </si>
  <si>
    <t>The Siena Village</t>
  </si>
  <si>
    <t>20.6 km</t>
  </si>
  <si>
    <t>Munnar Ice Queen | Rooms &amp; Cottages
Like a 3</t>
  </si>
  <si>
    <t>Muthuvaankudi</t>
  </si>
  <si>
    <t>13.4 km</t>
  </si>
  <si>
    <t>Queen Of Munnar | Rooms in a Homestay</t>
  </si>
  <si>
    <t>Average</t>
  </si>
  <si>
    <t>Le Celestium</t>
  </si>
  <si>
    <t>Mercys Munnar Homestay | Room &amp; Caretaker</t>
  </si>
  <si>
    <t>17.8 km</t>
  </si>
  <si>
    <t>Star Emirates Luxury Resort And Spa</t>
  </si>
  <si>
    <t>Ambazhachal</t>
  </si>
  <si>
    <t>13.8 km</t>
  </si>
  <si>
    <t>The Hosteller Munnar</t>
  </si>
  <si>
    <t>Periyakanal-Muttukad Road</t>
  </si>
  <si>
    <t>22.8 km</t>
  </si>
  <si>
    <t>ELEPHANT PASSAGE</t>
  </si>
  <si>
    <t>11.9 km</t>
  </si>
  <si>
    <t>Dream Coconut Villa Resort</t>
  </si>
  <si>
    <t>11.0 km</t>
  </si>
  <si>
    <t>Fragrant Nature Munnar</t>
  </si>
  <si>
    <t>4.3 km</t>
  </si>
  <si>
    <t>Munnar Castle</t>
  </si>
  <si>
    <t>Westwood Riverside Garden Resort</t>
  </si>
  <si>
    <t>Good</t>
  </si>
  <si>
    <t>Snow Line Resort</t>
  </si>
  <si>
    <t>10.4 km</t>
  </si>
  <si>
    <t>HOTEL WHITE HOUSE</t>
  </si>
  <si>
    <t>Green Trees</t>
  </si>
  <si>
    <t>10.9 km</t>
  </si>
  <si>
    <t>Munnar Summer Castle</t>
  </si>
  <si>
    <t>Mountain Club Resort Munnar</t>
  </si>
  <si>
    <t>21.3 km</t>
  </si>
  <si>
    <t>AMUSE VISTA RESORTS AND SPA</t>
  </si>
  <si>
    <t>Grace Munnar</t>
  </si>
  <si>
    <t>14.1 km</t>
  </si>
  <si>
    <t>MehaKira Holiday Inn | Room &amp; Caretaker</t>
  </si>
  <si>
    <t>The Club Munnar</t>
  </si>
  <si>
    <t>Devikulam</t>
  </si>
  <si>
    <t>14.2 km</t>
  </si>
  <si>
    <t>Palmtree Leaf Munnar</t>
  </si>
  <si>
    <t>11.3 km</t>
  </si>
  <si>
    <t>Casa Montana</t>
  </si>
  <si>
    <t>Bison Valley Homestay | Rooms &amp; Caretaker
Like a 3</t>
  </si>
  <si>
    <t>Bison Valley</t>
  </si>
  <si>
    <t>Munnar Tea Hills Resort</t>
  </si>
  <si>
    <t>10.5 km</t>
  </si>
  <si>
    <t>SpiceTree Munnar Boutique Resort</t>
  </si>
  <si>
    <t>22.6 km</t>
  </si>
  <si>
    <t>Southern Panorama Indriya Resorts</t>
  </si>
  <si>
    <t>Pottankadu</t>
  </si>
  <si>
    <t>15.6 km</t>
  </si>
  <si>
    <t>La Flora Spicewood</t>
  </si>
  <si>
    <t>Suryanelli</t>
  </si>
  <si>
    <t>22.4 km</t>
  </si>
  <si>
    <t>Cloud Castle Resorts And Spa, Munnar</t>
  </si>
  <si>
    <t>Tea Garden Riverside</t>
  </si>
  <si>
    <t>1.3 km</t>
  </si>
  <si>
    <t>The Lake View Resort Munnar</t>
  </si>
  <si>
    <t>Ragamaya Resort &amp; Spa Munnar</t>
  </si>
  <si>
    <t>23.6 km</t>
  </si>
  <si>
    <t>Dew Drops Farm Resorts | Rooms &amp; Guided Treks
Like a 3</t>
  </si>
  <si>
    <t>Indrizzo Spice Valley Resort</t>
  </si>
  <si>
    <t>10.3 km</t>
  </si>
  <si>
    <t>Munnar Inn</t>
  </si>
  <si>
    <t>440 m</t>
  </si>
  <si>
    <t>The Wild Trails Munnar</t>
  </si>
  <si>
    <t>Mankulam</t>
  </si>
  <si>
    <t>19.5 km</t>
  </si>
  <si>
    <t>Forest Haven Resort</t>
  </si>
  <si>
    <t>Kallar Vattiyar</t>
  </si>
  <si>
    <t>16.4 km</t>
  </si>
  <si>
    <t>The Regalia Munnar</t>
  </si>
  <si>
    <t>21.4 km</t>
  </si>
  <si>
    <t>Mist Inn Resort</t>
  </si>
  <si>
    <t>8.1 km</t>
  </si>
  <si>
    <t>Swiss County</t>
  </si>
  <si>
    <t>The Fog Munnar (Resort &amp; Spa)</t>
  </si>
  <si>
    <t>13.2 km</t>
  </si>
  <si>
    <t>Skylark Holidays | Rooms &amp; Caretaker</t>
  </si>
  <si>
    <t>Deshadan Mountain Resort- The highest resort in Munnar</t>
  </si>
  <si>
    <t>5.8 km</t>
  </si>
  <si>
    <t>Nature Zone Jungle Resort</t>
  </si>
  <si>
    <t>6.6 km</t>
  </si>
  <si>
    <t>Lumino Highrange Homestay | Room &amp; Guided Treks</t>
  </si>
  <si>
    <t>Preços</t>
  </si>
  <si>
    <t>Quantidade</t>
  </si>
  <si>
    <t>Porcentagem</t>
  </si>
  <si>
    <t>Média de Preços</t>
  </si>
  <si>
    <t>Avaliação Média</t>
  </si>
  <si>
    <t>Até R$50,00</t>
  </si>
  <si>
    <t>R$50,00 a R$100,00</t>
  </si>
  <si>
    <t>R$100,00  a R$300,00</t>
  </si>
  <si>
    <t>R$300,00 a R$600,00</t>
  </si>
  <si>
    <t>Acima de R$600,00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</si>
</sst>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₹]#,##0.00"/>
    <numFmt numFmtId="165" formatCode="[$R$]#,##0.00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1" fillId="2" fontId="1" numFmtId="0" xfId="0" applyAlignment="1" applyBorder="1" applyFont="1">
      <alignment horizontal="center" readingOrder="0"/>
    </xf>
    <xf borderId="1" fillId="2" fontId="1" numFmtId="10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0" xfId="0" applyBorder="1" applyFont="1" applyNumberFormat="1"/>
    <xf borderId="1" fillId="0" fontId="1" numFmtId="4" xfId="0" applyAlignment="1" applyBorder="1" applyFont="1" applyNumberFormat="1">
      <alignment readingOrder="0"/>
    </xf>
    <xf borderId="1" fillId="0" fontId="1" numFmtId="4" xfId="0" applyBorder="1" applyFont="1" applyNumberFormat="1"/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Preços X Porcentagem</a:t>
            </a:r>
          </a:p>
        </c:rich>
      </c:tx>
      <c:overlay val="0"/>
    </c:title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'Análise'!$C$1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'Análise'!$A$2:$A$6</c:f>
            </c:strRef>
          </c:cat>
          <c:val>
            <c:numRef>
              <c:f>'Análise'!$C$2:$C$6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561975</xdr:colOff>
      <xdr:row>9</xdr:row>
      <xdr:rowOff>95250</xdr:rowOff>
    </xdr:from>
    <xdr:ext cx="4591050" cy="22574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2" t="s">
        <v>13</v>
      </c>
      <c r="O1" s="4" t="s">
        <v>14</v>
      </c>
      <c r="P1" s="4"/>
      <c r="Q1" s="4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 t="s">
        <v>16</v>
      </c>
      <c r="B2" s="7">
        <v>44930.0</v>
      </c>
      <c r="C2" s="8" t="str">
        <f t="shared" ref="C2:C75" si="1">SUBSTITUTE(B2, ".", ",")</f>
        <v>4,1</v>
      </c>
      <c r="D2" s="6">
        <v>4.1</v>
      </c>
      <c r="E2" s="6" t="s">
        <v>17</v>
      </c>
      <c r="F2" s="6">
        <v>1058.0</v>
      </c>
      <c r="G2" s="6">
        <v>4.0</v>
      </c>
      <c r="H2" s="6" t="s">
        <v>18</v>
      </c>
      <c r="I2" s="6" t="s">
        <v>19</v>
      </c>
      <c r="J2" s="6" t="s">
        <v>20</v>
      </c>
      <c r="K2" s="6">
        <v>2.728</v>
      </c>
      <c r="L2" s="9" t="str">
        <f t="shared" ref="L2:L75" si="2">SUBSTITUTE(K2, ",", "")
</f>
        <v>2728</v>
      </c>
      <c r="M2" s="6">
        <v>574.0</v>
      </c>
      <c r="N2" s="8" t="str">
        <f t="shared" ref="N2:N27" si="3">SUBSTITUTE(M2, ",", "")
</f>
        <v>574</v>
      </c>
      <c r="O2" s="10">
        <f>IFERROR(__xludf.DUMMYFUNCTION("GOOGLEFINANCE(""CURRENCY:INRBRL"")*L2"),163.92292228928)</f>
        <v>163.9229223</v>
      </c>
      <c r="P2" s="10">
        <v>163.24855157776</v>
      </c>
      <c r="Q2" s="10">
        <f>IFERROR(__xludf.DUMMYFUNCTION("GOOGLEFINANCE(""CURRENCY:INRBRL"")*N2"),34.49111341424)</f>
        <v>34.49111341</v>
      </c>
    </row>
    <row r="3">
      <c r="A3" s="6" t="s">
        <v>21</v>
      </c>
      <c r="B3" s="7">
        <v>45141.0</v>
      </c>
      <c r="C3" s="8" t="str">
        <f t="shared" si="1"/>
        <v>3,8</v>
      </c>
      <c r="D3" s="6">
        <v>3.8</v>
      </c>
      <c r="E3" s="6" t="s">
        <v>17</v>
      </c>
      <c r="F3" s="6">
        <v>1088.0</v>
      </c>
      <c r="G3" s="6">
        <v>4.0</v>
      </c>
      <c r="H3" s="6" t="s">
        <v>22</v>
      </c>
      <c r="I3" s="6" t="s">
        <v>19</v>
      </c>
      <c r="J3" s="6" t="s">
        <v>23</v>
      </c>
      <c r="K3" s="6">
        <v>4.451</v>
      </c>
      <c r="L3" s="9" t="str">
        <f t="shared" si="2"/>
        <v>4451</v>
      </c>
      <c r="M3" s="6">
        <v>969.0</v>
      </c>
      <c r="N3" s="8" t="str">
        <f t="shared" si="3"/>
        <v>969</v>
      </c>
      <c r="O3" s="10">
        <f>IFERROR(__xludf.DUMMYFUNCTION("GOOGLEFINANCE(""CURRENCY:INRBRL"")*L3"),267.45635157976)</f>
        <v>267.4563516</v>
      </c>
      <c r="P3" s="10">
        <v>266.35604951342</v>
      </c>
      <c r="Q3" s="10">
        <f>IFERROR(__xludf.DUMMYFUNCTION("GOOGLEFINANCE(""CURRENCY:INRBRL"")*N3"),58.226287279439994)</f>
        <v>58.22628728</v>
      </c>
    </row>
    <row r="4">
      <c r="A4" s="6" t="s">
        <v>24</v>
      </c>
      <c r="B4" s="7">
        <v>44930.0</v>
      </c>
      <c r="C4" s="8" t="str">
        <f t="shared" si="1"/>
        <v>4,1</v>
      </c>
      <c r="D4" s="6">
        <v>4.1</v>
      </c>
      <c r="E4" s="6" t="s">
        <v>17</v>
      </c>
      <c r="F4" s="6">
        <v>322.0</v>
      </c>
      <c r="G4" s="6">
        <v>3.0</v>
      </c>
      <c r="H4" s="6" t="s">
        <v>25</v>
      </c>
      <c r="I4" s="6" t="s">
        <v>26</v>
      </c>
      <c r="J4" s="6" t="s">
        <v>27</v>
      </c>
      <c r="K4" s="6">
        <v>2.758</v>
      </c>
      <c r="L4" s="9" t="str">
        <f t="shared" si="2"/>
        <v>2758</v>
      </c>
      <c r="M4" s="6">
        <v>684.0</v>
      </c>
      <c r="N4" s="8" t="str">
        <f t="shared" si="3"/>
        <v>684</v>
      </c>
      <c r="O4" s="10">
        <f>IFERROR(__xludf.DUMMYFUNCTION("GOOGLEFINANCE(""CURRENCY:INRBRL"")*L4"),165.72559372208)</f>
        <v>165.7255937</v>
      </c>
      <c r="P4" s="10">
        <v>165.04380691036</v>
      </c>
      <c r="Q4" s="10">
        <f>IFERROR(__xludf.DUMMYFUNCTION("GOOGLEFINANCE(""CURRENCY:INRBRL"")*N4"),41.100908667839995)</f>
        <v>41.10090867</v>
      </c>
    </row>
    <row r="5">
      <c r="A5" s="6" t="s">
        <v>28</v>
      </c>
      <c r="B5" s="7">
        <v>44989.0</v>
      </c>
      <c r="C5" s="8" t="str">
        <f t="shared" si="1"/>
        <v>4,3</v>
      </c>
      <c r="D5" s="6">
        <v>4.3</v>
      </c>
      <c r="E5" s="6" t="s">
        <v>29</v>
      </c>
      <c r="F5" s="6">
        <v>1337.0</v>
      </c>
      <c r="G5" s="6">
        <v>4.0</v>
      </c>
      <c r="H5" s="6" t="s">
        <v>30</v>
      </c>
      <c r="I5" s="6" t="s">
        <v>19</v>
      </c>
      <c r="J5" s="6" t="s">
        <v>31</v>
      </c>
      <c r="K5" s="6">
        <v>2.675</v>
      </c>
      <c r="L5" s="9" t="str">
        <f t="shared" si="2"/>
        <v>2675</v>
      </c>
      <c r="M5" s="6">
        <v>756.0</v>
      </c>
      <c r="N5" s="8" t="str">
        <f t="shared" si="3"/>
        <v>756</v>
      </c>
      <c r="O5" s="10">
        <f>IFERROR(__xludf.DUMMYFUNCTION("GOOGLEFINANCE(""CURRENCY:INRBRL"")*L5"),160.73820275799997)</f>
        <v>160.7382028</v>
      </c>
      <c r="P5" s="10">
        <v>160.07693382349999</v>
      </c>
      <c r="Q5" s="10">
        <f>IFERROR(__xludf.DUMMYFUNCTION("GOOGLEFINANCE(""CURRENCY:INRBRL"")*N5"),45.427320106559996)</f>
        <v>45.42732011</v>
      </c>
    </row>
    <row r="6">
      <c r="A6" s="6" t="s">
        <v>32</v>
      </c>
      <c r="B6" s="7">
        <v>44989.0</v>
      </c>
      <c r="C6" s="8" t="str">
        <f t="shared" si="1"/>
        <v>4,3</v>
      </c>
      <c r="D6" s="6">
        <v>4.3</v>
      </c>
      <c r="E6" s="6" t="s">
        <v>29</v>
      </c>
      <c r="F6" s="6">
        <v>1058.0</v>
      </c>
      <c r="G6" s="6">
        <v>4.0</v>
      </c>
      <c r="H6" s="6" t="s">
        <v>33</v>
      </c>
      <c r="I6" s="6" t="s">
        <v>26</v>
      </c>
      <c r="J6" s="6" t="s">
        <v>34</v>
      </c>
      <c r="K6" s="6">
        <v>3.203</v>
      </c>
      <c r="L6" s="9" t="str">
        <f t="shared" si="2"/>
        <v>3203</v>
      </c>
      <c r="M6" s="6">
        <v>654.0</v>
      </c>
      <c r="N6" s="8" t="str">
        <f t="shared" si="3"/>
        <v>654</v>
      </c>
      <c r="O6" s="10">
        <f>IFERROR(__xludf.DUMMYFUNCTION("GOOGLEFINANCE(""CURRENCY:INRBRL"")*L6"),192.46521997527998)</f>
        <v>192.46522</v>
      </c>
      <c r="P6" s="10">
        <v>191.67342767726</v>
      </c>
      <c r="Q6" s="10">
        <f>IFERROR(__xludf.DUMMYFUNCTION("GOOGLEFINANCE(""CURRENCY:INRBRL"")*N6"),39.29823723504)</f>
        <v>39.29823724</v>
      </c>
    </row>
    <row r="7">
      <c r="A7" s="6" t="s">
        <v>35</v>
      </c>
      <c r="B7" s="7">
        <v>44961.0</v>
      </c>
      <c r="C7" s="8" t="str">
        <f t="shared" si="1"/>
        <v>4,2</v>
      </c>
      <c r="D7" s="6">
        <v>4.2</v>
      </c>
      <c r="E7" s="6" t="s">
        <v>17</v>
      </c>
      <c r="F7" s="6">
        <v>1934.0</v>
      </c>
      <c r="G7" s="6">
        <v>4.0</v>
      </c>
      <c r="H7" s="6" t="s">
        <v>30</v>
      </c>
      <c r="I7" s="6" t="s">
        <v>19</v>
      </c>
      <c r="J7" s="6" t="s">
        <v>36</v>
      </c>
      <c r="K7" s="6">
        <v>3.145</v>
      </c>
      <c r="L7" s="9" t="str">
        <f t="shared" si="2"/>
        <v>3145</v>
      </c>
      <c r="M7" s="6">
        <v>848.0</v>
      </c>
      <c r="N7" s="8" t="str">
        <f t="shared" si="3"/>
        <v>848</v>
      </c>
      <c r="O7" s="10">
        <f>IFERROR(__xludf.DUMMYFUNCTION("GOOGLEFINANCE(""CURRENCY:INRBRL"")*L7"),188.9800552052)</f>
        <v>188.9800552</v>
      </c>
      <c r="P7" s="10">
        <v>188.2026007009</v>
      </c>
      <c r="Q7" s="10">
        <f>IFERROR(__xludf.DUMMYFUNCTION("GOOGLEFINANCE(""CURRENCY:INRBRL"")*N7"),50.95551250048)</f>
        <v>50.9555125</v>
      </c>
    </row>
    <row r="8">
      <c r="A8" s="6" t="s">
        <v>37</v>
      </c>
      <c r="B8" s="7">
        <v>45172.0</v>
      </c>
      <c r="C8" s="8" t="str">
        <f t="shared" si="1"/>
        <v>3,9</v>
      </c>
      <c r="D8" s="6">
        <v>3.9</v>
      </c>
      <c r="E8" s="6" t="s">
        <v>17</v>
      </c>
      <c r="F8" s="6">
        <v>437.0</v>
      </c>
      <c r="G8" s="6">
        <v>4.0</v>
      </c>
      <c r="H8" s="6" t="s">
        <v>25</v>
      </c>
      <c r="I8" s="6" t="s">
        <v>26</v>
      </c>
      <c r="J8" s="6" t="s">
        <v>38</v>
      </c>
      <c r="K8" s="6">
        <v>3.493</v>
      </c>
      <c r="L8" s="9" t="str">
        <f t="shared" si="2"/>
        <v>3493</v>
      </c>
      <c r="M8" s="6">
        <v>713.0</v>
      </c>
      <c r="N8" s="8" t="str">
        <f t="shared" si="3"/>
        <v>713</v>
      </c>
      <c r="O8" s="10">
        <f>IFERROR(__xludf.DUMMYFUNCTION("GOOGLEFINANCE(""CURRENCY:INRBRL"")*L8"),209.89104382568)</f>
        <v>209.8910438</v>
      </c>
      <c r="P8" s="10">
        <v>209.02756255906</v>
      </c>
      <c r="Q8" s="10">
        <f>IFERROR(__xludf.DUMMYFUNCTION("GOOGLEFINANCE(""CURRENCY:INRBRL"")*N8"),42.84349105288)</f>
        <v>42.84349105</v>
      </c>
    </row>
    <row r="9">
      <c r="A9" s="6" t="s">
        <v>39</v>
      </c>
      <c r="B9" s="7">
        <v>45110.0</v>
      </c>
      <c r="C9" s="8" t="str">
        <f t="shared" si="1"/>
        <v>3,7</v>
      </c>
      <c r="D9" s="6">
        <v>3.7</v>
      </c>
      <c r="E9" s="6" t="s">
        <v>17</v>
      </c>
      <c r="F9" s="6">
        <v>6.0</v>
      </c>
      <c r="G9" s="6">
        <v>3.0</v>
      </c>
      <c r="H9" s="6" t="s">
        <v>40</v>
      </c>
      <c r="I9" s="6" t="s">
        <v>19</v>
      </c>
      <c r="J9" s="6" t="s">
        <v>41</v>
      </c>
      <c r="K9" s="6">
        <v>2.255</v>
      </c>
      <c r="L9" s="9" t="str">
        <f t="shared" si="2"/>
        <v>2255</v>
      </c>
      <c r="M9" s="6">
        <v>554.0</v>
      </c>
      <c r="N9" s="8" t="str">
        <f t="shared" si="3"/>
        <v>554</v>
      </c>
      <c r="O9" s="10">
        <f>IFERROR(__xludf.DUMMYFUNCTION("GOOGLEFINANCE(""CURRENCY:INRBRL"")*L9"),135.5008026988)</f>
        <v>135.5008027</v>
      </c>
      <c r="P9" s="10">
        <v>134.9433591671</v>
      </c>
      <c r="Q9" s="10">
        <f>IFERROR(__xludf.DUMMYFUNCTION("GOOGLEFINANCE(""CURRENCY:INRBRL"")*N9"),33.28933245904)</f>
        <v>33.28933246</v>
      </c>
    </row>
    <row r="10">
      <c r="A10" s="6" t="s">
        <v>42</v>
      </c>
      <c r="B10" s="6">
        <v>4.0</v>
      </c>
      <c r="C10" s="8" t="str">
        <f t="shared" si="1"/>
        <v>4</v>
      </c>
      <c r="D10" s="6">
        <v>4.0</v>
      </c>
      <c r="E10" s="6" t="s">
        <v>17</v>
      </c>
      <c r="F10" s="6">
        <v>599.0</v>
      </c>
      <c r="G10" s="6">
        <v>4.0</v>
      </c>
      <c r="H10" s="6" t="s">
        <v>43</v>
      </c>
      <c r="I10" s="6" t="s">
        <v>26</v>
      </c>
      <c r="J10" s="6" t="s">
        <v>44</v>
      </c>
      <c r="K10" s="6">
        <v>2.595</v>
      </c>
      <c r="L10" s="9" t="str">
        <f t="shared" si="2"/>
        <v>2595</v>
      </c>
      <c r="M10" s="6">
        <v>530.0</v>
      </c>
      <c r="N10" s="8" t="str">
        <f t="shared" si="3"/>
        <v>530</v>
      </c>
      <c r="O10" s="10">
        <f>IFERROR(__xludf.DUMMYFUNCTION("GOOGLEFINANCE(""CURRENCY:INRBRL"")*L10"),155.93107893719997)</f>
        <v>155.9310789</v>
      </c>
      <c r="P10" s="10">
        <v>155.28958626989998</v>
      </c>
      <c r="Q10" s="10">
        <f>IFERROR(__xludf.DUMMYFUNCTION("GOOGLEFINANCE(""CURRENCY:INRBRL"")*N10"),31.847195312799997)</f>
        <v>31.84719531</v>
      </c>
    </row>
    <row r="11">
      <c r="A11" s="6" t="s">
        <v>45</v>
      </c>
      <c r="B11" s="7">
        <v>44930.0</v>
      </c>
      <c r="C11" s="8" t="str">
        <f t="shared" si="1"/>
        <v>4,1</v>
      </c>
      <c r="D11" s="6">
        <v>4.1</v>
      </c>
      <c r="E11" s="6" t="s">
        <v>17</v>
      </c>
      <c r="F11" s="6">
        <v>249.0</v>
      </c>
      <c r="G11" s="6">
        <v>5.0</v>
      </c>
      <c r="H11" s="6" t="s">
        <v>46</v>
      </c>
      <c r="I11" s="6" t="s">
        <v>19</v>
      </c>
      <c r="J11" s="6" t="s">
        <v>47</v>
      </c>
      <c r="K11" s="6">
        <v>5.583</v>
      </c>
      <c r="L11" s="9" t="str">
        <f t="shared" si="2"/>
        <v>5583</v>
      </c>
      <c r="M11" s="6">
        <v>1.141</v>
      </c>
      <c r="N11" s="8" t="str">
        <f t="shared" si="3"/>
        <v>1141</v>
      </c>
      <c r="O11" s="10">
        <f>IFERROR(__xludf.DUMMYFUNCTION("GOOGLEFINANCE(""CURRENCY:INRBRL"")*L11"),335.47715364408)</f>
        <v>335.4771536</v>
      </c>
      <c r="P11" s="10">
        <v>334.09701739686</v>
      </c>
      <c r="Q11" s="10">
        <f>IFERROR(__xludf.DUMMYFUNCTION("GOOGLEFINANCE(""CURRENCY:INRBRL"")*N11"),68.56160349416)</f>
        <v>68.56160349</v>
      </c>
    </row>
    <row r="12">
      <c r="A12" s="6" t="s">
        <v>48</v>
      </c>
      <c r="B12" s="7">
        <v>45020.0</v>
      </c>
      <c r="C12" s="8" t="str">
        <f t="shared" si="1"/>
        <v>4,4</v>
      </c>
      <c r="D12" s="6">
        <v>4.4</v>
      </c>
      <c r="E12" s="6" t="s">
        <v>29</v>
      </c>
      <c r="F12" s="6">
        <v>851.0</v>
      </c>
      <c r="G12" s="6">
        <v>4.0</v>
      </c>
      <c r="H12" s="6" t="s">
        <v>25</v>
      </c>
      <c r="I12" s="6" t="s">
        <v>26</v>
      </c>
      <c r="J12" s="6" t="s">
        <v>49</v>
      </c>
      <c r="K12" s="6">
        <v>5.022</v>
      </c>
      <c r="L12" s="9" t="str">
        <f t="shared" si="2"/>
        <v>5022</v>
      </c>
      <c r="M12" s="6">
        <v>1.026</v>
      </c>
      <c r="N12" s="8" t="str">
        <f t="shared" si="3"/>
        <v>1026</v>
      </c>
      <c r="O12" s="10">
        <f>IFERROR(__xludf.DUMMYFUNCTION("GOOGLEFINANCE(""CURRENCY:INRBRL"")*L12"),301.76719785072)</f>
        <v>301.7671979</v>
      </c>
      <c r="P12" s="10">
        <v>300.52574267724</v>
      </c>
      <c r="Q12" s="10">
        <f>IFERROR(__xludf.DUMMYFUNCTION("GOOGLEFINANCE(""CURRENCY:INRBRL"")*N12"),61.65136300175999)</f>
        <v>61.651363</v>
      </c>
    </row>
    <row r="13">
      <c r="A13" s="6" t="s">
        <v>50</v>
      </c>
      <c r="B13" s="7">
        <v>44989.0</v>
      </c>
      <c r="C13" s="8" t="str">
        <f t="shared" si="1"/>
        <v>4,3</v>
      </c>
      <c r="D13" s="6">
        <v>4.3</v>
      </c>
      <c r="E13" s="6" t="s">
        <v>29</v>
      </c>
      <c r="F13" s="6">
        <v>1310.0</v>
      </c>
      <c r="G13" s="6">
        <v>5.0</v>
      </c>
      <c r="H13" s="6" t="s">
        <v>30</v>
      </c>
      <c r="I13" s="6" t="s">
        <v>19</v>
      </c>
      <c r="J13" s="6" t="s">
        <v>51</v>
      </c>
      <c r="K13" s="6">
        <v>9.977</v>
      </c>
      <c r="L13" s="9" t="str">
        <f t="shared" si="2"/>
        <v>9977</v>
      </c>
      <c r="M13" s="6">
        <v>2.682</v>
      </c>
      <c r="N13" s="8" t="str">
        <f t="shared" si="3"/>
        <v>2682</v>
      </c>
      <c r="O13" s="10">
        <f>IFERROR(__xludf.DUMMYFUNCTION("GOOGLEFINANCE(""CURRENCY:INRBRL"")*L13"),599.5084295015199)</f>
        <v>599.5084295</v>
      </c>
      <c r="P13" s="10">
        <v>597.0420817783399</v>
      </c>
      <c r="Q13" s="10">
        <f>IFERROR(__xludf.DUMMYFUNCTION("GOOGLEFINANCE(""CURRENCY:INRBRL"")*N13"),161.15882609231997)</f>
        <v>161.1588261</v>
      </c>
    </row>
    <row r="14">
      <c r="A14" s="6" t="s">
        <v>52</v>
      </c>
      <c r="B14" s="7">
        <v>45050.0</v>
      </c>
      <c r="C14" s="8" t="str">
        <f t="shared" si="1"/>
        <v>4,5</v>
      </c>
      <c r="D14" s="6">
        <v>4.5</v>
      </c>
      <c r="E14" s="6" t="s">
        <v>29</v>
      </c>
      <c r="F14" s="6">
        <v>96.0</v>
      </c>
      <c r="G14" s="6">
        <v>1.0</v>
      </c>
      <c r="H14" s="6" t="s">
        <v>18</v>
      </c>
      <c r="I14" s="6" t="s">
        <v>19</v>
      </c>
      <c r="J14" s="6" t="s">
        <v>53</v>
      </c>
      <c r="K14" s="6">
        <v>2.494</v>
      </c>
      <c r="L14" s="9" t="str">
        <f t="shared" si="2"/>
        <v>2494</v>
      </c>
      <c r="M14" s="6">
        <v>634.0</v>
      </c>
      <c r="N14" s="8" t="str">
        <f t="shared" si="3"/>
        <v>634</v>
      </c>
      <c r="O14" s="10">
        <f>IFERROR(__xludf.DUMMYFUNCTION("GOOGLEFINANCE(""CURRENCY:INRBRL"")*L14"),149.86208511343997)</f>
        <v>149.8620851</v>
      </c>
      <c r="P14" s="10">
        <v>149.24555998348</v>
      </c>
      <c r="Q14" s="10">
        <f>IFERROR(__xludf.DUMMYFUNCTION("GOOGLEFINANCE(""CURRENCY:INRBRL"")*N14"),38.09645627984)</f>
        <v>38.09645628</v>
      </c>
    </row>
    <row r="15">
      <c r="A15" s="6" t="s">
        <v>54</v>
      </c>
      <c r="B15" s="7">
        <v>45172.0</v>
      </c>
      <c r="C15" s="8" t="str">
        <f t="shared" si="1"/>
        <v>3,9</v>
      </c>
      <c r="D15" s="6">
        <v>3.9</v>
      </c>
      <c r="E15" s="6" t="s">
        <v>17</v>
      </c>
      <c r="F15" s="6">
        <v>431.0</v>
      </c>
      <c r="G15" s="6">
        <v>5.0</v>
      </c>
      <c r="H15" s="6" t="s">
        <v>30</v>
      </c>
      <c r="I15" s="6" t="s">
        <v>19</v>
      </c>
      <c r="J15" s="6" t="s">
        <v>55</v>
      </c>
      <c r="K15" s="6">
        <v>4.815</v>
      </c>
      <c r="L15" s="9" t="str">
        <f t="shared" si="2"/>
        <v>4815</v>
      </c>
      <c r="M15" s="6">
        <v>1.177</v>
      </c>
      <c r="N15" s="8" t="str">
        <f t="shared" si="3"/>
        <v>1177</v>
      </c>
      <c r="O15" s="10">
        <f>IFERROR(__xludf.DUMMYFUNCTION("GOOGLEFINANCE(""CURRENCY:INRBRL"")*L15"),289.32876496439997)</f>
        <v>289.328765</v>
      </c>
      <c r="P15" s="10">
        <v>288.1384808823</v>
      </c>
      <c r="Q15" s="10">
        <f>IFERROR(__xludf.DUMMYFUNCTION("GOOGLEFINANCE(""CURRENCY:INRBRL"")*N15"),70.72480921351999)</f>
        <v>70.72480921</v>
      </c>
    </row>
    <row r="16">
      <c r="A16" s="6" t="s">
        <v>56</v>
      </c>
      <c r="B16" s="7">
        <v>44961.0</v>
      </c>
      <c r="C16" s="8" t="str">
        <f t="shared" si="1"/>
        <v>4,2</v>
      </c>
      <c r="D16" s="6">
        <v>4.2</v>
      </c>
      <c r="E16" s="6" t="s">
        <v>17</v>
      </c>
      <c r="F16" s="6">
        <v>369.0</v>
      </c>
      <c r="G16" s="6">
        <v>1.0</v>
      </c>
      <c r="H16" s="6" t="s">
        <v>57</v>
      </c>
      <c r="I16" s="6" t="s">
        <v>19</v>
      </c>
      <c r="J16" s="6" t="s">
        <v>58</v>
      </c>
      <c r="K16" s="6">
        <v>966.0</v>
      </c>
      <c r="L16" s="9" t="str">
        <f t="shared" si="2"/>
        <v>966</v>
      </c>
      <c r="M16" s="6">
        <v>229.0</v>
      </c>
      <c r="N16" s="8" t="str">
        <f t="shared" si="3"/>
        <v>229</v>
      </c>
      <c r="O16" s="10">
        <f>IFERROR(__xludf.DUMMYFUNCTION("GOOGLEFINANCE(""CURRENCY:INRBRL"")*L16"),58.046020136159996)</f>
        <v>58.04602014</v>
      </c>
      <c r="P16" s="10">
        <v>57.80722170972</v>
      </c>
      <c r="Q16" s="10">
        <f>IFERROR(__xludf.DUMMYFUNCTION("GOOGLEFINANCE(""CURRENCY:INRBRL"")*N16"),13.760391937039998)</f>
        <v>13.76039194</v>
      </c>
    </row>
    <row r="17">
      <c r="A17" s="6" t="s">
        <v>59</v>
      </c>
      <c r="B17" s="7">
        <v>45081.0</v>
      </c>
      <c r="C17" s="8" t="str">
        <f t="shared" si="1"/>
        <v>4,6</v>
      </c>
      <c r="D17" s="6">
        <v>4.6</v>
      </c>
      <c r="E17" s="6" t="s">
        <v>29</v>
      </c>
      <c r="F17" s="6">
        <v>136.0</v>
      </c>
      <c r="G17" s="6">
        <v>5.0</v>
      </c>
      <c r="H17" s="6" t="s">
        <v>60</v>
      </c>
      <c r="I17" s="6" t="s">
        <v>19</v>
      </c>
      <c r="J17" s="6" t="s">
        <v>47</v>
      </c>
      <c r="K17" s="6">
        <v>7.905</v>
      </c>
      <c r="L17" s="9" t="str">
        <f t="shared" si="2"/>
        <v>7905</v>
      </c>
      <c r="M17" s="6">
        <v>2.38</v>
      </c>
      <c r="N17" s="8" t="str">
        <f t="shared" si="3"/>
        <v>238</v>
      </c>
      <c r="O17" s="10">
        <f>IFERROR(__xludf.DUMMYFUNCTION("GOOGLEFINANCE(""CURRENCY:INRBRL"")*L17"),475.00392254279996)</f>
        <v>475.0039225</v>
      </c>
      <c r="P17" s="10">
        <v>473.0497801401</v>
      </c>
      <c r="Q17" s="10">
        <f>IFERROR(__xludf.DUMMYFUNCTION("GOOGLEFINANCE(""CURRENCY:INRBRL"")*N17"),14.301193366879998)</f>
        <v>14.30119337</v>
      </c>
    </row>
    <row r="18">
      <c r="A18" s="6" t="s">
        <v>61</v>
      </c>
      <c r="B18" s="7">
        <v>45050.0</v>
      </c>
      <c r="C18" s="8" t="str">
        <f t="shared" si="1"/>
        <v>4,5</v>
      </c>
      <c r="D18" s="6">
        <v>4.5</v>
      </c>
      <c r="E18" s="6" t="s">
        <v>29</v>
      </c>
      <c r="F18" s="6">
        <v>188.0</v>
      </c>
      <c r="G18" s="6">
        <v>1.0</v>
      </c>
      <c r="H18" s="6" t="s">
        <v>25</v>
      </c>
      <c r="I18" s="6" t="s">
        <v>26</v>
      </c>
      <c r="J18" s="6" t="s">
        <v>62</v>
      </c>
      <c r="K18" s="6">
        <v>1.279</v>
      </c>
      <c r="L18" s="9" t="str">
        <f t="shared" si="2"/>
        <v>1279</v>
      </c>
      <c r="M18" s="6">
        <v>269.0</v>
      </c>
      <c r="N18" s="8" t="str">
        <f t="shared" si="3"/>
        <v>269</v>
      </c>
      <c r="O18" s="10">
        <f>IFERROR(__xludf.DUMMYFUNCTION("GOOGLEFINANCE(""CURRENCY:INRBRL"")*L18"),76.85389208503999)</f>
        <v>76.85389209</v>
      </c>
      <c r="P18" s="10">
        <v>76.53771901318</v>
      </c>
      <c r="Q18" s="10">
        <f>IFERROR(__xludf.DUMMYFUNCTION("GOOGLEFINANCE(""CURRENCY:INRBRL"")*N18"),16.16395384744)</f>
        <v>16.16395385</v>
      </c>
    </row>
    <row r="19">
      <c r="A19" s="6" t="s">
        <v>63</v>
      </c>
      <c r="B19" s="7">
        <v>44961.0</v>
      </c>
      <c r="C19" s="8" t="str">
        <f t="shared" si="1"/>
        <v>4,2</v>
      </c>
      <c r="D19" s="6">
        <v>4.2</v>
      </c>
      <c r="E19" s="6" t="s">
        <v>17</v>
      </c>
      <c r="F19" s="6">
        <v>188.0</v>
      </c>
      <c r="G19" s="6">
        <v>4.0</v>
      </c>
      <c r="H19" s="6" t="s">
        <v>64</v>
      </c>
      <c r="I19" s="6" t="s">
        <v>19</v>
      </c>
      <c r="J19" s="6" t="s">
        <v>65</v>
      </c>
      <c r="K19" s="6">
        <v>3.481</v>
      </c>
      <c r="L19" s="9" t="str">
        <f t="shared" si="2"/>
        <v>3481</v>
      </c>
      <c r="M19" s="6">
        <v>946.0</v>
      </c>
      <c r="N19" s="8" t="str">
        <f t="shared" si="3"/>
        <v>946</v>
      </c>
      <c r="O19" s="10">
        <f>IFERROR(__xludf.DUMMYFUNCTION("GOOGLEFINANCE(""CURRENCY:INRBRL"")*L19"),209.16997525255996)</f>
        <v>209.1699753</v>
      </c>
      <c r="P19" s="10">
        <v>208.30946042602</v>
      </c>
      <c r="Q19" s="10">
        <f>IFERROR(__xludf.DUMMYFUNCTION("GOOGLEFINANCE(""CURRENCY:INRBRL"")*N19"),56.844239180959995)</f>
        <v>56.84423918</v>
      </c>
    </row>
    <row r="20">
      <c r="A20" s="6" t="s">
        <v>66</v>
      </c>
      <c r="B20" s="7">
        <v>45081.0</v>
      </c>
      <c r="C20" s="8" t="str">
        <f t="shared" si="1"/>
        <v>4,6</v>
      </c>
      <c r="D20" s="6">
        <v>4.6</v>
      </c>
      <c r="E20" s="6" t="s">
        <v>29</v>
      </c>
      <c r="F20" s="6">
        <v>939.0</v>
      </c>
      <c r="G20" s="6">
        <v>5.0</v>
      </c>
      <c r="H20" s="6" t="s">
        <v>18</v>
      </c>
      <c r="I20" s="6" t="s">
        <v>19</v>
      </c>
      <c r="J20" s="6" t="s">
        <v>67</v>
      </c>
      <c r="K20" s="6">
        <v>11.974</v>
      </c>
      <c r="L20" s="9" t="str">
        <f t="shared" si="2"/>
        <v>11974</v>
      </c>
      <c r="M20" s="6">
        <v>4.617</v>
      </c>
      <c r="N20" s="8" t="str">
        <f t="shared" si="3"/>
        <v>4617</v>
      </c>
      <c r="O20" s="10">
        <f>IFERROR(__xludf.DUMMYFUNCTION("GOOGLEFINANCE(""CURRENCY:INRBRL"")*L20"),719.5062578782399)</f>
        <v>719.5062579</v>
      </c>
      <c r="P20" s="10">
        <v>716.5462450850799</v>
      </c>
      <c r="Q20" s="10">
        <f>IFERROR(__xludf.DUMMYFUNCTION("GOOGLEFINANCE(""CURRENCY:INRBRL"")*N20"),277.43113350792)</f>
        <v>277.4311335</v>
      </c>
    </row>
    <row r="21">
      <c r="A21" s="6" t="s">
        <v>68</v>
      </c>
      <c r="B21" s="7">
        <v>45172.0</v>
      </c>
      <c r="C21" s="8" t="str">
        <f t="shared" si="1"/>
        <v>3,9</v>
      </c>
      <c r="D21" s="6">
        <v>3.9</v>
      </c>
      <c r="E21" s="6" t="s">
        <v>17</v>
      </c>
      <c r="F21" s="6">
        <v>501.0</v>
      </c>
      <c r="G21" s="6">
        <v>4.0</v>
      </c>
      <c r="H21" s="6" t="s">
        <v>33</v>
      </c>
      <c r="I21" s="6" t="s">
        <v>26</v>
      </c>
      <c r="J21" s="6" t="s">
        <v>69</v>
      </c>
      <c r="K21" s="6">
        <v>2.82</v>
      </c>
      <c r="L21" s="9" t="str">
        <f t="shared" si="2"/>
        <v>282</v>
      </c>
      <c r="M21" s="6">
        <v>693.0</v>
      </c>
      <c r="N21" s="8" t="str">
        <f t="shared" si="3"/>
        <v>693</v>
      </c>
      <c r="O21" s="10">
        <f>IFERROR(__xludf.DUMMYFUNCTION("GOOGLEFINANCE(""CURRENCY:INRBRL"")*L21"),16.945111468319997)</f>
        <v>16.94511147</v>
      </c>
      <c r="P21" s="10">
        <v>16.87540012644</v>
      </c>
      <c r="Q21" s="10">
        <f>IFERROR(__xludf.DUMMYFUNCTION("GOOGLEFINANCE(""CURRENCY:INRBRL"")*N21"),41.64171009768)</f>
        <v>41.6417101</v>
      </c>
    </row>
    <row r="22">
      <c r="A22" s="6" t="s">
        <v>70</v>
      </c>
      <c r="B22" s="7">
        <v>45141.0</v>
      </c>
      <c r="C22" s="8" t="str">
        <f t="shared" si="1"/>
        <v>3,8</v>
      </c>
      <c r="D22" s="6">
        <v>3.8</v>
      </c>
      <c r="E22" s="6" t="s">
        <v>17</v>
      </c>
      <c r="F22" s="6">
        <v>157.0</v>
      </c>
      <c r="G22" s="6">
        <v>3.0</v>
      </c>
      <c r="H22" s="6" t="s">
        <v>18</v>
      </c>
      <c r="I22" s="6" t="s">
        <v>19</v>
      </c>
      <c r="J22" s="6" t="s">
        <v>71</v>
      </c>
      <c r="K22" s="6">
        <v>1.791</v>
      </c>
      <c r="L22" s="9" t="str">
        <f t="shared" si="2"/>
        <v>1791</v>
      </c>
      <c r="M22" s="6">
        <v>366.0</v>
      </c>
      <c r="N22" s="8" t="str">
        <f t="shared" si="3"/>
        <v>366</v>
      </c>
      <c r="O22" s="10">
        <f>IFERROR(__xludf.DUMMYFUNCTION("GOOGLEFINANCE(""CURRENCY:INRBRL"")*L22"),107.61948453816)</f>
        <v>107.6194845</v>
      </c>
      <c r="P22" s="10">
        <v>107.17674335622</v>
      </c>
      <c r="Q22" s="10">
        <f>IFERROR(__xludf.DUMMYFUNCTION("GOOGLEFINANCE(""CURRENCY:INRBRL"")*N22"),21.992591480159998)</f>
        <v>21.99259148</v>
      </c>
    </row>
    <row r="23">
      <c r="A23" s="6" t="s">
        <v>72</v>
      </c>
      <c r="B23" s="7">
        <v>45172.0</v>
      </c>
      <c r="C23" s="8" t="str">
        <f t="shared" si="1"/>
        <v>3,9</v>
      </c>
      <c r="D23" s="6">
        <v>3.9</v>
      </c>
      <c r="E23" s="6" t="s">
        <v>17</v>
      </c>
      <c r="F23" s="6">
        <v>352.0</v>
      </c>
      <c r="G23" s="6">
        <v>1.0</v>
      </c>
      <c r="H23" s="6" t="s">
        <v>64</v>
      </c>
      <c r="I23" s="6" t="s">
        <v>19</v>
      </c>
      <c r="J23" s="6" t="s">
        <v>73</v>
      </c>
      <c r="K23" s="6">
        <v>1.545</v>
      </c>
      <c r="L23" s="9" t="str">
        <f t="shared" si="2"/>
        <v>1545</v>
      </c>
      <c r="M23" s="6">
        <v>346.0</v>
      </c>
      <c r="N23" s="8" t="str">
        <f t="shared" si="3"/>
        <v>346</v>
      </c>
      <c r="O23" s="10">
        <f>IFERROR(__xludf.DUMMYFUNCTION("GOOGLEFINANCE(""CURRENCY:INRBRL"")*L23"),92.8375787892)</f>
        <v>92.83757879</v>
      </c>
      <c r="P23" s="10">
        <v>92.45564962889999</v>
      </c>
      <c r="Q23" s="10">
        <f>IFERROR(__xludf.DUMMYFUNCTION("GOOGLEFINANCE(""CURRENCY:INRBRL"")*N23"),20.790810524959998)</f>
        <v>20.79081052</v>
      </c>
    </row>
    <row r="24">
      <c r="A24" s="6" t="s">
        <v>74</v>
      </c>
      <c r="B24" s="7">
        <v>44961.0</v>
      </c>
      <c r="C24" s="8" t="str">
        <f t="shared" si="1"/>
        <v>4,2</v>
      </c>
      <c r="D24" s="6">
        <v>4.2</v>
      </c>
      <c r="E24" s="6" t="s">
        <v>17</v>
      </c>
      <c r="F24" s="6">
        <v>986.0</v>
      </c>
      <c r="G24" s="6">
        <v>5.0</v>
      </c>
      <c r="H24" s="6" t="s">
        <v>40</v>
      </c>
      <c r="I24" s="6" t="s">
        <v>19</v>
      </c>
      <c r="J24" s="6" t="s">
        <v>75</v>
      </c>
      <c r="K24" s="6">
        <v>7.784</v>
      </c>
      <c r="L24" s="9" t="str">
        <f t="shared" si="2"/>
        <v>7784</v>
      </c>
      <c r="M24" s="6">
        <v>2.092</v>
      </c>
      <c r="N24" s="8" t="str">
        <f t="shared" si="3"/>
        <v>2092</v>
      </c>
      <c r="O24" s="10">
        <f>IFERROR(__xludf.DUMMYFUNCTION("GOOGLEFINANCE(""CURRENCY:INRBRL"")*L24"),467.73314776383995)</f>
        <v>467.7331478</v>
      </c>
      <c r="P24" s="10">
        <v>465.80891696528</v>
      </c>
      <c r="Q24" s="10">
        <f>IFERROR(__xludf.DUMMYFUNCTION("GOOGLEFINANCE(""CURRENCY:INRBRL"")*N24"),125.70628791391998)</f>
        <v>125.7062879</v>
      </c>
    </row>
    <row r="25">
      <c r="A25" s="6" t="s">
        <v>76</v>
      </c>
      <c r="B25" s="7">
        <v>45172.0</v>
      </c>
      <c r="C25" s="8" t="str">
        <f t="shared" si="1"/>
        <v>3,9</v>
      </c>
      <c r="D25" s="6">
        <v>3.9</v>
      </c>
      <c r="E25" s="6" t="s">
        <v>17</v>
      </c>
      <c r="F25" s="6">
        <v>1204.0</v>
      </c>
      <c r="G25" s="6">
        <v>3.0</v>
      </c>
      <c r="H25" s="6" t="s">
        <v>25</v>
      </c>
      <c r="I25" s="6" t="s">
        <v>26</v>
      </c>
      <c r="J25" s="6" t="s">
        <v>77</v>
      </c>
      <c r="K25" s="6">
        <v>2.364</v>
      </c>
      <c r="L25" s="9" t="str">
        <f t="shared" si="2"/>
        <v>2364</v>
      </c>
      <c r="M25" s="6">
        <v>586.0</v>
      </c>
      <c r="N25" s="8" t="str">
        <f t="shared" si="3"/>
        <v>586</v>
      </c>
      <c r="O25" s="10">
        <f>IFERROR(__xludf.DUMMYFUNCTION("GOOGLEFINANCE(""CURRENCY:INRBRL"")*L25"),142.05050890464)</f>
        <v>142.0505089</v>
      </c>
      <c r="P25" s="10">
        <v>141.46612020888</v>
      </c>
      <c r="Q25" s="10">
        <f>IFERROR(__xludf.DUMMYFUNCTION("GOOGLEFINANCE(""CURRENCY:INRBRL"")*N25"),35.21218198736)</f>
        <v>35.21218199</v>
      </c>
    </row>
    <row r="26">
      <c r="A26" s="6" t="s">
        <v>78</v>
      </c>
      <c r="B26" s="7">
        <v>45020.0</v>
      </c>
      <c r="C26" s="8" t="str">
        <f t="shared" si="1"/>
        <v>4,4</v>
      </c>
      <c r="D26" s="6">
        <v>4.4</v>
      </c>
      <c r="E26" s="6" t="s">
        <v>29</v>
      </c>
      <c r="F26" s="6">
        <v>1047.0</v>
      </c>
      <c r="G26" s="6">
        <v>5.0</v>
      </c>
      <c r="H26" s="6" t="s">
        <v>30</v>
      </c>
      <c r="I26" s="6" t="s">
        <v>19</v>
      </c>
      <c r="J26" s="6" t="s">
        <v>79</v>
      </c>
      <c r="K26" s="6">
        <v>5.661</v>
      </c>
      <c r="L26" s="9" t="str">
        <f t="shared" si="2"/>
        <v>5661</v>
      </c>
      <c r="M26" s="6">
        <v>1.216</v>
      </c>
      <c r="N26" s="8" t="str">
        <f t="shared" si="3"/>
        <v>1216</v>
      </c>
      <c r="O26" s="10">
        <f>IFERROR(__xludf.DUMMYFUNCTION("GOOGLEFINANCE(""CURRENCY:INRBRL"")*L26"),340.16409936936)</f>
        <v>340.1640994</v>
      </c>
      <c r="P26" s="10">
        <v>338.76468126162</v>
      </c>
      <c r="Q26" s="10">
        <f>IFERROR(__xludf.DUMMYFUNCTION("GOOGLEFINANCE(""CURRENCY:INRBRL"")*N26"),73.06828207615999)</f>
        <v>73.06828208</v>
      </c>
    </row>
    <row r="27">
      <c r="A27" s="6" t="s">
        <v>80</v>
      </c>
      <c r="B27" s="7">
        <v>45141.0</v>
      </c>
      <c r="C27" s="8" t="str">
        <f t="shared" si="1"/>
        <v>3,8</v>
      </c>
      <c r="D27" s="6">
        <v>3.8</v>
      </c>
      <c r="E27" s="6" t="s">
        <v>17</v>
      </c>
      <c r="F27" s="6">
        <v>10.0</v>
      </c>
      <c r="G27" s="6">
        <v>1.0</v>
      </c>
      <c r="H27" s="6" t="s">
        <v>81</v>
      </c>
      <c r="I27" s="6" t="s">
        <v>19</v>
      </c>
      <c r="J27" s="6" t="s">
        <v>82</v>
      </c>
      <c r="K27" s="6">
        <v>5.204</v>
      </c>
      <c r="L27" s="9" t="str">
        <f t="shared" si="2"/>
        <v>5204</v>
      </c>
      <c r="M27" s="6">
        <v>1.134</v>
      </c>
      <c r="N27" s="8" t="str">
        <f t="shared" si="3"/>
        <v>1134</v>
      </c>
      <c r="O27" s="10">
        <f>IFERROR(__xludf.DUMMYFUNCTION("GOOGLEFINANCE(""CURRENCY:INRBRL"")*L27"),312.70340454303994)</f>
        <v>312.7034045</v>
      </c>
      <c r="P27" s="10">
        <v>311.41695836168</v>
      </c>
      <c r="Q27" s="10">
        <f>IFERROR(__xludf.DUMMYFUNCTION("GOOGLEFINANCE(""CURRENCY:INRBRL"")*N27"),68.14098015984)</f>
        <v>68.14098016</v>
      </c>
    </row>
    <row r="28">
      <c r="A28" s="6" t="s">
        <v>83</v>
      </c>
      <c r="B28" s="7">
        <v>44961.0</v>
      </c>
      <c r="C28" s="8" t="str">
        <f t="shared" si="1"/>
        <v>4,2</v>
      </c>
      <c r="D28" s="6">
        <v>4.2</v>
      </c>
      <c r="E28" s="6" t="s">
        <v>17</v>
      </c>
      <c r="F28" s="6">
        <v>366.0</v>
      </c>
      <c r="G28" s="6">
        <v>4.0</v>
      </c>
      <c r="H28" s="6" t="s">
        <v>84</v>
      </c>
      <c r="I28" s="6" t="s">
        <v>19</v>
      </c>
      <c r="J28" s="6" t="s">
        <v>85</v>
      </c>
      <c r="K28" s="6">
        <v>4.91</v>
      </c>
      <c r="L28" s="9" t="str">
        <f t="shared" si="2"/>
        <v>491</v>
      </c>
      <c r="M28" s="6">
        <v>0.0</v>
      </c>
      <c r="N28" s="11">
        <f>IFERROR(__xludf.DUMMYFUNCTION("GOOGLEFINANCE(""CURRENCY:INRBRL"")*M28"),0.0)</f>
        <v>0</v>
      </c>
      <c r="O28" s="10">
        <f>IFERROR(__xludf.DUMMYFUNCTION("GOOGLEFINANCE(""CURRENCY:INRBRL"")*L28"),29.503722450159998)</f>
        <v>29.50372245</v>
      </c>
      <c r="P28" s="10">
        <v>29.38234561022</v>
      </c>
      <c r="Q28" s="10">
        <f>IFERROR(__xludf.DUMMYFUNCTION("GOOGLEFINANCE(""CURRENCY:INRBRL"")*N28"),0.0)</f>
        <v>0</v>
      </c>
    </row>
    <row r="29">
      <c r="A29" s="6" t="s">
        <v>86</v>
      </c>
      <c r="B29" s="7">
        <v>45142.0</v>
      </c>
      <c r="C29" s="8" t="str">
        <f t="shared" si="1"/>
        <v>4,8</v>
      </c>
      <c r="D29" s="6">
        <v>4.8</v>
      </c>
      <c r="E29" s="6" t="s">
        <v>29</v>
      </c>
      <c r="F29" s="6">
        <v>355.0</v>
      </c>
      <c r="G29" s="6">
        <v>5.0</v>
      </c>
      <c r="H29" s="6" t="s">
        <v>18</v>
      </c>
      <c r="I29" s="6" t="s">
        <v>19</v>
      </c>
      <c r="J29" s="6" t="s">
        <v>87</v>
      </c>
      <c r="K29" s="6">
        <v>9.0</v>
      </c>
      <c r="L29" s="9" t="str">
        <f t="shared" si="2"/>
        <v>9</v>
      </c>
      <c r="M29" s="6">
        <v>0.0</v>
      </c>
      <c r="N29" s="11" t="str">
        <f t="shared" ref="N29:N75" si="4">SUBSTITUTE(M29, ",", "")
</f>
        <v>0</v>
      </c>
      <c r="O29" s="10">
        <f>IFERROR(__xludf.DUMMYFUNCTION("GOOGLEFINANCE(""CURRENCY:INRBRL"")*L29"),0.5408014298399999)</f>
        <v>0.5408014298</v>
      </c>
      <c r="P29" s="10">
        <v>0.5385765997799999</v>
      </c>
      <c r="Q29" s="10">
        <f>IFERROR(__xludf.DUMMYFUNCTION("GOOGLEFINANCE(""CURRENCY:INRBRL"")*N29"),0.0)</f>
        <v>0</v>
      </c>
    </row>
    <row r="30">
      <c r="A30" s="6" t="s">
        <v>88</v>
      </c>
      <c r="B30" s="6">
        <v>4.0</v>
      </c>
      <c r="C30" s="8" t="str">
        <f t="shared" si="1"/>
        <v>4</v>
      </c>
      <c r="D30" s="6">
        <v>4.0</v>
      </c>
      <c r="E30" s="6" t="s">
        <v>17</v>
      </c>
      <c r="F30" s="6">
        <v>844.0</v>
      </c>
      <c r="G30" s="6">
        <v>4.0</v>
      </c>
      <c r="H30" s="6" t="s">
        <v>25</v>
      </c>
      <c r="I30" s="6" t="s">
        <v>26</v>
      </c>
      <c r="J30" s="6" t="s">
        <v>89</v>
      </c>
      <c r="K30" s="6">
        <v>3.32</v>
      </c>
      <c r="L30" s="9" t="str">
        <f t="shared" si="2"/>
        <v>332</v>
      </c>
      <c r="M30" s="6">
        <v>678.0</v>
      </c>
      <c r="N30" s="11" t="str">
        <f t="shared" si="4"/>
        <v>678</v>
      </c>
      <c r="O30" s="10">
        <f>IFERROR(__xludf.DUMMYFUNCTION("GOOGLEFINANCE(""CURRENCY:INRBRL"")*L30"),19.949563856319998)</f>
        <v>19.94956386</v>
      </c>
      <c r="P30" s="10">
        <v>19.86749234744</v>
      </c>
      <c r="Q30" s="10">
        <f>IFERROR(__xludf.DUMMYFUNCTION("GOOGLEFINANCE(""CURRENCY:INRBRL"")*N30"),40.74037438128)</f>
        <v>40.74037438</v>
      </c>
    </row>
    <row r="31">
      <c r="A31" s="6" t="s">
        <v>90</v>
      </c>
      <c r="B31" s="7">
        <v>45020.0</v>
      </c>
      <c r="C31" s="8" t="str">
        <f t="shared" si="1"/>
        <v>4,4</v>
      </c>
      <c r="D31" s="6">
        <v>4.4</v>
      </c>
      <c r="E31" s="6" t="s">
        <v>29</v>
      </c>
      <c r="F31" s="6">
        <v>551.0</v>
      </c>
      <c r="G31" s="6">
        <v>4.0</v>
      </c>
      <c r="H31" s="6" t="s">
        <v>22</v>
      </c>
      <c r="I31" s="6" t="s">
        <v>19</v>
      </c>
      <c r="J31" s="6" t="s">
        <v>91</v>
      </c>
      <c r="K31" s="6">
        <v>3.974</v>
      </c>
      <c r="L31" s="9" t="str">
        <f t="shared" si="2"/>
        <v>3974</v>
      </c>
      <c r="M31" s="6">
        <v>865.0</v>
      </c>
      <c r="N31" s="11" t="str">
        <f t="shared" si="4"/>
        <v>865</v>
      </c>
      <c r="O31" s="10">
        <f>IFERROR(__xludf.DUMMYFUNCTION("GOOGLEFINANCE(""CURRENCY:INRBRL"")*L31"),238.79387579823998)</f>
        <v>238.7938758</v>
      </c>
      <c r="P31" s="10">
        <v>237.81148972507998</v>
      </c>
      <c r="Q31" s="10">
        <f>IFERROR(__xludf.DUMMYFUNCTION("GOOGLEFINANCE(""CURRENCY:INRBRL"")*N31"),51.97702631239999)</f>
        <v>51.97702631</v>
      </c>
    </row>
    <row r="32">
      <c r="A32" s="6" t="s">
        <v>92</v>
      </c>
      <c r="B32" s="7">
        <v>45111.0</v>
      </c>
      <c r="C32" s="8" t="str">
        <f t="shared" si="1"/>
        <v>4,7</v>
      </c>
      <c r="D32" s="6">
        <v>4.7</v>
      </c>
      <c r="E32" s="6" t="s">
        <v>29</v>
      </c>
      <c r="F32" s="6">
        <v>112.0</v>
      </c>
      <c r="G32" s="6">
        <v>1.0</v>
      </c>
      <c r="H32" s="6" t="s">
        <v>93</v>
      </c>
      <c r="I32" s="6" t="s">
        <v>19</v>
      </c>
      <c r="J32" s="6" t="s">
        <v>94</v>
      </c>
      <c r="K32" s="6">
        <v>2.41</v>
      </c>
      <c r="L32" s="9" t="str">
        <f t="shared" si="2"/>
        <v>241</v>
      </c>
      <c r="M32" s="6">
        <v>596.0</v>
      </c>
      <c r="N32" s="11" t="str">
        <f t="shared" si="4"/>
        <v>596</v>
      </c>
      <c r="O32" s="10">
        <f>IFERROR(__xludf.DUMMYFUNCTION("GOOGLEFINANCE(""CURRENCY:INRBRL"")*L32"),14.481460510159998)</f>
        <v>14.48146051</v>
      </c>
      <c r="P32" s="10">
        <v>14.42188450522</v>
      </c>
      <c r="Q32" s="10">
        <f>IFERROR(__xludf.DUMMYFUNCTION("GOOGLEFINANCE(""CURRENCY:INRBRL"")*N32"),35.813072464959994)</f>
        <v>35.81307246</v>
      </c>
    </row>
    <row r="33">
      <c r="A33" s="6" t="s">
        <v>95</v>
      </c>
      <c r="B33" s="7">
        <v>45140.0</v>
      </c>
      <c r="C33" s="8" t="str">
        <f t="shared" si="1"/>
        <v>2,8</v>
      </c>
      <c r="D33" s="6">
        <v>2.8</v>
      </c>
      <c r="E33" s="6" t="s">
        <v>96</v>
      </c>
      <c r="F33" s="6">
        <v>252.0</v>
      </c>
      <c r="G33" s="6">
        <v>1.0</v>
      </c>
      <c r="H33" s="6" t="s">
        <v>25</v>
      </c>
      <c r="I33" s="6" t="s">
        <v>26</v>
      </c>
      <c r="J33" s="6" t="s">
        <v>44</v>
      </c>
      <c r="K33" s="6">
        <v>978.0</v>
      </c>
      <c r="L33" s="9" t="str">
        <f t="shared" si="2"/>
        <v>978</v>
      </c>
      <c r="M33" s="6">
        <v>156.0</v>
      </c>
      <c r="N33" s="11" t="str">
        <f t="shared" si="4"/>
        <v>156</v>
      </c>
      <c r="O33" s="10">
        <f>IFERROR(__xludf.DUMMYFUNCTION("GOOGLEFINANCE(""CURRENCY:INRBRL"")*L33"),58.767088709279996)</f>
        <v>58.76708871</v>
      </c>
      <c r="P33" s="10">
        <v>58.525323842759995</v>
      </c>
      <c r="Q33" s="10">
        <f>IFERROR(__xludf.DUMMYFUNCTION("GOOGLEFINANCE(""CURRENCY:INRBRL"")*N33"),9.373891450559999)</f>
        <v>9.373891451</v>
      </c>
    </row>
    <row r="34">
      <c r="A34" s="6" t="s">
        <v>97</v>
      </c>
      <c r="B34" s="7">
        <v>45080.0</v>
      </c>
      <c r="C34" s="8" t="str">
        <f t="shared" si="1"/>
        <v>3,6</v>
      </c>
      <c r="D34" s="6">
        <v>3.6</v>
      </c>
      <c r="E34" s="6" t="s">
        <v>17</v>
      </c>
      <c r="F34" s="6">
        <v>478.0</v>
      </c>
      <c r="G34" s="6">
        <v>3.0</v>
      </c>
      <c r="H34" s="6" t="s">
        <v>25</v>
      </c>
      <c r="I34" s="6" t="s">
        <v>26</v>
      </c>
      <c r="J34" s="6" t="s">
        <v>49</v>
      </c>
      <c r="K34" s="6">
        <v>1.674</v>
      </c>
      <c r="L34" s="9" t="str">
        <f t="shared" si="2"/>
        <v>1674</v>
      </c>
      <c r="M34" s="6">
        <v>378.0</v>
      </c>
      <c r="N34" s="11" t="str">
        <f t="shared" si="4"/>
        <v>378</v>
      </c>
      <c r="O34" s="10">
        <f>IFERROR(__xludf.DUMMYFUNCTION("GOOGLEFINANCE(""CURRENCY:INRBRL"")*L34"),100.58906595023998)</f>
        <v>100.589066</v>
      </c>
      <c r="P34" s="10">
        <v>100.17524755907999</v>
      </c>
      <c r="Q34" s="10">
        <f>IFERROR(__xludf.DUMMYFUNCTION("GOOGLEFINANCE(""CURRENCY:INRBRL"")*N34"),22.713660053279998)</f>
        <v>22.71366005</v>
      </c>
    </row>
    <row r="35">
      <c r="A35" s="6" t="s">
        <v>98</v>
      </c>
      <c r="B35" s="7">
        <v>45172.0</v>
      </c>
      <c r="C35" s="8" t="str">
        <f t="shared" si="1"/>
        <v>3,9</v>
      </c>
      <c r="D35" s="6">
        <v>3.9</v>
      </c>
      <c r="E35" s="6" t="s">
        <v>17</v>
      </c>
      <c r="F35" s="6">
        <v>48.0</v>
      </c>
      <c r="G35" s="6">
        <v>1.0</v>
      </c>
      <c r="H35" s="6" t="s">
        <v>81</v>
      </c>
      <c r="I35" s="6" t="s">
        <v>19</v>
      </c>
      <c r="J35" s="6" t="s">
        <v>99</v>
      </c>
      <c r="K35" s="6">
        <v>930.0</v>
      </c>
      <c r="L35" s="9" t="str">
        <f t="shared" si="2"/>
        <v>930</v>
      </c>
      <c r="M35" s="6">
        <v>290.0</v>
      </c>
      <c r="N35" s="11" t="str">
        <f t="shared" si="4"/>
        <v>290</v>
      </c>
      <c r="O35" s="10">
        <f>IFERROR(__xludf.DUMMYFUNCTION("GOOGLEFINANCE(""CURRENCY:INRBRL"")*L35"),55.882814416799995)</f>
        <v>55.88281442</v>
      </c>
      <c r="P35" s="10">
        <v>55.6529153106</v>
      </c>
      <c r="Q35" s="10">
        <f>IFERROR(__xludf.DUMMYFUNCTION("GOOGLEFINANCE(""CURRENCY:INRBRL"")*N35"),17.425823850399997)</f>
        <v>17.42582385</v>
      </c>
    </row>
    <row r="36">
      <c r="A36" s="6" t="s">
        <v>100</v>
      </c>
      <c r="B36" s="7">
        <v>44961.0</v>
      </c>
      <c r="C36" s="8" t="str">
        <f t="shared" si="1"/>
        <v>4,2</v>
      </c>
      <c r="D36" s="6">
        <v>4.2</v>
      </c>
      <c r="E36" s="6" t="s">
        <v>17</v>
      </c>
      <c r="F36" s="6">
        <v>289.0</v>
      </c>
      <c r="G36" s="6">
        <v>4.0</v>
      </c>
      <c r="H36" s="6" t="s">
        <v>101</v>
      </c>
      <c r="I36" s="6" t="s">
        <v>19</v>
      </c>
      <c r="J36" s="6" t="s">
        <v>102</v>
      </c>
      <c r="K36" s="6">
        <v>2.832</v>
      </c>
      <c r="L36" s="9" t="str">
        <f t="shared" si="2"/>
        <v>2832</v>
      </c>
      <c r="M36" s="6">
        <v>875.0</v>
      </c>
      <c r="N36" s="11" t="str">
        <f t="shared" si="4"/>
        <v>875</v>
      </c>
      <c r="O36" s="10">
        <f>IFERROR(__xludf.DUMMYFUNCTION("GOOGLEFINANCE(""CURRENCY:INRBRL"")*L36"),170.17218325631998)</f>
        <v>170.1721833</v>
      </c>
      <c r="P36" s="10">
        <v>169.47210339744</v>
      </c>
      <c r="Q36" s="10">
        <f>IFERROR(__xludf.DUMMYFUNCTION("GOOGLEFINANCE(""CURRENCY:INRBRL"")*N36"),52.577916789999996)</f>
        <v>52.57791679</v>
      </c>
    </row>
    <row r="37">
      <c r="A37" s="6" t="s">
        <v>103</v>
      </c>
      <c r="B37" s="7">
        <v>44961.0</v>
      </c>
      <c r="C37" s="8" t="str">
        <f t="shared" si="1"/>
        <v>4,2</v>
      </c>
      <c r="D37" s="6">
        <v>4.2</v>
      </c>
      <c r="E37" s="6" t="s">
        <v>17</v>
      </c>
      <c r="F37" s="6">
        <v>142.0</v>
      </c>
      <c r="G37" s="6">
        <v>1.0</v>
      </c>
      <c r="H37" s="6" t="s">
        <v>104</v>
      </c>
      <c r="I37" s="6" t="s">
        <v>19</v>
      </c>
      <c r="J37" s="6" t="s">
        <v>105</v>
      </c>
      <c r="K37" s="6">
        <v>3.629</v>
      </c>
      <c r="L37" s="9" t="str">
        <f t="shared" si="2"/>
        <v>3629</v>
      </c>
      <c r="M37" s="6">
        <v>792.0</v>
      </c>
      <c r="N37" s="11" t="str">
        <f t="shared" si="4"/>
        <v>792</v>
      </c>
      <c r="O37" s="10">
        <f>IFERROR(__xludf.DUMMYFUNCTION("GOOGLEFINANCE(""CURRENCY:INRBRL"")*L37"),218.06315432103997)</f>
        <v>218.0631543</v>
      </c>
      <c r="P37" s="10">
        <v>217.16605340018</v>
      </c>
      <c r="Q37" s="10">
        <f>IFERROR(__xludf.DUMMYFUNCTION("GOOGLEFINANCE(""CURRENCY:INRBRL"")*N37"),47.59052582592)</f>
        <v>47.59052583</v>
      </c>
    </row>
    <row r="38">
      <c r="A38" s="6" t="s">
        <v>106</v>
      </c>
      <c r="B38" s="7">
        <v>45081.0</v>
      </c>
      <c r="C38" s="8" t="str">
        <f t="shared" si="1"/>
        <v>4,6</v>
      </c>
      <c r="D38" s="6">
        <v>4.6</v>
      </c>
      <c r="E38" s="6" t="s">
        <v>29</v>
      </c>
      <c r="F38" s="6">
        <v>235.0</v>
      </c>
      <c r="G38" s="6">
        <v>5.0</v>
      </c>
      <c r="H38" s="6" t="s">
        <v>57</v>
      </c>
      <c r="I38" s="6" t="s">
        <v>19</v>
      </c>
      <c r="J38" s="6" t="s">
        <v>107</v>
      </c>
      <c r="K38" s="6">
        <v>10.881</v>
      </c>
      <c r="L38" s="9" t="str">
        <f t="shared" si="2"/>
        <v>10881</v>
      </c>
      <c r="M38" s="6">
        <v>2.925</v>
      </c>
      <c r="N38" s="11" t="str">
        <f t="shared" si="4"/>
        <v>2925</v>
      </c>
      <c r="O38" s="10">
        <f>IFERROR(__xludf.DUMMYFUNCTION("GOOGLEFINANCE(""CURRENCY:INRBRL"")*L38"),653.8289286765599)</f>
        <v>653.8289287</v>
      </c>
      <c r="P38" s="10">
        <v>651.13910913402</v>
      </c>
      <c r="Q38" s="10">
        <f>IFERROR(__xludf.DUMMYFUNCTION("GOOGLEFINANCE(""CURRENCY:INRBRL"")*N38"),175.760464698)</f>
        <v>175.7604647</v>
      </c>
    </row>
    <row r="39">
      <c r="A39" s="6" t="s">
        <v>108</v>
      </c>
      <c r="B39" s="7">
        <v>44930.0</v>
      </c>
      <c r="C39" s="8" t="str">
        <f t="shared" si="1"/>
        <v>4,1</v>
      </c>
      <c r="D39" s="6">
        <v>4.1</v>
      </c>
      <c r="E39" s="6" t="s">
        <v>17</v>
      </c>
      <c r="F39" s="6">
        <v>219.0</v>
      </c>
      <c r="G39" s="6">
        <v>3.0</v>
      </c>
      <c r="H39" s="6" t="s">
        <v>18</v>
      </c>
      <c r="I39" s="6" t="s">
        <v>19</v>
      </c>
      <c r="J39" s="6" t="s">
        <v>109</v>
      </c>
      <c r="K39" s="6">
        <v>2.543</v>
      </c>
      <c r="L39" s="9" t="str">
        <f t="shared" si="2"/>
        <v>2543</v>
      </c>
      <c r="M39" s="6">
        <v>519.0</v>
      </c>
      <c r="N39" s="11" t="str">
        <f t="shared" si="4"/>
        <v>519</v>
      </c>
      <c r="O39" s="10">
        <f>IFERROR(__xludf.DUMMYFUNCTION("GOOGLEFINANCE(""CURRENCY:INRBRL"")*L39"),152.80644845368)</f>
        <v>152.8064485</v>
      </c>
      <c r="P39" s="10">
        <v>152.17781036006</v>
      </c>
      <c r="Q39" s="10">
        <f>IFERROR(__xludf.DUMMYFUNCTION("GOOGLEFINANCE(""CURRENCY:INRBRL"")*N39"),31.186215787439995)</f>
        <v>31.18621579</v>
      </c>
    </row>
    <row r="40">
      <c r="A40" s="6" t="s">
        <v>110</v>
      </c>
      <c r="B40" s="7">
        <v>45050.0</v>
      </c>
      <c r="C40" s="8" t="str">
        <f t="shared" si="1"/>
        <v>4,5</v>
      </c>
      <c r="D40" s="6">
        <v>4.5</v>
      </c>
      <c r="E40" s="6" t="s">
        <v>29</v>
      </c>
      <c r="F40" s="6">
        <v>228.0</v>
      </c>
      <c r="G40" s="6">
        <v>5.0</v>
      </c>
      <c r="H40" s="6" t="s">
        <v>30</v>
      </c>
      <c r="I40" s="6" t="s">
        <v>19</v>
      </c>
      <c r="J40" s="6" t="s">
        <v>111</v>
      </c>
      <c r="K40" s="6">
        <v>10.4</v>
      </c>
      <c r="L40" s="9" t="str">
        <f t="shared" si="2"/>
        <v>104</v>
      </c>
      <c r="M40" s="6">
        <v>1.872</v>
      </c>
      <c r="N40" s="11" t="str">
        <f t="shared" si="4"/>
        <v>1872</v>
      </c>
      <c r="O40" s="10">
        <f>IFERROR(__xludf.DUMMYFUNCTION("GOOGLEFINANCE(""CURRENCY:INRBRL"")*L40"),6.24926096704)</f>
        <v>6.249260967</v>
      </c>
      <c r="P40" s="10">
        <v>6.22355181968</v>
      </c>
      <c r="Q40" s="10">
        <f>IFERROR(__xludf.DUMMYFUNCTION("GOOGLEFINANCE(""CURRENCY:INRBRL"")*N40"),112.48669740671998)</f>
        <v>112.4866974</v>
      </c>
    </row>
    <row r="41">
      <c r="A41" s="6" t="s">
        <v>112</v>
      </c>
      <c r="B41" s="7">
        <v>45141.0</v>
      </c>
      <c r="C41" s="8" t="str">
        <f t="shared" si="1"/>
        <v>3,8</v>
      </c>
      <c r="D41" s="6">
        <v>3.8</v>
      </c>
      <c r="E41" s="6" t="s">
        <v>17</v>
      </c>
      <c r="F41" s="6">
        <v>519.0</v>
      </c>
      <c r="G41" s="6">
        <v>3.0</v>
      </c>
      <c r="H41" s="6" t="s">
        <v>25</v>
      </c>
      <c r="I41" s="6" t="s">
        <v>26</v>
      </c>
      <c r="J41" s="6" t="s">
        <v>49</v>
      </c>
      <c r="K41" s="6">
        <v>2.365</v>
      </c>
      <c r="L41" s="9" t="str">
        <f t="shared" si="2"/>
        <v>2365</v>
      </c>
      <c r="M41" s="6">
        <v>930.0</v>
      </c>
      <c r="N41" s="11" t="str">
        <f t="shared" si="4"/>
        <v>930</v>
      </c>
      <c r="O41" s="10">
        <f>IFERROR(__xludf.DUMMYFUNCTION("GOOGLEFINANCE(""CURRENCY:INRBRL"")*L41"),142.11059795239998)</f>
        <v>142.110598</v>
      </c>
      <c r="P41" s="10">
        <v>141.5259620533</v>
      </c>
      <c r="Q41" s="10">
        <f>IFERROR(__xludf.DUMMYFUNCTION("GOOGLEFINANCE(""CURRENCY:INRBRL"")*N41"),55.882814416799995)</f>
        <v>55.88281442</v>
      </c>
    </row>
    <row r="42">
      <c r="A42" s="6" t="s">
        <v>113</v>
      </c>
      <c r="B42" s="7">
        <v>45019.0</v>
      </c>
      <c r="C42" s="8" t="str">
        <f t="shared" si="1"/>
        <v>3,4</v>
      </c>
      <c r="D42" s="6">
        <v>3.4</v>
      </c>
      <c r="E42" s="6" t="s">
        <v>114</v>
      </c>
      <c r="F42" s="6">
        <v>301.0</v>
      </c>
      <c r="G42" s="6">
        <v>3.0</v>
      </c>
      <c r="H42" s="6" t="s">
        <v>33</v>
      </c>
      <c r="I42" s="6" t="s">
        <v>26</v>
      </c>
      <c r="J42" s="6" t="s">
        <v>89</v>
      </c>
      <c r="K42" s="6">
        <v>2.428</v>
      </c>
      <c r="L42" s="9" t="str">
        <f t="shared" si="2"/>
        <v>2428</v>
      </c>
      <c r="M42" s="6">
        <v>711.0</v>
      </c>
      <c r="N42" s="11" t="str">
        <f t="shared" si="4"/>
        <v>711</v>
      </c>
      <c r="O42" s="10">
        <f>IFERROR(__xludf.DUMMYFUNCTION("GOOGLEFINANCE(""CURRENCY:INRBRL"")*L42"),145.89620796127997)</f>
        <v>145.896208</v>
      </c>
      <c r="P42" s="10">
        <v>145.29599825175998</v>
      </c>
      <c r="Q42" s="10">
        <f>IFERROR(__xludf.DUMMYFUNCTION("GOOGLEFINANCE(""CURRENCY:INRBRL"")*N42"),42.723312957359994)</f>
        <v>42.72331296</v>
      </c>
    </row>
    <row r="43">
      <c r="A43" s="6" t="s">
        <v>115</v>
      </c>
      <c r="B43" s="7">
        <v>44989.0</v>
      </c>
      <c r="C43" s="8" t="str">
        <f t="shared" si="1"/>
        <v>4,3</v>
      </c>
      <c r="D43" s="6">
        <v>4.3</v>
      </c>
      <c r="E43" s="6" t="s">
        <v>29</v>
      </c>
      <c r="F43" s="6">
        <v>165.0</v>
      </c>
      <c r="G43" s="6">
        <v>3.0</v>
      </c>
      <c r="H43" s="6" t="s">
        <v>18</v>
      </c>
      <c r="I43" s="6" t="s">
        <v>19</v>
      </c>
      <c r="J43" s="6" t="s">
        <v>116</v>
      </c>
      <c r="K43" s="6">
        <v>2.763</v>
      </c>
      <c r="L43" s="9" t="str">
        <f t="shared" si="2"/>
        <v>2763</v>
      </c>
      <c r="M43" s="6">
        <v>653.0</v>
      </c>
      <c r="N43" s="11" t="str">
        <f t="shared" si="4"/>
        <v>653</v>
      </c>
      <c r="O43" s="10">
        <f>IFERROR(__xludf.DUMMYFUNCTION("GOOGLEFINANCE(""CURRENCY:INRBRL"")*L43"),166.02603896088)</f>
        <v>166.026039</v>
      </c>
      <c r="P43" s="10">
        <v>165.34301613246</v>
      </c>
      <c r="Q43" s="10">
        <f>IFERROR(__xludf.DUMMYFUNCTION("GOOGLEFINANCE(""CURRENCY:INRBRL"")*N43"),39.23814818728)</f>
        <v>39.23814819</v>
      </c>
    </row>
    <row r="44">
      <c r="A44" s="6" t="s">
        <v>117</v>
      </c>
      <c r="B44" s="7">
        <v>45020.0</v>
      </c>
      <c r="C44" s="8" t="str">
        <f t="shared" si="1"/>
        <v>4,4</v>
      </c>
      <c r="D44" s="6">
        <v>4.4</v>
      </c>
      <c r="E44" s="6" t="s">
        <v>29</v>
      </c>
      <c r="F44" s="6">
        <v>82.0</v>
      </c>
      <c r="G44" s="6">
        <v>4.0</v>
      </c>
      <c r="H44" s="6" t="s">
        <v>57</v>
      </c>
      <c r="I44" s="6" t="s">
        <v>19</v>
      </c>
      <c r="J44" s="6" t="s">
        <v>58</v>
      </c>
      <c r="K44" s="6">
        <v>5.631</v>
      </c>
      <c r="L44" s="9" t="str">
        <f t="shared" si="2"/>
        <v>5631</v>
      </c>
      <c r="M44" s="6">
        <v>1.346</v>
      </c>
      <c r="N44" s="11" t="str">
        <f t="shared" si="4"/>
        <v>1346</v>
      </c>
      <c r="O44" s="10">
        <f>IFERROR(__xludf.DUMMYFUNCTION("GOOGLEFINANCE(""CURRENCY:INRBRL"")*L44"),338.36142793655995)</f>
        <v>338.3614279</v>
      </c>
      <c r="P44" s="10">
        <v>336.96942592901996</v>
      </c>
      <c r="Q44" s="10">
        <f>IFERROR(__xludf.DUMMYFUNCTION("GOOGLEFINANCE(""CURRENCY:INRBRL"")*N44"),80.87985828496)</f>
        <v>80.87985828</v>
      </c>
    </row>
    <row r="45">
      <c r="A45" s="6" t="s">
        <v>118</v>
      </c>
      <c r="B45" s="7">
        <v>44929.0</v>
      </c>
      <c r="C45" s="8" t="str">
        <f t="shared" si="1"/>
        <v>3,1</v>
      </c>
      <c r="D45" s="6">
        <v>3.1</v>
      </c>
      <c r="E45" s="6" t="s">
        <v>114</v>
      </c>
      <c r="F45" s="6">
        <v>54.0</v>
      </c>
      <c r="G45" s="6">
        <v>3.0</v>
      </c>
      <c r="H45" s="6" t="s">
        <v>18</v>
      </c>
      <c r="I45" s="6" t="s">
        <v>19</v>
      </c>
      <c r="J45" s="6" t="s">
        <v>119</v>
      </c>
      <c r="K45" s="6">
        <v>2.706</v>
      </c>
      <c r="L45" s="9" t="str">
        <f t="shared" si="2"/>
        <v>2706</v>
      </c>
      <c r="M45" s="6">
        <v>589.0</v>
      </c>
      <c r="N45" s="11" t="str">
        <f t="shared" si="4"/>
        <v>589</v>
      </c>
      <c r="O45" s="10">
        <f>IFERROR(__xludf.DUMMYFUNCTION("GOOGLEFINANCE(""CURRENCY:INRBRL"")*L45"),162.60096323855998)</f>
        <v>162.6009632</v>
      </c>
      <c r="P45" s="10">
        <v>161.93203100052</v>
      </c>
      <c r="Q45" s="10">
        <f>IFERROR(__xludf.DUMMYFUNCTION("GOOGLEFINANCE(""CURRENCY:INRBRL"")*N45"),35.392449130639996)</f>
        <v>35.39244913</v>
      </c>
    </row>
    <row r="46">
      <c r="A46" s="6" t="s">
        <v>120</v>
      </c>
      <c r="B46" s="6">
        <v>4.0</v>
      </c>
      <c r="C46" s="8" t="str">
        <f t="shared" si="1"/>
        <v>4</v>
      </c>
      <c r="D46" s="6">
        <v>4.0</v>
      </c>
      <c r="E46" s="6" t="s">
        <v>17</v>
      </c>
      <c r="F46" s="6">
        <v>40.0</v>
      </c>
      <c r="G46" s="6">
        <v>3.0</v>
      </c>
      <c r="H46" s="6" t="s">
        <v>60</v>
      </c>
      <c r="I46" s="6" t="s">
        <v>19</v>
      </c>
      <c r="J46" s="6" t="s">
        <v>41</v>
      </c>
      <c r="K46" s="6">
        <v>2.93</v>
      </c>
      <c r="L46" s="9" t="str">
        <f t="shared" si="2"/>
        <v>293</v>
      </c>
      <c r="M46" s="6">
        <v>599.0</v>
      </c>
      <c r="N46" s="11" t="str">
        <f t="shared" si="4"/>
        <v>599</v>
      </c>
      <c r="O46" s="10">
        <f>IFERROR(__xludf.DUMMYFUNCTION("GOOGLEFINANCE(""CURRENCY:INRBRL"")*L46"),17.60609099368)</f>
        <v>17.60609099</v>
      </c>
      <c r="P46" s="10">
        <v>17.533660415059998</v>
      </c>
      <c r="Q46" s="10">
        <f>IFERROR(__xludf.DUMMYFUNCTION("GOOGLEFINANCE(""CURRENCY:INRBRL"")*N46"),35.99333960823999)</f>
        <v>35.99333961</v>
      </c>
    </row>
    <row r="47">
      <c r="A47" s="6" t="s">
        <v>121</v>
      </c>
      <c r="B47" s="7">
        <v>44989.0</v>
      </c>
      <c r="C47" s="8" t="str">
        <f t="shared" si="1"/>
        <v>4,3</v>
      </c>
      <c r="D47" s="6">
        <v>4.3</v>
      </c>
      <c r="E47" s="6" t="s">
        <v>29</v>
      </c>
      <c r="F47" s="6">
        <v>420.0</v>
      </c>
      <c r="G47" s="6">
        <v>5.0</v>
      </c>
      <c r="H47" s="6" t="s">
        <v>22</v>
      </c>
      <c r="I47" s="6" t="s">
        <v>19</v>
      </c>
      <c r="J47" s="6" t="s">
        <v>122</v>
      </c>
      <c r="K47" s="6">
        <v>9.417</v>
      </c>
      <c r="L47" s="9" t="str">
        <f t="shared" si="2"/>
        <v>9417</v>
      </c>
      <c r="M47" s="6">
        <v>2.531</v>
      </c>
      <c r="N47" s="11" t="str">
        <f t="shared" si="4"/>
        <v>2531</v>
      </c>
      <c r="O47" s="10">
        <f>IFERROR(__xludf.DUMMYFUNCTION("GOOGLEFINANCE(""CURRENCY:INRBRL"")*L47"),565.8585627559199)</f>
        <v>565.8585628</v>
      </c>
      <c r="P47" s="10">
        <v>563.53064890314</v>
      </c>
      <c r="Q47" s="10">
        <f>IFERROR(__xludf.DUMMYFUNCTION("GOOGLEFINANCE(""CURRENCY:INRBRL"")*N47"),152.08537988055997)</f>
        <v>152.0853799</v>
      </c>
    </row>
    <row r="48">
      <c r="A48" s="6" t="s">
        <v>123</v>
      </c>
      <c r="B48" s="7">
        <v>45172.0</v>
      </c>
      <c r="C48" s="8" t="str">
        <f t="shared" si="1"/>
        <v>3,9</v>
      </c>
      <c r="D48" s="6">
        <v>3.9</v>
      </c>
      <c r="E48" s="6" t="s">
        <v>17</v>
      </c>
      <c r="F48" s="6">
        <v>152.0</v>
      </c>
      <c r="G48" s="6">
        <v>4.0</v>
      </c>
      <c r="H48" s="6" t="s">
        <v>57</v>
      </c>
      <c r="I48" s="6" t="s">
        <v>19</v>
      </c>
      <c r="J48" s="6" t="s">
        <v>58</v>
      </c>
      <c r="K48" s="6">
        <v>2.228</v>
      </c>
      <c r="L48" s="9" t="str">
        <f t="shared" si="2"/>
        <v>2228</v>
      </c>
      <c r="M48" s="6">
        <v>567.0</v>
      </c>
      <c r="N48" s="11" t="str">
        <f t="shared" si="4"/>
        <v>567</v>
      </c>
      <c r="O48" s="10">
        <f>IFERROR(__xludf.DUMMYFUNCTION("GOOGLEFINANCE(""CURRENCY:INRBRL"")*L48"),133.87839840927998)</f>
        <v>133.8783984</v>
      </c>
      <c r="P48" s="10">
        <v>133.32762936775998</v>
      </c>
      <c r="Q48" s="10">
        <f>IFERROR(__xludf.DUMMYFUNCTION("GOOGLEFINANCE(""CURRENCY:INRBRL"")*N48"),34.07049007992)</f>
        <v>34.07049008</v>
      </c>
    </row>
    <row r="49">
      <c r="A49" s="6" t="s">
        <v>124</v>
      </c>
      <c r="B49" s="7">
        <v>45172.0</v>
      </c>
      <c r="C49" s="8" t="str">
        <f t="shared" si="1"/>
        <v>3,9</v>
      </c>
      <c r="D49" s="6">
        <v>3.9</v>
      </c>
      <c r="E49" s="6" t="s">
        <v>17</v>
      </c>
      <c r="F49" s="6">
        <v>43.0</v>
      </c>
      <c r="G49" s="6">
        <v>1.0</v>
      </c>
      <c r="H49" s="6" t="s">
        <v>81</v>
      </c>
      <c r="I49" s="6" t="s">
        <v>19</v>
      </c>
      <c r="J49" s="6" t="s">
        <v>125</v>
      </c>
      <c r="K49" s="6">
        <v>1.814</v>
      </c>
      <c r="L49" s="9" t="str">
        <f t="shared" si="2"/>
        <v>1814</v>
      </c>
      <c r="M49" s="6">
        <v>429.0</v>
      </c>
      <c r="N49" s="11" t="str">
        <f t="shared" si="4"/>
        <v>429</v>
      </c>
      <c r="O49" s="10">
        <f>IFERROR(__xludf.DUMMYFUNCTION("GOOGLEFINANCE(""CURRENCY:INRBRL"")*L49"),109.00153263664)</f>
        <v>109.0015326</v>
      </c>
      <c r="P49" s="10">
        <v>108.55310577787999</v>
      </c>
      <c r="Q49" s="10">
        <f>IFERROR(__xludf.DUMMYFUNCTION("GOOGLEFINANCE(""CURRENCY:INRBRL"")*N49"),25.778201489039997)</f>
        <v>25.77820149</v>
      </c>
    </row>
    <row r="50">
      <c r="A50" s="6" t="s">
        <v>126</v>
      </c>
      <c r="B50" s="7">
        <v>45172.0</v>
      </c>
      <c r="C50" s="8" t="str">
        <f t="shared" si="1"/>
        <v>3,9</v>
      </c>
      <c r="D50" s="6">
        <v>3.9</v>
      </c>
      <c r="E50" s="6" t="s">
        <v>17</v>
      </c>
      <c r="F50" s="6">
        <v>230.0</v>
      </c>
      <c r="G50" s="6">
        <v>1.0</v>
      </c>
      <c r="H50" s="6" t="s">
        <v>25</v>
      </c>
      <c r="I50" s="6" t="s">
        <v>26</v>
      </c>
      <c r="J50" s="6" t="s">
        <v>89</v>
      </c>
      <c r="K50" s="6">
        <v>1.347</v>
      </c>
      <c r="L50" s="9" t="str">
        <f t="shared" si="2"/>
        <v>1347</v>
      </c>
      <c r="M50" s="6">
        <v>352.0</v>
      </c>
      <c r="N50" s="11" t="str">
        <f t="shared" si="4"/>
        <v>352</v>
      </c>
      <c r="O50" s="10">
        <f>IFERROR(__xludf.DUMMYFUNCTION("GOOGLEFINANCE(""CURRENCY:INRBRL"")*L50"),80.93994733272)</f>
        <v>80.93994733</v>
      </c>
      <c r="P50" s="10">
        <v>80.60696443374</v>
      </c>
      <c r="Q50" s="10">
        <f>IFERROR(__xludf.DUMMYFUNCTION("GOOGLEFINANCE(""CURRENCY:INRBRL"")*N50"),21.151344811519998)</f>
        <v>21.15134481</v>
      </c>
    </row>
    <row r="51">
      <c r="A51" s="6" t="s">
        <v>127</v>
      </c>
      <c r="B51" s="7">
        <v>44929.0</v>
      </c>
      <c r="C51" s="8" t="str">
        <f t="shared" si="1"/>
        <v>3,1</v>
      </c>
      <c r="D51" s="6">
        <v>3.1</v>
      </c>
      <c r="E51" s="6" t="s">
        <v>114</v>
      </c>
      <c r="F51" s="6">
        <v>101.0</v>
      </c>
      <c r="G51" s="6">
        <v>3.0</v>
      </c>
      <c r="H51" s="6" t="s">
        <v>128</v>
      </c>
      <c r="I51" s="6" t="s">
        <v>19</v>
      </c>
      <c r="J51" s="6" t="s">
        <v>129</v>
      </c>
      <c r="K51" s="6">
        <v>2.63</v>
      </c>
      <c r="L51" s="9" t="str">
        <f t="shared" si="2"/>
        <v>263</v>
      </c>
      <c r="M51" s="6">
        <v>557.0</v>
      </c>
      <c r="N51" s="11" t="str">
        <f t="shared" si="4"/>
        <v>557</v>
      </c>
      <c r="O51" s="10">
        <f>IFERROR(__xludf.DUMMYFUNCTION("GOOGLEFINANCE(""CURRENCY:INRBRL"")*L51"),15.803419560879998)</f>
        <v>15.80341956</v>
      </c>
      <c r="P51" s="10">
        <v>15.73840508246</v>
      </c>
      <c r="Q51" s="10">
        <f>IFERROR(__xludf.DUMMYFUNCTION("GOOGLEFINANCE(""CURRENCY:INRBRL"")*N51"),33.469599602319995)</f>
        <v>33.4695996</v>
      </c>
    </row>
    <row r="52">
      <c r="A52" s="6" t="s">
        <v>130</v>
      </c>
      <c r="B52" s="7">
        <v>44961.0</v>
      </c>
      <c r="C52" s="8" t="str">
        <f t="shared" si="1"/>
        <v>4,2</v>
      </c>
      <c r="D52" s="6">
        <v>4.2</v>
      </c>
      <c r="E52" s="6" t="s">
        <v>17</v>
      </c>
      <c r="F52" s="6">
        <v>113.0</v>
      </c>
      <c r="G52" s="6">
        <v>3.0</v>
      </c>
      <c r="H52" s="6" t="s">
        <v>60</v>
      </c>
      <c r="I52" s="6" t="s">
        <v>19</v>
      </c>
      <c r="J52" s="6" t="s">
        <v>131</v>
      </c>
      <c r="K52" s="6">
        <v>2.696</v>
      </c>
      <c r="L52" s="9" t="str">
        <f t="shared" si="2"/>
        <v>2696</v>
      </c>
      <c r="M52" s="6">
        <v>638.0</v>
      </c>
      <c r="N52" s="11" t="str">
        <f t="shared" si="4"/>
        <v>638</v>
      </c>
      <c r="O52" s="10">
        <f>IFERROR(__xludf.DUMMYFUNCTION("GOOGLEFINANCE(""CURRENCY:INRBRL"")*L52"),162.00007276096)</f>
        <v>162.0000728</v>
      </c>
      <c r="P52" s="10">
        <v>161.33361255632</v>
      </c>
      <c r="Q52" s="10">
        <f>IFERROR(__xludf.DUMMYFUNCTION("GOOGLEFINANCE(""CURRENCY:INRBRL"")*N52"),38.33681247088)</f>
        <v>38.33681247</v>
      </c>
    </row>
    <row r="53">
      <c r="A53" s="6" t="s">
        <v>132</v>
      </c>
      <c r="B53" s="7">
        <v>44961.0</v>
      </c>
      <c r="C53" s="8" t="str">
        <f t="shared" si="1"/>
        <v>4,2</v>
      </c>
      <c r="D53" s="6">
        <v>4.2</v>
      </c>
      <c r="E53" s="6" t="s">
        <v>17</v>
      </c>
      <c r="F53" s="6">
        <v>396.0</v>
      </c>
      <c r="G53" s="6">
        <v>3.0</v>
      </c>
      <c r="H53" s="6" t="s">
        <v>43</v>
      </c>
      <c r="I53" s="6" t="s">
        <v>26</v>
      </c>
      <c r="J53" s="6" t="s">
        <v>44</v>
      </c>
      <c r="K53" s="6">
        <v>3.627</v>
      </c>
      <c r="L53" s="9" t="str">
        <f t="shared" si="2"/>
        <v>3627</v>
      </c>
      <c r="M53" s="6">
        <v>741.0</v>
      </c>
      <c r="N53" s="11" t="str">
        <f t="shared" si="4"/>
        <v>741</v>
      </c>
      <c r="O53" s="10">
        <f>IFERROR(__xludf.DUMMYFUNCTION("GOOGLEFINANCE(""CURRENCY:INRBRL"")*L53"),217.94297622551997)</f>
        <v>217.9429762</v>
      </c>
      <c r="P53" s="10">
        <v>217.04636971134</v>
      </c>
      <c r="Q53" s="10">
        <f>IFERROR(__xludf.DUMMYFUNCTION("GOOGLEFINANCE(""CURRENCY:INRBRL"")*N53"),44.52598439016)</f>
        <v>44.52598439</v>
      </c>
    </row>
    <row r="54">
      <c r="A54" s="6" t="s">
        <v>133</v>
      </c>
      <c r="B54" s="7">
        <v>45020.0</v>
      </c>
      <c r="C54" s="8" t="str">
        <f t="shared" si="1"/>
        <v>4,4</v>
      </c>
      <c r="D54" s="6">
        <v>4.4</v>
      </c>
      <c r="E54" s="6" t="s">
        <v>29</v>
      </c>
      <c r="F54" s="6">
        <v>54.0</v>
      </c>
      <c r="G54" s="6">
        <v>1.0</v>
      </c>
      <c r="H54" s="6" t="s">
        <v>134</v>
      </c>
      <c r="I54" s="6" t="s">
        <v>19</v>
      </c>
      <c r="J54" s="6" t="s">
        <v>73</v>
      </c>
      <c r="K54" s="6">
        <v>2.011</v>
      </c>
      <c r="L54" s="9" t="str">
        <f t="shared" si="2"/>
        <v>2011</v>
      </c>
      <c r="M54" s="6">
        <v>506.0</v>
      </c>
      <c r="N54" s="11" t="str">
        <f t="shared" si="4"/>
        <v>506</v>
      </c>
      <c r="O54" s="10">
        <f>IFERROR(__xludf.DUMMYFUNCTION("GOOGLEFINANCE(""CURRENCY:INRBRL"")*L54"),120.83907504535999)</f>
        <v>120.839075</v>
      </c>
      <c r="P54" s="10">
        <v>120.34194912862</v>
      </c>
      <c r="Q54" s="10">
        <f>IFERROR(__xludf.DUMMYFUNCTION("GOOGLEFINANCE(""CURRENCY:INRBRL"")*N54"),30.405058166559996)</f>
        <v>30.40505817</v>
      </c>
    </row>
    <row r="55">
      <c r="A55" s="6" t="s">
        <v>135</v>
      </c>
      <c r="B55" s="7">
        <v>44930.0</v>
      </c>
      <c r="C55" s="8" t="str">
        <f t="shared" si="1"/>
        <v>4,1</v>
      </c>
      <c r="D55" s="6">
        <v>4.1</v>
      </c>
      <c r="E55" s="6" t="s">
        <v>17</v>
      </c>
      <c r="F55" s="6">
        <v>443.0</v>
      </c>
      <c r="G55" s="6">
        <v>4.0</v>
      </c>
      <c r="H55" s="6" t="s">
        <v>57</v>
      </c>
      <c r="I55" s="6" t="s">
        <v>19</v>
      </c>
      <c r="J55" s="6" t="s">
        <v>136</v>
      </c>
      <c r="K55" s="6">
        <v>4.519</v>
      </c>
      <c r="L55" s="9" t="str">
        <f t="shared" si="2"/>
        <v>4519</v>
      </c>
      <c r="M55" s="6">
        <v>923.0</v>
      </c>
      <c r="N55" s="11" t="str">
        <f t="shared" si="4"/>
        <v>923</v>
      </c>
      <c r="O55" s="10">
        <f>IFERROR(__xludf.DUMMYFUNCTION("GOOGLEFINANCE(""CURRENCY:INRBRL"")*L55"),271.54240682743995)</f>
        <v>271.5424068</v>
      </c>
      <c r="P55" s="10">
        <v>270.42529493398</v>
      </c>
      <c r="Q55" s="10">
        <f>IFERROR(__xludf.DUMMYFUNCTION("GOOGLEFINANCE(""CURRENCY:INRBRL"")*N55"),55.46219108248)</f>
        <v>55.46219108</v>
      </c>
    </row>
    <row r="56">
      <c r="A56" s="6" t="s">
        <v>137</v>
      </c>
      <c r="B56" s="7">
        <v>45081.0</v>
      </c>
      <c r="C56" s="8" t="str">
        <f t="shared" si="1"/>
        <v>4,6</v>
      </c>
      <c r="D56" s="6">
        <v>4.6</v>
      </c>
      <c r="E56" s="6" t="s">
        <v>29</v>
      </c>
      <c r="F56" s="6">
        <v>85.0</v>
      </c>
      <c r="G56" s="6">
        <v>5.0</v>
      </c>
      <c r="H56" s="6" t="s">
        <v>104</v>
      </c>
      <c r="I56" s="6" t="s">
        <v>19</v>
      </c>
      <c r="J56" s="6" t="s">
        <v>138</v>
      </c>
      <c r="K56" s="6">
        <v>10.631</v>
      </c>
      <c r="L56" s="9" t="str">
        <f t="shared" si="2"/>
        <v>10631</v>
      </c>
      <c r="M56" s="6">
        <v>3.038</v>
      </c>
      <c r="N56" s="11" t="str">
        <f t="shared" si="4"/>
        <v>3038</v>
      </c>
      <c r="O56" s="10">
        <f>IFERROR(__xludf.DUMMYFUNCTION("GOOGLEFINANCE(""CURRENCY:INRBRL"")*L56"),638.8066667365599)</f>
        <v>638.8066667</v>
      </c>
      <c r="P56" s="10">
        <v>636.17864802902</v>
      </c>
      <c r="Q56" s="10">
        <f>IFERROR(__xludf.DUMMYFUNCTION("GOOGLEFINANCE(""CURRENCY:INRBRL"")*N56"),182.55052709487998)</f>
        <v>182.5505271</v>
      </c>
    </row>
    <row r="57">
      <c r="A57" s="6" t="s">
        <v>139</v>
      </c>
      <c r="B57" s="6">
        <v>4.0</v>
      </c>
      <c r="C57" s="8" t="str">
        <f t="shared" si="1"/>
        <v>4</v>
      </c>
      <c r="D57" s="6">
        <v>4.0</v>
      </c>
      <c r="E57" s="6" t="s">
        <v>17</v>
      </c>
      <c r="F57" s="6">
        <v>89.0</v>
      </c>
      <c r="G57" s="6">
        <v>5.0</v>
      </c>
      <c r="H57" s="6" t="s">
        <v>140</v>
      </c>
      <c r="I57" s="6" t="s">
        <v>19</v>
      </c>
      <c r="J57" s="6" t="s">
        <v>141</v>
      </c>
      <c r="K57" s="6">
        <v>3.412</v>
      </c>
      <c r="L57" s="9" t="str">
        <f t="shared" si="2"/>
        <v>3412</v>
      </c>
      <c r="M57" s="6">
        <v>953.0</v>
      </c>
      <c r="N57" s="11" t="str">
        <f t="shared" si="4"/>
        <v>953</v>
      </c>
      <c r="O57" s="10">
        <f>IFERROR(__xludf.DUMMYFUNCTION("GOOGLEFINANCE(""CURRENCY:INRBRL"")*L57"),205.02383095711997)</f>
        <v>205.023831</v>
      </c>
      <c r="P57" s="10">
        <v>204.18037316104</v>
      </c>
      <c r="Q57" s="10">
        <f>IFERROR(__xludf.DUMMYFUNCTION("GOOGLEFINANCE(""CURRENCY:INRBRL"")*N57"),57.264862515279994)</f>
        <v>57.26486252</v>
      </c>
    </row>
    <row r="58">
      <c r="A58" s="6" t="s">
        <v>142</v>
      </c>
      <c r="B58" s="7">
        <v>45019.0</v>
      </c>
      <c r="C58" s="8" t="str">
        <f t="shared" si="1"/>
        <v>3,4</v>
      </c>
      <c r="D58" s="6">
        <v>3.4</v>
      </c>
      <c r="E58" s="6" t="s">
        <v>114</v>
      </c>
      <c r="F58" s="6">
        <v>45.0</v>
      </c>
      <c r="G58" s="6">
        <v>1.0</v>
      </c>
      <c r="H58" s="6" t="s">
        <v>143</v>
      </c>
      <c r="I58" s="6" t="s">
        <v>19</v>
      </c>
      <c r="J58" s="6" t="s">
        <v>144</v>
      </c>
      <c r="K58" s="6">
        <v>1.041</v>
      </c>
      <c r="L58" s="9" t="str">
        <f t="shared" si="2"/>
        <v>1041</v>
      </c>
      <c r="M58" s="6">
        <v>213.0</v>
      </c>
      <c r="N58" s="11" t="str">
        <f t="shared" si="4"/>
        <v>213</v>
      </c>
      <c r="O58" s="10">
        <f>IFERROR(__xludf.DUMMYFUNCTION("GOOGLEFINANCE(""CURRENCY:INRBRL"")*L58"),62.552698718159995)</f>
        <v>62.55269872</v>
      </c>
      <c r="P58" s="10">
        <v>62.29536004122</v>
      </c>
      <c r="Q58" s="10">
        <f>IFERROR(__xludf.DUMMYFUNCTION("GOOGLEFINANCE(""CURRENCY:INRBRL"")*N58"),12.79896717288)</f>
        <v>12.79896717</v>
      </c>
    </row>
    <row r="59">
      <c r="A59" s="6" t="s">
        <v>145</v>
      </c>
      <c r="B59" s="7">
        <v>44961.0</v>
      </c>
      <c r="C59" s="8" t="str">
        <f t="shared" si="1"/>
        <v>4,2</v>
      </c>
      <c r="D59" s="6">
        <v>4.2</v>
      </c>
      <c r="E59" s="6" t="s">
        <v>17</v>
      </c>
      <c r="F59" s="6">
        <v>103.0</v>
      </c>
      <c r="G59" s="6">
        <v>4.0</v>
      </c>
      <c r="H59" s="6" t="s">
        <v>57</v>
      </c>
      <c r="I59" s="6" t="s">
        <v>19</v>
      </c>
      <c r="J59" s="6" t="s">
        <v>53</v>
      </c>
      <c r="K59" s="6">
        <v>3.349</v>
      </c>
      <c r="L59" s="9" t="str">
        <f t="shared" si="2"/>
        <v>3349</v>
      </c>
      <c r="M59" s="6">
        <v>860.0</v>
      </c>
      <c r="N59" s="11" t="str">
        <f t="shared" si="4"/>
        <v>860</v>
      </c>
      <c r="O59" s="10">
        <f>IFERROR(__xludf.DUMMYFUNCTION("GOOGLEFINANCE(""CURRENCY:INRBRL"")*L59"),201.23822094823998)</f>
        <v>201.2382209</v>
      </c>
      <c r="P59" s="10">
        <v>200.41033696258</v>
      </c>
      <c r="Q59" s="10">
        <f>IFERROR(__xludf.DUMMYFUNCTION("GOOGLEFINANCE(""CURRENCY:INRBRL"")*N59"),51.67658107359999)</f>
        <v>51.67658107</v>
      </c>
    </row>
    <row r="60">
      <c r="A60" s="6" t="s">
        <v>146</v>
      </c>
      <c r="B60" s="7">
        <v>44961.0</v>
      </c>
      <c r="C60" s="8" t="str">
        <f t="shared" si="1"/>
        <v>4,2</v>
      </c>
      <c r="D60" s="6">
        <v>4.2</v>
      </c>
      <c r="E60" s="6" t="s">
        <v>17</v>
      </c>
      <c r="F60" s="6">
        <v>128.0</v>
      </c>
      <c r="G60" s="6">
        <v>1.0</v>
      </c>
      <c r="H60" s="6" t="s">
        <v>33</v>
      </c>
      <c r="I60" s="6" t="s">
        <v>26</v>
      </c>
      <c r="J60" s="6" t="s">
        <v>147</v>
      </c>
      <c r="K60" s="6">
        <v>2.177</v>
      </c>
      <c r="L60" s="9" t="str">
        <f t="shared" si="2"/>
        <v>2177</v>
      </c>
      <c r="M60" s="6">
        <v>445.0</v>
      </c>
      <c r="N60" s="11" t="str">
        <f t="shared" si="4"/>
        <v>445</v>
      </c>
      <c r="O60" s="10">
        <f>IFERROR(__xludf.DUMMYFUNCTION("GOOGLEFINANCE(""CURRENCY:INRBRL"")*L60"),130.81385697352)</f>
        <v>130.813857</v>
      </c>
      <c r="P60" s="10">
        <v>130.27569530233998</v>
      </c>
      <c r="Q60" s="10">
        <f>IFERROR(__xludf.DUMMYFUNCTION("GOOGLEFINANCE(""CURRENCY:INRBRL"")*N60"),26.739626253199997)</f>
        <v>26.73962625</v>
      </c>
    </row>
    <row r="61">
      <c r="A61" s="6" t="s">
        <v>148</v>
      </c>
      <c r="B61" s="7">
        <v>45110.0</v>
      </c>
      <c r="C61" s="8" t="str">
        <f t="shared" si="1"/>
        <v>3,7</v>
      </c>
      <c r="D61" s="6">
        <v>3.7</v>
      </c>
      <c r="E61" s="6" t="s">
        <v>17</v>
      </c>
      <c r="F61" s="6">
        <v>192.0</v>
      </c>
      <c r="G61" s="6">
        <v>4.0</v>
      </c>
      <c r="H61" s="6" t="s">
        <v>57</v>
      </c>
      <c r="I61" s="6" t="s">
        <v>19</v>
      </c>
      <c r="J61" s="6" t="s">
        <v>41</v>
      </c>
      <c r="K61" s="6">
        <v>6.277</v>
      </c>
      <c r="L61" s="9" t="str">
        <f t="shared" si="2"/>
        <v>6277</v>
      </c>
      <c r="M61" s="6">
        <v>472.0</v>
      </c>
      <c r="N61" s="11" t="str">
        <f t="shared" si="4"/>
        <v>472</v>
      </c>
      <c r="O61" s="10">
        <f>IFERROR(__xludf.DUMMYFUNCTION("GOOGLEFINANCE(""CURRENCY:INRBRL"")*L61"),377.17895278951994)</f>
        <v>377.1789528</v>
      </c>
      <c r="P61" s="10">
        <v>375.62725742434</v>
      </c>
      <c r="Q61" s="10">
        <f>IFERROR(__xludf.DUMMYFUNCTION("GOOGLEFINANCE(""CURRENCY:INRBRL"")*N61"),28.362030542719996)</f>
        <v>28.36203054</v>
      </c>
    </row>
    <row r="62">
      <c r="A62" s="6" t="s">
        <v>149</v>
      </c>
      <c r="B62" s="7">
        <v>44989.0</v>
      </c>
      <c r="C62" s="8" t="str">
        <f t="shared" si="1"/>
        <v>4,3</v>
      </c>
      <c r="D62" s="6">
        <v>4.3</v>
      </c>
      <c r="E62" s="6" t="s">
        <v>29</v>
      </c>
      <c r="F62" s="6">
        <v>336.0</v>
      </c>
      <c r="G62" s="6">
        <v>5.0</v>
      </c>
      <c r="H62" s="6" t="s">
        <v>81</v>
      </c>
      <c r="I62" s="6" t="s">
        <v>19</v>
      </c>
      <c r="J62" s="6" t="s">
        <v>150</v>
      </c>
      <c r="K62" s="6">
        <v>6.057</v>
      </c>
      <c r="L62" s="9" t="str">
        <f t="shared" si="2"/>
        <v>6057</v>
      </c>
      <c r="M62" s="6">
        <v>1.237</v>
      </c>
      <c r="N62" s="11" t="str">
        <f t="shared" si="4"/>
        <v>1237</v>
      </c>
      <c r="O62" s="10">
        <f>IFERROR(__xludf.DUMMYFUNCTION("GOOGLEFINANCE(""CURRENCY:INRBRL"")*L62"),363.95936228231994)</f>
        <v>363.9593623</v>
      </c>
      <c r="P62" s="10">
        <v>362.46205165194</v>
      </c>
      <c r="Q62" s="10">
        <f>IFERROR(__xludf.DUMMYFUNCTION("GOOGLEFINANCE(""CURRENCY:INRBRL"")*N62"),74.33015207912)</f>
        <v>74.33015208</v>
      </c>
    </row>
    <row r="63">
      <c r="A63" s="6" t="s">
        <v>151</v>
      </c>
      <c r="B63" s="7">
        <v>44989.0</v>
      </c>
      <c r="C63" s="8" t="str">
        <f t="shared" si="1"/>
        <v>4,3</v>
      </c>
      <c r="D63" s="6">
        <v>4.3</v>
      </c>
      <c r="E63" s="6" t="s">
        <v>29</v>
      </c>
      <c r="F63" s="6">
        <v>437.0</v>
      </c>
      <c r="G63" s="6">
        <v>1.0</v>
      </c>
      <c r="H63" s="6" t="s">
        <v>64</v>
      </c>
      <c r="I63" s="6" t="s">
        <v>19</v>
      </c>
      <c r="J63" s="6" t="s">
        <v>23</v>
      </c>
      <c r="K63" s="6">
        <v>1.719</v>
      </c>
      <c r="L63" s="9" t="str">
        <f t="shared" si="2"/>
        <v>1719</v>
      </c>
      <c r="M63" s="6">
        <v>410.0</v>
      </c>
      <c r="N63" s="11" t="str">
        <f t="shared" si="4"/>
        <v>410</v>
      </c>
      <c r="O63" s="10">
        <f>IFERROR(__xludf.DUMMYFUNCTION("GOOGLEFINANCE(""CURRENCY:INRBRL"")*L63"),103.29307309944)</f>
        <v>103.2930731</v>
      </c>
      <c r="P63" s="10">
        <v>102.86813055798</v>
      </c>
      <c r="Q63" s="10">
        <f>IFERROR(__xludf.DUMMYFUNCTION("GOOGLEFINANCE(""CURRENCY:INRBRL"")*N63"),24.6365095816)</f>
        <v>24.63650958</v>
      </c>
    </row>
    <row r="64">
      <c r="A64" s="6" t="s">
        <v>152</v>
      </c>
      <c r="B64" s="7">
        <v>45049.0</v>
      </c>
      <c r="C64" s="8" t="str">
        <f t="shared" si="1"/>
        <v>3,5</v>
      </c>
      <c r="D64" s="6">
        <v>3.5</v>
      </c>
      <c r="E64" s="6" t="s">
        <v>17</v>
      </c>
      <c r="F64" s="6">
        <v>52.0</v>
      </c>
      <c r="G64" s="6">
        <v>3.0</v>
      </c>
      <c r="H64" s="6" t="s">
        <v>18</v>
      </c>
      <c r="I64" s="6" t="s">
        <v>19</v>
      </c>
      <c r="J64" s="6" t="s">
        <v>153</v>
      </c>
      <c r="K64" s="6">
        <v>1.674</v>
      </c>
      <c r="L64" s="9" t="str">
        <f t="shared" si="2"/>
        <v>1674</v>
      </c>
      <c r="M64" s="6">
        <v>342.0</v>
      </c>
      <c r="N64" s="11" t="str">
        <f t="shared" si="4"/>
        <v>342</v>
      </c>
      <c r="O64" s="10">
        <f>IFERROR(__xludf.DUMMYFUNCTION("GOOGLEFINANCE(""CURRENCY:INRBRL"")*L64"),100.58906595023998)</f>
        <v>100.589066</v>
      </c>
      <c r="P64" s="10">
        <v>100.17524755907999</v>
      </c>
      <c r="Q64" s="10">
        <f>IFERROR(__xludf.DUMMYFUNCTION("GOOGLEFINANCE(""CURRENCY:INRBRL"")*N64"),20.550454333919998)</f>
        <v>20.55045433</v>
      </c>
    </row>
    <row r="65">
      <c r="A65" s="6" t="s">
        <v>154</v>
      </c>
      <c r="B65" s="7">
        <v>45080.0</v>
      </c>
      <c r="C65" s="8" t="str">
        <f t="shared" si="1"/>
        <v>3,6</v>
      </c>
      <c r="D65" s="6">
        <v>3.6</v>
      </c>
      <c r="E65" s="6" t="s">
        <v>17</v>
      </c>
      <c r="F65" s="6">
        <v>232.0</v>
      </c>
      <c r="G65" s="6">
        <v>2.0</v>
      </c>
      <c r="H65" s="6" t="s">
        <v>25</v>
      </c>
      <c r="I65" s="6" t="s">
        <v>26</v>
      </c>
      <c r="J65" s="6" t="s">
        <v>155</v>
      </c>
      <c r="K65" s="6">
        <v>2.046</v>
      </c>
      <c r="L65" s="9" t="str">
        <f t="shared" si="2"/>
        <v>2046</v>
      </c>
      <c r="M65" s="6">
        <v>484.0</v>
      </c>
      <c r="N65" s="11" t="str">
        <f t="shared" si="4"/>
        <v>484</v>
      </c>
      <c r="O65" s="10">
        <f>IFERROR(__xludf.DUMMYFUNCTION("GOOGLEFINANCE(""CURRENCY:INRBRL"")*L65"),122.94219171695998)</f>
        <v>122.9421917</v>
      </c>
      <c r="P65" s="10">
        <v>122.43641368332</v>
      </c>
      <c r="Q65" s="10">
        <f>IFERROR(__xludf.DUMMYFUNCTION("GOOGLEFINANCE(""CURRENCY:INRBRL"")*N65"),29.083099115839996)</f>
        <v>29.08309912</v>
      </c>
    </row>
    <row r="66">
      <c r="A66" s="6" t="s">
        <v>156</v>
      </c>
      <c r="B66" s="7">
        <v>45111.0</v>
      </c>
      <c r="C66" s="8" t="str">
        <f t="shared" si="1"/>
        <v>4,7</v>
      </c>
      <c r="D66" s="6">
        <v>4.7</v>
      </c>
      <c r="E66" s="6" t="s">
        <v>29</v>
      </c>
      <c r="F66" s="6">
        <v>51.0</v>
      </c>
      <c r="G66" s="6">
        <v>4.0</v>
      </c>
      <c r="H66" s="6" t="s">
        <v>157</v>
      </c>
      <c r="I66" s="6" t="s">
        <v>19</v>
      </c>
      <c r="J66" s="6" t="s">
        <v>158</v>
      </c>
      <c r="K66" s="6">
        <v>7.374</v>
      </c>
      <c r="L66" s="9" t="str">
        <f t="shared" si="2"/>
        <v>7374</v>
      </c>
      <c r="M66" s="6">
        <v>1.982</v>
      </c>
      <c r="N66" s="11" t="str">
        <f t="shared" si="4"/>
        <v>1982</v>
      </c>
      <c r="O66" s="10">
        <f>IFERROR(__xludf.DUMMYFUNCTION("GOOGLEFINANCE(""CURRENCY:INRBRL"")*L66"),443.09663818223993)</f>
        <v>443.0966382</v>
      </c>
      <c r="P66" s="10">
        <v>441.27376075308</v>
      </c>
      <c r="Q66" s="10">
        <f>IFERROR(__xludf.DUMMYFUNCTION("GOOGLEFINANCE(""CURRENCY:INRBRL"")*N66"),119.09649266031998)</f>
        <v>119.0964927</v>
      </c>
    </row>
    <row r="67">
      <c r="A67" s="6" t="s">
        <v>159</v>
      </c>
      <c r="B67" s="7">
        <v>45080.0</v>
      </c>
      <c r="C67" s="8" t="str">
        <f t="shared" si="1"/>
        <v>3,6</v>
      </c>
      <c r="D67" s="6">
        <v>3.6</v>
      </c>
      <c r="E67" s="6" t="s">
        <v>17</v>
      </c>
      <c r="F67" s="6">
        <v>246.0</v>
      </c>
      <c r="G67" s="6">
        <v>3.0</v>
      </c>
      <c r="H67" s="6" t="s">
        <v>160</v>
      </c>
      <c r="I67" s="6" t="s">
        <v>19</v>
      </c>
      <c r="J67" s="6" t="s">
        <v>161</v>
      </c>
      <c r="K67" s="6">
        <v>2.046</v>
      </c>
      <c r="L67" s="9" t="str">
        <f t="shared" si="2"/>
        <v>2046</v>
      </c>
      <c r="M67" s="6">
        <v>418.0</v>
      </c>
      <c r="N67" s="11" t="str">
        <f t="shared" si="4"/>
        <v>418</v>
      </c>
      <c r="O67" s="10">
        <f>IFERROR(__xludf.DUMMYFUNCTION("GOOGLEFINANCE(""CURRENCY:INRBRL"")*L67"),122.94219171695998)</f>
        <v>122.9421917</v>
      </c>
      <c r="P67" s="10">
        <v>122.43641368332</v>
      </c>
      <c r="Q67" s="10">
        <f>IFERROR(__xludf.DUMMYFUNCTION("GOOGLEFINANCE(""CURRENCY:INRBRL"")*N67"),25.11722196368)</f>
        <v>25.11722196</v>
      </c>
    </row>
    <row r="68">
      <c r="A68" s="6" t="s">
        <v>162</v>
      </c>
      <c r="B68" s="7">
        <v>44930.0</v>
      </c>
      <c r="C68" s="8" t="str">
        <f t="shared" si="1"/>
        <v>4,1</v>
      </c>
      <c r="D68" s="6">
        <v>4.1</v>
      </c>
      <c r="E68" s="6" t="s">
        <v>17</v>
      </c>
      <c r="F68" s="6">
        <v>189.0</v>
      </c>
      <c r="G68" s="6">
        <v>3.0</v>
      </c>
      <c r="H68" s="6" t="s">
        <v>22</v>
      </c>
      <c r="I68" s="6" t="s">
        <v>19</v>
      </c>
      <c r="J68" s="6" t="s">
        <v>163</v>
      </c>
      <c r="K68" s="6">
        <v>2.371</v>
      </c>
      <c r="L68" s="9" t="str">
        <f t="shared" si="2"/>
        <v>2371</v>
      </c>
      <c r="M68" s="6">
        <v>484.0</v>
      </c>
      <c r="N68" s="11" t="str">
        <f t="shared" si="4"/>
        <v>484</v>
      </c>
      <c r="O68" s="10">
        <f>IFERROR(__xludf.DUMMYFUNCTION("GOOGLEFINANCE(""CURRENCY:INRBRL"")*L68"),142.47113223896)</f>
        <v>142.4711322</v>
      </c>
      <c r="P68" s="10">
        <v>141.88501311982</v>
      </c>
      <c r="Q68" s="10">
        <f>IFERROR(__xludf.DUMMYFUNCTION("GOOGLEFINANCE(""CURRENCY:INRBRL"")*N68"),29.083099115839996)</f>
        <v>29.08309912</v>
      </c>
    </row>
    <row r="69">
      <c r="A69" s="6" t="s">
        <v>164</v>
      </c>
      <c r="B69" s="7">
        <v>45080.0</v>
      </c>
      <c r="C69" s="8" t="str">
        <f t="shared" si="1"/>
        <v>3,6</v>
      </c>
      <c r="D69" s="6">
        <v>3.6</v>
      </c>
      <c r="E69" s="6" t="s">
        <v>17</v>
      </c>
      <c r="F69" s="6">
        <v>100.0</v>
      </c>
      <c r="G69" s="6">
        <v>3.0</v>
      </c>
      <c r="H69" s="6" t="s">
        <v>30</v>
      </c>
      <c r="I69" s="6" t="s">
        <v>19</v>
      </c>
      <c r="J69" s="6" t="s">
        <v>165</v>
      </c>
      <c r="K69" s="6">
        <v>3.255</v>
      </c>
      <c r="L69" s="9" t="str">
        <f t="shared" si="2"/>
        <v>3255</v>
      </c>
      <c r="M69" s="6">
        <v>665.0</v>
      </c>
      <c r="N69" s="11" t="str">
        <f t="shared" si="4"/>
        <v>665</v>
      </c>
      <c r="O69" s="10">
        <f>IFERROR(__xludf.DUMMYFUNCTION("GOOGLEFINANCE(""CURRENCY:INRBRL"")*L69"),195.5898504588)</f>
        <v>195.5898505</v>
      </c>
      <c r="P69" s="10">
        <v>194.7852035871</v>
      </c>
      <c r="Q69" s="10">
        <f>IFERROR(__xludf.DUMMYFUNCTION("GOOGLEFINANCE(""CURRENCY:INRBRL"")*N69"),39.9592167604)</f>
        <v>39.95921676</v>
      </c>
    </row>
    <row r="70">
      <c r="A70" s="6" t="s">
        <v>166</v>
      </c>
      <c r="B70" s="7">
        <v>45050.0</v>
      </c>
      <c r="C70" s="8" t="str">
        <f t="shared" si="1"/>
        <v>4,5</v>
      </c>
      <c r="D70" s="6">
        <v>4.5</v>
      </c>
      <c r="E70" s="6" t="s">
        <v>29</v>
      </c>
      <c r="F70" s="6">
        <v>328.0</v>
      </c>
      <c r="G70" s="6">
        <v>4.0</v>
      </c>
      <c r="H70" s="6" t="s">
        <v>18</v>
      </c>
      <c r="I70" s="6" t="s">
        <v>19</v>
      </c>
      <c r="J70" s="6" t="s">
        <v>20</v>
      </c>
      <c r="K70" s="6">
        <v>3.447</v>
      </c>
      <c r="L70" s="9" t="str">
        <f t="shared" si="2"/>
        <v>3447</v>
      </c>
      <c r="M70" s="6">
        <v>847.0</v>
      </c>
      <c r="N70" s="11" t="str">
        <f t="shared" si="4"/>
        <v>847</v>
      </c>
      <c r="O70" s="10">
        <f>IFERROR(__xludf.DUMMYFUNCTION("GOOGLEFINANCE(""CURRENCY:INRBRL"")*L70"),207.12694762872)</f>
        <v>207.1269476</v>
      </c>
      <c r="P70" s="10">
        <v>206.27483771574</v>
      </c>
      <c r="Q70" s="10">
        <f>IFERROR(__xludf.DUMMYFUNCTION("GOOGLEFINANCE(""CURRENCY:INRBRL"")*N70"),50.895423452719996)</f>
        <v>50.89542345</v>
      </c>
    </row>
    <row r="71">
      <c r="A71" s="6" t="s">
        <v>167</v>
      </c>
      <c r="B71" s="7">
        <v>45050.0</v>
      </c>
      <c r="C71" s="8" t="str">
        <f t="shared" si="1"/>
        <v>4,5</v>
      </c>
      <c r="D71" s="6">
        <v>4.5</v>
      </c>
      <c r="E71" s="6" t="s">
        <v>29</v>
      </c>
      <c r="F71" s="6">
        <v>292.0</v>
      </c>
      <c r="G71" s="6">
        <v>5.0</v>
      </c>
      <c r="H71" s="6" t="s">
        <v>60</v>
      </c>
      <c r="I71" s="6" t="s">
        <v>19</v>
      </c>
      <c r="J71" s="6" t="s">
        <v>168</v>
      </c>
      <c r="K71" s="6">
        <v>8.103</v>
      </c>
      <c r="L71" s="9" t="str">
        <f t="shared" si="2"/>
        <v>8103</v>
      </c>
      <c r="M71" s="6">
        <v>2.178</v>
      </c>
      <c r="N71" s="11" t="str">
        <f t="shared" si="4"/>
        <v>2178</v>
      </c>
      <c r="O71" s="10">
        <f>IFERROR(__xludf.DUMMYFUNCTION("GOOGLEFINANCE(""CURRENCY:INRBRL"")*L71"),486.90155399927994)</f>
        <v>486.901554</v>
      </c>
      <c r="P71" s="10">
        <v>484.89846533525997</v>
      </c>
      <c r="Q71" s="10">
        <f>IFERROR(__xludf.DUMMYFUNCTION("GOOGLEFINANCE(""CURRENCY:INRBRL"")*N71"),130.87394602127998)</f>
        <v>130.873946</v>
      </c>
    </row>
    <row r="72">
      <c r="A72" s="6" t="s">
        <v>169</v>
      </c>
      <c r="B72" s="7">
        <v>44930.0</v>
      </c>
      <c r="C72" s="8" t="str">
        <f t="shared" si="1"/>
        <v>4,1</v>
      </c>
      <c r="D72" s="6">
        <v>4.1</v>
      </c>
      <c r="E72" s="6" t="s">
        <v>17</v>
      </c>
      <c r="F72" s="6">
        <v>17.0</v>
      </c>
      <c r="G72" s="6">
        <v>1.0</v>
      </c>
      <c r="H72" s="6" t="s">
        <v>22</v>
      </c>
      <c r="I72" s="6" t="s">
        <v>19</v>
      </c>
      <c r="J72" s="6" t="s">
        <v>91</v>
      </c>
      <c r="K72" s="6">
        <v>3.317</v>
      </c>
      <c r="L72" s="9" t="str">
        <f t="shared" si="2"/>
        <v>3317</v>
      </c>
      <c r="M72" s="6">
        <v>684.0</v>
      </c>
      <c r="N72" s="11" t="str">
        <f t="shared" si="4"/>
        <v>684</v>
      </c>
      <c r="O72" s="10">
        <f>IFERROR(__xludf.DUMMYFUNCTION("GOOGLEFINANCE(""CURRENCY:INRBRL"")*L72"),199.31537141991998)</f>
        <v>199.3153714</v>
      </c>
      <c r="P72" s="10">
        <v>198.49539794114</v>
      </c>
      <c r="Q72" s="10">
        <f>IFERROR(__xludf.DUMMYFUNCTION("GOOGLEFINANCE(""CURRENCY:INRBRL"")*N72"),41.100908667839995)</f>
        <v>41.10090867</v>
      </c>
    </row>
    <row r="73">
      <c r="A73" s="6" t="s">
        <v>170</v>
      </c>
      <c r="B73" s="7">
        <v>44989.0</v>
      </c>
      <c r="C73" s="8" t="str">
        <f t="shared" si="1"/>
        <v>4,3</v>
      </c>
      <c r="D73" s="6">
        <v>4.3</v>
      </c>
      <c r="E73" s="6" t="s">
        <v>29</v>
      </c>
      <c r="F73" s="6">
        <v>395.0</v>
      </c>
      <c r="G73" s="6">
        <v>4.0</v>
      </c>
      <c r="H73" s="6" t="s">
        <v>30</v>
      </c>
      <c r="I73" s="6" t="s">
        <v>19</v>
      </c>
      <c r="J73" s="6" t="s">
        <v>171</v>
      </c>
      <c r="K73" s="6">
        <v>3.953</v>
      </c>
      <c r="L73" s="9" t="str">
        <f t="shared" si="2"/>
        <v>3953</v>
      </c>
      <c r="M73" s="6">
        <v>808.0</v>
      </c>
      <c r="N73" s="11" t="str">
        <f t="shared" si="4"/>
        <v>808</v>
      </c>
      <c r="O73" s="10">
        <f>IFERROR(__xludf.DUMMYFUNCTION("GOOGLEFINANCE(""CURRENCY:INRBRL"")*L73"),237.53200579527999)</f>
        <v>237.5320058</v>
      </c>
      <c r="P73" s="10">
        <v>236.55481099226</v>
      </c>
      <c r="Q73" s="10">
        <f>IFERROR(__xludf.DUMMYFUNCTION("GOOGLEFINANCE(""CURRENCY:INRBRL"")*N73"),48.55195059008)</f>
        <v>48.55195059</v>
      </c>
    </row>
    <row r="74">
      <c r="A74" s="6" t="s">
        <v>172</v>
      </c>
      <c r="B74" s="7">
        <v>44930.0</v>
      </c>
      <c r="C74" s="8" t="str">
        <f t="shared" si="1"/>
        <v>4,1</v>
      </c>
      <c r="D74" s="6">
        <v>4.1</v>
      </c>
      <c r="E74" s="6" t="s">
        <v>17</v>
      </c>
      <c r="F74" s="6">
        <v>187.0</v>
      </c>
      <c r="G74" s="6">
        <v>4.0</v>
      </c>
      <c r="H74" s="6" t="s">
        <v>30</v>
      </c>
      <c r="I74" s="6" t="s">
        <v>19</v>
      </c>
      <c r="J74" s="6" t="s">
        <v>173</v>
      </c>
      <c r="K74" s="6">
        <v>6.862</v>
      </c>
      <c r="L74" s="9" t="str">
        <f t="shared" si="2"/>
        <v>6862</v>
      </c>
      <c r="M74" s="6">
        <v>2.124</v>
      </c>
      <c r="N74" s="11" t="str">
        <f t="shared" si="4"/>
        <v>2124</v>
      </c>
      <c r="O74" s="10">
        <f>IFERROR(__xludf.DUMMYFUNCTION("GOOGLEFINANCE(""CURRENCY:INRBRL"")*L74"),412.33104572912)</f>
        <v>412.3310457</v>
      </c>
      <c r="P74" s="10">
        <v>410.63473641004</v>
      </c>
      <c r="Q74" s="10">
        <f>IFERROR(__xludf.DUMMYFUNCTION("GOOGLEFINANCE(""CURRENCY:INRBRL"")*N74"),127.62913744223998)</f>
        <v>127.6291374</v>
      </c>
    </row>
    <row r="75">
      <c r="A75" s="6" t="s">
        <v>174</v>
      </c>
      <c r="B75" s="7">
        <v>44960.0</v>
      </c>
      <c r="C75" s="8" t="str">
        <f t="shared" si="1"/>
        <v>3,2</v>
      </c>
      <c r="D75" s="6">
        <v>3.2</v>
      </c>
      <c r="E75" s="6" t="s">
        <v>114</v>
      </c>
      <c r="F75" s="6">
        <v>221.0</v>
      </c>
      <c r="G75" s="6">
        <v>1.0</v>
      </c>
      <c r="H75" s="6" t="s">
        <v>33</v>
      </c>
      <c r="I75" s="6" t="s">
        <v>26</v>
      </c>
      <c r="J75" s="6" t="s">
        <v>147</v>
      </c>
      <c r="K75" s="6">
        <v>1.014</v>
      </c>
      <c r="L75" s="9" t="str">
        <f t="shared" si="2"/>
        <v>1014</v>
      </c>
      <c r="M75" s="6">
        <v>223.0</v>
      </c>
      <c r="N75" s="11" t="str">
        <f t="shared" si="4"/>
        <v>223</v>
      </c>
      <c r="O75" s="10">
        <f>IFERROR(__xludf.DUMMYFUNCTION("GOOGLEFINANCE(""CURRENCY:INRBRL"")*L75"),60.930294428639996)</f>
        <v>60.93029443</v>
      </c>
      <c r="P75" s="10">
        <v>60.67963024188</v>
      </c>
      <c r="Q75" s="10">
        <f>IFERROR(__xludf.DUMMYFUNCTION("GOOGLEFINANCE(""CURRENCY:INRBRL"")*N75"),13.399857650479998)</f>
        <v>13.39985765</v>
      </c>
    </row>
    <row r="76">
      <c r="C76" s="12"/>
      <c r="D76" s="13"/>
      <c r="L76" s="14"/>
      <c r="N76" s="11"/>
      <c r="O76" s="10"/>
      <c r="P76" s="10"/>
      <c r="Q76" s="10"/>
    </row>
    <row r="77">
      <c r="C77" s="12"/>
      <c r="D77" s="13"/>
      <c r="L77" s="14"/>
      <c r="N77" s="11"/>
      <c r="O77" s="10"/>
      <c r="P77" s="10"/>
      <c r="Q77" s="10"/>
    </row>
    <row r="78">
      <c r="C78" s="12"/>
      <c r="D78" s="13"/>
      <c r="L78" s="14"/>
      <c r="N78" s="11"/>
      <c r="O78" s="10"/>
      <c r="P78" s="10"/>
      <c r="Q78" s="10"/>
    </row>
    <row r="79">
      <c r="C79" s="12"/>
      <c r="D79" s="13"/>
      <c r="L79" s="14"/>
      <c r="N79" s="11"/>
      <c r="O79" s="10"/>
      <c r="P79" s="10"/>
      <c r="Q79" s="10"/>
    </row>
    <row r="80">
      <c r="C80" s="12"/>
      <c r="D80" s="13"/>
      <c r="L80" s="14"/>
      <c r="N80" s="11"/>
      <c r="O80" s="10"/>
      <c r="P80" s="10"/>
      <c r="Q80" s="10"/>
    </row>
    <row r="81">
      <c r="C81" s="12"/>
      <c r="D81" s="13"/>
      <c r="L81" s="14"/>
      <c r="N81" s="11"/>
      <c r="O81" s="10"/>
      <c r="P81" s="10"/>
      <c r="Q81" s="10"/>
    </row>
    <row r="82">
      <c r="C82" s="12"/>
      <c r="D82" s="13"/>
      <c r="L82" s="14"/>
      <c r="N82" s="11"/>
      <c r="O82" s="10"/>
      <c r="P82" s="10"/>
      <c r="Q82" s="10"/>
    </row>
    <row r="83">
      <c r="C83" s="12"/>
      <c r="D83" s="13"/>
      <c r="L83" s="14"/>
      <c r="N83" s="11"/>
      <c r="O83" s="10"/>
      <c r="P83" s="10"/>
      <c r="Q83" s="10"/>
    </row>
    <row r="84">
      <c r="C84" s="12"/>
      <c r="D84" s="13"/>
      <c r="L84" s="14"/>
      <c r="N84" s="11"/>
      <c r="O84" s="10"/>
      <c r="P84" s="10"/>
      <c r="Q84" s="10"/>
    </row>
    <row r="85">
      <c r="C85" s="12"/>
      <c r="D85" s="13"/>
      <c r="L85" s="14"/>
      <c r="N85" s="11"/>
      <c r="O85" s="10"/>
      <c r="P85" s="10"/>
      <c r="Q85" s="10"/>
    </row>
    <row r="86">
      <c r="C86" s="12"/>
      <c r="D86" s="13"/>
      <c r="L86" s="14"/>
      <c r="N86" s="11"/>
      <c r="O86" s="10"/>
      <c r="P86" s="10"/>
      <c r="Q86" s="10"/>
    </row>
    <row r="87">
      <c r="C87" s="12"/>
      <c r="D87" s="13"/>
      <c r="L87" s="14"/>
      <c r="N87" s="11"/>
      <c r="O87" s="10"/>
      <c r="P87" s="10"/>
      <c r="Q87" s="10"/>
    </row>
    <row r="88">
      <c r="C88" s="12"/>
      <c r="D88" s="13"/>
      <c r="L88" s="14"/>
      <c r="N88" s="11"/>
      <c r="O88" s="10"/>
      <c r="P88" s="10"/>
      <c r="Q88" s="10"/>
    </row>
    <row r="89">
      <c r="C89" s="12"/>
      <c r="D89" s="13"/>
      <c r="L89" s="14"/>
      <c r="N89" s="11"/>
      <c r="O89" s="10"/>
      <c r="P89" s="10"/>
      <c r="Q89" s="10"/>
    </row>
    <row r="90">
      <c r="C90" s="12"/>
      <c r="D90" s="13"/>
      <c r="L90" s="14"/>
      <c r="N90" s="11"/>
      <c r="O90" s="10"/>
      <c r="P90" s="10"/>
      <c r="Q90" s="10"/>
    </row>
    <row r="91">
      <c r="C91" s="12"/>
      <c r="D91" s="13"/>
      <c r="L91" s="14"/>
      <c r="N91" s="11"/>
      <c r="O91" s="10"/>
      <c r="P91" s="10"/>
      <c r="Q91" s="10"/>
    </row>
    <row r="92">
      <c r="C92" s="12"/>
      <c r="D92" s="13"/>
      <c r="L92" s="14"/>
      <c r="N92" s="11"/>
      <c r="O92" s="10"/>
      <c r="P92" s="10"/>
      <c r="Q92" s="10"/>
    </row>
    <row r="93">
      <c r="C93" s="12"/>
      <c r="D93" s="13"/>
      <c r="L93" s="14"/>
      <c r="N93" s="11"/>
      <c r="O93" s="10"/>
      <c r="P93" s="10"/>
      <c r="Q93" s="10"/>
    </row>
    <row r="94">
      <c r="C94" s="12"/>
      <c r="D94" s="13"/>
      <c r="L94" s="14"/>
      <c r="N94" s="11"/>
      <c r="O94" s="10"/>
      <c r="P94" s="10"/>
      <c r="Q94" s="10"/>
    </row>
    <row r="95">
      <c r="C95" s="12"/>
      <c r="D95" s="13"/>
      <c r="L95" s="14"/>
      <c r="N95" s="11"/>
      <c r="O95" s="10"/>
      <c r="P95" s="10"/>
      <c r="Q95" s="10"/>
    </row>
    <row r="96">
      <c r="C96" s="12"/>
      <c r="D96" s="13"/>
      <c r="L96" s="14"/>
      <c r="N96" s="11"/>
      <c r="O96" s="10"/>
      <c r="P96" s="10"/>
      <c r="Q96" s="10"/>
    </row>
    <row r="97">
      <c r="C97" s="12"/>
      <c r="D97" s="13"/>
      <c r="L97" s="14"/>
      <c r="N97" s="11"/>
      <c r="O97" s="10"/>
      <c r="P97" s="10"/>
      <c r="Q97" s="10"/>
    </row>
    <row r="98">
      <c r="C98" s="12"/>
      <c r="D98" s="13"/>
      <c r="L98" s="14"/>
      <c r="N98" s="11"/>
      <c r="O98" s="10"/>
      <c r="P98" s="10"/>
      <c r="Q98" s="10"/>
    </row>
    <row r="99">
      <c r="C99" s="12"/>
      <c r="D99" s="13"/>
      <c r="L99" s="14"/>
      <c r="N99" s="11"/>
      <c r="O99" s="10"/>
      <c r="P99" s="10"/>
      <c r="Q99" s="10"/>
    </row>
    <row r="100">
      <c r="C100" s="12"/>
      <c r="D100" s="13"/>
      <c r="L100" s="14"/>
      <c r="N100" s="11"/>
      <c r="O100" s="10"/>
      <c r="P100" s="10"/>
      <c r="Q100" s="10"/>
    </row>
    <row r="101">
      <c r="C101" s="12"/>
      <c r="D101" s="13"/>
      <c r="L101" s="14"/>
      <c r="N101" s="11"/>
      <c r="O101" s="10"/>
      <c r="P101" s="10"/>
      <c r="Q101" s="10"/>
    </row>
    <row r="102">
      <c r="C102" s="12"/>
      <c r="D102" s="13"/>
      <c r="L102" s="14"/>
      <c r="N102" s="11"/>
      <c r="O102" s="10"/>
      <c r="P102" s="10"/>
      <c r="Q102" s="10"/>
    </row>
    <row r="103">
      <c r="C103" s="12"/>
      <c r="D103" s="13"/>
      <c r="L103" s="14"/>
      <c r="N103" s="11"/>
      <c r="O103" s="10"/>
      <c r="P103" s="10"/>
      <c r="Q103" s="10"/>
    </row>
    <row r="104">
      <c r="C104" s="12"/>
      <c r="D104" s="13"/>
      <c r="L104" s="14"/>
      <c r="N104" s="11"/>
      <c r="O104" s="10"/>
      <c r="P104" s="10"/>
      <c r="Q104" s="10"/>
    </row>
    <row r="105">
      <c r="C105" s="12"/>
      <c r="D105" s="13"/>
      <c r="L105" s="14"/>
      <c r="N105" s="11"/>
      <c r="O105" s="10"/>
      <c r="P105" s="10"/>
      <c r="Q105" s="10"/>
    </row>
    <row r="106">
      <c r="C106" s="12"/>
      <c r="D106" s="13"/>
      <c r="L106" s="14"/>
      <c r="N106" s="11"/>
      <c r="O106" s="10"/>
      <c r="P106" s="10"/>
      <c r="Q106" s="10"/>
    </row>
    <row r="107">
      <c r="C107" s="12"/>
      <c r="D107" s="13"/>
      <c r="L107" s="14"/>
      <c r="N107" s="11"/>
      <c r="O107" s="10"/>
      <c r="P107" s="10"/>
      <c r="Q107" s="10"/>
    </row>
    <row r="108">
      <c r="C108" s="12"/>
      <c r="D108" s="13"/>
      <c r="L108" s="14"/>
      <c r="N108" s="11"/>
      <c r="O108" s="10"/>
      <c r="P108" s="10"/>
      <c r="Q108" s="10"/>
    </row>
    <row r="109">
      <c r="C109" s="12"/>
      <c r="D109" s="13"/>
      <c r="L109" s="14"/>
      <c r="N109" s="11"/>
      <c r="O109" s="10"/>
      <c r="P109" s="10"/>
      <c r="Q109" s="10"/>
    </row>
    <row r="110">
      <c r="C110" s="12"/>
      <c r="D110" s="13"/>
      <c r="L110" s="14"/>
      <c r="N110" s="11"/>
      <c r="O110" s="10"/>
      <c r="P110" s="10"/>
      <c r="Q110" s="10"/>
    </row>
    <row r="111">
      <c r="C111" s="12"/>
      <c r="D111" s="13"/>
      <c r="L111" s="14"/>
      <c r="N111" s="11"/>
      <c r="O111" s="10"/>
      <c r="P111" s="10"/>
      <c r="Q111" s="10"/>
    </row>
    <row r="112">
      <c r="C112" s="12"/>
      <c r="D112" s="13"/>
      <c r="L112" s="14"/>
      <c r="N112" s="11"/>
      <c r="O112" s="10"/>
      <c r="P112" s="10"/>
      <c r="Q112" s="10"/>
    </row>
    <row r="113">
      <c r="C113" s="12"/>
      <c r="D113" s="13"/>
      <c r="L113" s="14"/>
      <c r="N113" s="11"/>
      <c r="O113" s="10"/>
      <c r="P113" s="10"/>
      <c r="Q113" s="10"/>
    </row>
    <row r="114">
      <c r="C114" s="12"/>
      <c r="D114" s="13"/>
      <c r="L114" s="14"/>
      <c r="N114" s="11"/>
      <c r="O114" s="10"/>
      <c r="P114" s="10"/>
      <c r="Q114" s="10"/>
    </row>
    <row r="115">
      <c r="C115" s="12"/>
      <c r="D115" s="13"/>
      <c r="L115" s="14"/>
      <c r="N115" s="11"/>
      <c r="O115" s="10"/>
      <c r="P115" s="10"/>
      <c r="Q115" s="10"/>
    </row>
    <row r="116">
      <c r="C116" s="12"/>
      <c r="D116" s="13"/>
      <c r="L116" s="14"/>
      <c r="N116" s="11"/>
      <c r="O116" s="10"/>
      <c r="P116" s="10"/>
      <c r="Q116" s="10"/>
    </row>
    <row r="117">
      <c r="C117" s="12"/>
      <c r="D117" s="13"/>
      <c r="L117" s="14"/>
      <c r="N117" s="11"/>
      <c r="O117" s="10"/>
      <c r="P117" s="10"/>
      <c r="Q117" s="10"/>
    </row>
    <row r="118">
      <c r="C118" s="12"/>
      <c r="D118" s="13"/>
      <c r="L118" s="14"/>
      <c r="N118" s="11"/>
      <c r="O118" s="10"/>
      <c r="P118" s="10"/>
      <c r="Q118" s="10"/>
    </row>
    <row r="119">
      <c r="C119" s="12"/>
      <c r="D119" s="13"/>
      <c r="L119" s="14"/>
      <c r="N119" s="11"/>
      <c r="O119" s="10"/>
      <c r="P119" s="10"/>
      <c r="Q119" s="10"/>
    </row>
    <row r="120">
      <c r="C120" s="12"/>
      <c r="D120" s="13"/>
      <c r="L120" s="14"/>
      <c r="N120" s="11"/>
      <c r="O120" s="10"/>
      <c r="P120" s="10"/>
      <c r="Q120" s="10"/>
    </row>
    <row r="121">
      <c r="C121" s="12"/>
      <c r="D121" s="13"/>
      <c r="L121" s="14"/>
      <c r="N121" s="11"/>
      <c r="O121" s="10"/>
      <c r="P121" s="10"/>
      <c r="Q121" s="10"/>
    </row>
    <row r="122">
      <c r="C122" s="12"/>
      <c r="D122" s="13"/>
      <c r="L122" s="14"/>
      <c r="N122" s="11"/>
      <c r="O122" s="10"/>
      <c r="P122" s="10"/>
      <c r="Q122" s="10"/>
    </row>
    <row r="123">
      <c r="C123" s="12"/>
      <c r="D123" s="13"/>
      <c r="L123" s="14"/>
      <c r="N123" s="11"/>
      <c r="O123" s="10"/>
      <c r="P123" s="10"/>
      <c r="Q123" s="10"/>
    </row>
    <row r="124">
      <c r="C124" s="12"/>
      <c r="D124" s="13"/>
      <c r="L124" s="14"/>
      <c r="N124" s="11"/>
      <c r="O124" s="10"/>
      <c r="P124" s="10"/>
      <c r="Q124" s="10"/>
    </row>
    <row r="125">
      <c r="C125" s="12"/>
      <c r="D125" s="13"/>
      <c r="L125" s="14"/>
      <c r="N125" s="11"/>
      <c r="O125" s="10"/>
      <c r="P125" s="10"/>
      <c r="Q125" s="10"/>
    </row>
    <row r="126">
      <c r="C126" s="12"/>
      <c r="D126" s="13"/>
      <c r="L126" s="14"/>
      <c r="N126" s="11"/>
      <c r="O126" s="10"/>
      <c r="P126" s="10"/>
      <c r="Q126" s="10"/>
    </row>
    <row r="127">
      <c r="C127" s="12"/>
      <c r="D127" s="13"/>
      <c r="L127" s="14"/>
      <c r="N127" s="11"/>
      <c r="O127" s="10"/>
      <c r="P127" s="10"/>
      <c r="Q127" s="10"/>
    </row>
    <row r="128">
      <c r="C128" s="12"/>
      <c r="D128" s="13"/>
      <c r="L128" s="14"/>
      <c r="N128" s="11"/>
      <c r="O128" s="10"/>
      <c r="P128" s="10"/>
      <c r="Q128" s="10"/>
    </row>
    <row r="129">
      <c r="C129" s="12"/>
      <c r="D129" s="13"/>
      <c r="L129" s="14"/>
      <c r="N129" s="11"/>
      <c r="O129" s="10"/>
      <c r="P129" s="10"/>
      <c r="Q129" s="10"/>
    </row>
    <row r="130">
      <c r="C130" s="12"/>
      <c r="D130" s="13"/>
      <c r="L130" s="14"/>
      <c r="N130" s="11"/>
      <c r="O130" s="10"/>
      <c r="P130" s="10"/>
      <c r="Q130" s="10"/>
    </row>
    <row r="131">
      <c r="C131" s="12"/>
      <c r="D131" s="13"/>
      <c r="L131" s="14"/>
      <c r="N131" s="11"/>
      <c r="O131" s="10"/>
      <c r="P131" s="10"/>
      <c r="Q131" s="10"/>
    </row>
    <row r="132">
      <c r="C132" s="12"/>
      <c r="D132" s="13"/>
      <c r="L132" s="14"/>
      <c r="N132" s="11"/>
      <c r="O132" s="10"/>
      <c r="P132" s="10"/>
      <c r="Q132" s="10"/>
    </row>
    <row r="133">
      <c r="C133" s="12"/>
      <c r="D133" s="13"/>
      <c r="L133" s="14"/>
      <c r="N133" s="11"/>
      <c r="O133" s="10"/>
      <c r="P133" s="10"/>
      <c r="Q133" s="10"/>
    </row>
    <row r="134">
      <c r="C134" s="12"/>
      <c r="D134" s="13"/>
      <c r="L134" s="14"/>
      <c r="N134" s="11"/>
      <c r="O134" s="10"/>
      <c r="P134" s="10"/>
      <c r="Q134" s="10"/>
    </row>
    <row r="135">
      <c r="C135" s="12"/>
      <c r="D135" s="13"/>
      <c r="L135" s="14"/>
      <c r="N135" s="11"/>
      <c r="O135" s="10"/>
      <c r="P135" s="10"/>
      <c r="Q135" s="10"/>
    </row>
    <row r="136">
      <c r="C136" s="12"/>
      <c r="D136" s="13"/>
      <c r="L136" s="14"/>
      <c r="N136" s="11"/>
      <c r="O136" s="10"/>
      <c r="P136" s="10"/>
      <c r="Q136" s="10"/>
    </row>
    <row r="137">
      <c r="C137" s="12"/>
      <c r="D137" s="13"/>
      <c r="L137" s="14"/>
      <c r="N137" s="11"/>
      <c r="O137" s="10"/>
      <c r="P137" s="10"/>
      <c r="Q137" s="10"/>
    </row>
    <row r="138">
      <c r="C138" s="12"/>
      <c r="D138" s="13"/>
      <c r="L138" s="14"/>
      <c r="N138" s="11"/>
      <c r="O138" s="10"/>
      <c r="P138" s="10"/>
      <c r="Q138" s="10"/>
    </row>
    <row r="139">
      <c r="C139" s="12"/>
      <c r="D139" s="13"/>
      <c r="L139" s="14"/>
      <c r="N139" s="11"/>
      <c r="O139" s="10"/>
      <c r="P139" s="10"/>
      <c r="Q139" s="10"/>
    </row>
    <row r="140">
      <c r="C140" s="12"/>
      <c r="D140" s="13"/>
      <c r="L140" s="14"/>
      <c r="N140" s="11"/>
      <c r="O140" s="10"/>
      <c r="P140" s="10"/>
      <c r="Q140" s="10"/>
    </row>
    <row r="141">
      <c r="C141" s="12"/>
      <c r="D141" s="13"/>
      <c r="L141" s="14"/>
      <c r="N141" s="11"/>
      <c r="O141" s="10"/>
      <c r="P141" s="10"/>
      <c r="Q141" s="10"/>
    </row>
    <row r="142">
      <c r="C142" s="12"/>
      <c r="D142" s="13"/>
      <c r="L142" s="14"/>
      <c r="N142" s="11"/>
      <c r="O142" s="10"/>
      <c r="P142" s="10"/>
      <c r="Q142" s="10"/>
    </row>
    <row r="143">
      <c r="C143" s="12"/>
      <c r="D143" s="13"/>
      <c r="L143" s="14"/>
      <c r="N143" s="11"/>
      <c r="O143" s="10"/>
      <c r="P143" s="10"/>
      <c r="Q143" s="10"/>
    </row>
    <row r="144">
      <c r="C144" s="12"/>
      <c r="D144" s="13"/>
      <c r="L144" s="14"/>
      <c r="N144" s="11"/>
      <c r="O144" s="10"/>
      <c r="P144" s="10"/>
      <c r="Q144" s="10"/>
    </row>
    <row r="145">
      <c r="C145" s="12"/>
      <c r="D145" s="13"/>
      <c r="L145" s="14"/>
      <c r="N145" s="11"/>
      <c r="O145" s="10"/>
      <c r="P145" s="10"/>
      <c r="Q145" s="10"/>
    </row>
    <row r="146">
      <c r="C146" s="12"/>
      <c r="D146" s="13"/>
      <c r="L146" s="14"/>
      <c r="N146" s="11"/>
      <c r="O146" s="10"/>
      <c r="P146" s="10"/>
      <c r="Q146" s="10"/>
    </row>
    <row r="147">
      <c r="C147" s="12"/>
      <c r="D147" s="13"/>
      <c r="L147" s="14"/>
      <c r="N147" s="11"/>
      <c r="O147" s="10"/>
      <c r="P147" s="10"/>
      <c r="Q147" s="10"/>
    </row>
    <row r="148">
      <c r="C148" s="12"/>
      <c r="D148" s="13"/>
      <c r="L148" s="14"/>
      <c r="N148" s="11"/>
      <c r="O148" s="10"/>
      <c r="P148" s="10"/>
      <c r="Q148" s="10"/>
    </row>
    <row r="149">
      <c r="C149" s="12"/>
      <c r="D149" s="13"/>
      <c r="L149" s="14"/>
      <c r="N149" s="11"/>
      <c r="O149" s="10"/>
      <c r="P149" s="10"/>
      <c r="Q149" s="10"/>
    </row>
    <row r="150">
      <c r="C150" s="12"/>
      <c r="D150" s="13"/>
      <c r="L150" s="14"/>
      <c r="N150" s="11"/>
      <c r="O150" s="10"/>
      <c r="P150" s="10"/>
      <c r="Q150" s="10"/>
    </row>
    <row r="151">
      <c r="C151" s="12"/>
      <c r="D151" s="13"/>
      <c r="L151" s="14"/>
      <c r="N151" s="11"/>
      <c r="O151" s="10"/>
      <c r="P151" s="10"/>
      <c r="Q151" s="10"/>
    </row>
    <row r="152">
      <c r="C152" s="12"/>
      <c r="D152" s="13"/>
      <c r="L152" s="14"/>
      <c r="N152" s="11"/>
      <c r="O152" s="10"/>
      <c r="P152" s="10"/>
      <c r="Q152" s="10"/>
    </row>
    <row r="153">
      <c r="C153" s="12"/>
      <c r="D153" s="13"/>
      <c r="L153" s="14"/>
      <c r="N153" s="11"/>
      <c r="O153" s="10"/>
      <c r="P153" s="10"/>
      <c r="Q153" s="10"/>
    </row>
    <row r="154">
      <c r="C154" s="12"/>
      <c r="D154" s="13"/>
      <c r="L154" s="14"/>
      <c r="N154" s="11"/>
      <c r="O154" s="10"/>
      <c r="P154" s="10"/>
      <c r="Q154" s="10"/>
    </row>
    <row r="155">
      <c r="C155" s="12"/>
      <c r="D155" s="13"/>
      <c r="L155" s="14"/>
      <c r="N155" s="11"/>
      <c r="O155" s="10"/>
      <c r="P155" s="10"/>
      <c r="Q155" s="10"/>
    </row>
    <row r="156">
      <c r="C156" s="12"/>
      <c r="D156" s="13"/>
      <c r="L156" s="14"/>
      <c r="N156" s="11"/>
      <c r="O156" s="10"/>
      <c r="P156" s="10"/>
      <c r="Q156" s="10"/>
    </row>
    <row r="157">
      <c r="C157" s="12"/>
      <c r="D157" s="13"/>
      <c r="L157" s="14"/>
      <c r="N157" s="11"/>
      <c r="O157" s="10"/>
      <c r="P157" s="10"/>
      <c r="Q157" s="10"/>
    </row>
    <row r="158">
      <c r="C158" s="12"/>
      <c r="D158" s="13"/>
      <c r="L158" s="14"/>
      <c r="N158" s="11"/>
      <c r="O158" s="10"/>
      <c r="P158" s="10"/>
      <c r="Q158" s="10"/>
    </row>
    <row r="159">
      <c r="C159" s="12"/>
      <c r="D159" s="13"/>
      <c r="L159" s="14"/>
      <c r="N159" s="11"/>
      <c r="O159" s="10"/>
      <c r="P159" s="10"/>
      <c r="Q159" s="10"/>
    </row>
    <row r="160">
      <c r="C160" s="12"/>
      <c r="D160" s="13"/>
      <c r="L160" s="14"/>
      <c r="N160" s="11"/>
      <c r="O160" s="10"/>
      <c r="P160" s="10"/>
      <c r="Q160" s="10"/>
    </row>
    <row r="161">
      <c r="C161" s="12"/>
      <c r="D161" s="13"/>
      <c r="L161" s="14"/>
      <c r="N161" s="11"/>
      <c r="O161" s="10"/>
      <c r="P161" s="10"/>
      <c r="Q161" s="10"/>
    </row>
    <row r="162">
      <c r="C162" s="12"/>
      <c r="D162" s="13"/>
      <c r="L162" s="14"/>
      <c r="N162" s="11"/>
      <c r="O162" s="10"/>
      <c r="P162" s="10"/>
      <c r="Q162" s="10"/>
    </row>
    <row r="163">
      <c r="C163" s="12"/>
      <c r="D163" s="13"/>
      <c r="L163" s="14"/>
      <c r="N163" s="11"/>
      <c r="O163" s="10"/>
      <c r="P163" s="10"/>
      <c r="Q163" s="10"/>
    </row>
    <row r="164">
      <c r="C164" s="12"/>
      <c r="D164" s="13"/>
      <c r="L164" s="14"/>
      <c r="N164" s="11"/>
      <c r="O164" s="10"/>
      <c r="P164" s="10"/>
      <c r="Q164" s="10"/>
    </row>
    <row r="165">
      <c r="C165" s="12"/>
      <c r="D165" s="13"/>
      <c r="L165" s="14"/>
      <c r="N165" s="11"/>
      <c r="O165" s="10"/>
      <c r="P165" s="10"/>
      <c r="Q165" s="10"/>
    </row>
    <row r="166">
      <c r="C166" s="12"/>
      <c r="D166" s="13"/>
      <c r="L166" s="14"/>
      <c r="N166" s="11"/>
      <c r="O166" s="10"/>
      <c r="P166" s="10"/>
      <c r="Q166" s="10"/>
    </row>
    <row r="167">
      <c r="C167" s="12"/>
      <c r="D167" s="13"/>
      <c r="L167" s="14"/>
      <c r="N167" s="11"/>
      <c r="O167" s="10"/>
      <c r="P167" s="10"/>
      <c r="Q167" s="10"/>
    </row>
    <row r="168">
      <c r="C168" s="12"/>
      <c r="D168" s="13"/>
      <c r="L168" s="14"/>
      <c r="N168" s="11"/>
      <c r="O168" s="10"/>
      <c r="P168" s="10"/>
      <c r="Q168" s="10"/>
    </row>
    <row r="169">
      <c r="C169" s="12"/>
      <c r="D169" s="13"/>
      <c r="L169" s="14"/>
      <c r="N169" s="11"/>
      <c r="O169" s="10"/>
      <c r="P169" s="10"/>
      <c r="Q169" s="10"/>
    </row>
    <row r="170">
      <c r="C170" s="12"/>
      <c r="D170" s="13"/>
      <c r="L170" s="14"/>
      <c r="N170" s="11"/>
      <c r="O170" s="10"/>
      <c r="P170" s="10"/>
      <c r="Q170" s="10"/>
    </row>
    <row r="171">
      <c r="C171" s="12"/>
      <c r="D171" s="13"/>
      <c r="L171" s="14"/>
      <c r="N171" s="11"/>
      <c r="O171" s="10"/>
      <c r="P171" s="10"/>
      <c r="Q171" s="10"/>
    </row>
    <row r="172">
      <c r="C172" s="12"/>
      <c r="D172" s="13"/>
      <c r="L172" s="14"/>
      <c r="N172" s="11"/>
      <c r="O172" s="10"/>
      <c r="P172" s="10"/>
      <c r="Q172" s="10"/>
    </row>
    <row r="173">
      <c r="C173" s="12"/>
      <c r="D173" s="13"/>
      <c r="L173" s="14"/>
      <c r="N173" s="11"/>
      <c r="O173" s="10"/>
      <c r="P173" s="10"/>
      <c r="Q173" s="10"/>
    </row>
    <row r="174">
      <c r="C174" s="12"/>
      <c r="D174" s="13"/>
      <c r="L174" s="14"/>
      <c r="N174" s="11"/>
      <c r="O174" s="10"/>
      <c r="P174" s="10"/>
      <c r="Q174" s="10"/>
    </row>
    <row r="175">
      <c r="C175" s="12"/>
      <c r="D175" s="13"/>
      <c r="L175" s="14"/>
      <c r="N175" s="11"/>
      <c r="O175" s="10"/>
      <c r="P175" s="10"/>
      <c r="Q175" s="10"/>
    </row>
    <row r="176">
      <c r="C176" s="12"/>
      <c r="D176" s="13"/>
      <c r="L176" s="14"/>
      <c r="N176" s="11"/>
      <c r="O176" s="10"/>
      <c r="P176" s="10"/>
      <c r="Q176" s="10"/>
    </row>
    <row r="177">
      <c r="C177" s="12"/>
      <c r="D177" s="13"/>
      <c r="L177" s="14"/>
      <c r="N177" s="11"/>
      <c r="O177" s="10"/>
      <c r="P177" s="10"/>
      <c r="Q177" s="10"/>
    </row>
    <row r="178">
      <c r="C178" s="12"/>
      <c r="D178" s="13"/>
      <c r="L178" s="14"/>
      <c r="N178" s="11"/>
      <c r="O178" s="10"/>
      <c r="P178" s="10"/>
      <c r="Q178" s="10"/>
    </row>
    <row r="179">
      <c r="C179" s="12"/>
      <c r="D179" s="13"/>
      <c r="L179" s="14"/>
      <c r="N179" s="11"/>
      <c r="O179" s="10"/>
      <c r="P179" s="10"/>
      <c r="Q179" s="10"/>
    </row>
    <row r="180">
      <c r="C180" s="12"/>
      <c r="D180" s="13"/>
      <c r="L180" s="14"/>
      <c r="N180" s="11"/>
      <c r="O180" s="10"/>
      <c r="P180" s="10"/>
      <c r="Q180" s="10"/>
    </row>
    <row r="181">
      <c r="C181" s="12"/>
      <c r="D181" s="13"/>
      <c r="L181" s="14"/>
      <c r="N181" s="11"/>
      <c r="O181" s="10"/>
      <c r="P181" s="10"/>
      <c r="Q181" s="10"/>
    </row>
    <row r="182">
      <c r="C182" s="12"/>
      <c r="D182" s="13"/>
      <c r="L182" s="14"/>
      <c r="N182" s="11"/>
      <c r="O182" s="10"/>
      <c r="P182" s="10"/>
      <c r="Q182" s="10"/>
    </row>
    <row r="183">
      <c r="C183" s="12"/>
      <c r="D183" s="13"/>
      <c r="L183" s="14"/>
      <c r="N183" s="11"/>
      <c r="O183" s="10"/>
      <c r="P183" s="10"/>
      <c r="Q183" s="10"/>
    </row>
    <row r="184">
      <c r="C184" s="12"/>
      <c r="D184" s="13"/>
      <c r="L184" s="14"/>
      <c r="N184" s="11"/>
      <c r="O184" s="10"/>
      <c r="P184" s="10"/>
      <c r="Q184" s="10"/>
    </row>
    <row r="185">
      <c r="C185" s="12"/>
      <c r="D185" s="13"/>
      <c r="L185" s="14"/>
      <c r="N185" s="11"/>
      <c r="O185" s="10"/>
      <c r="P185" s="10"/>
      <c r="Q185" s="10"/>
    </row>
    <row r="186">
      <c r="C186" s="12"/>
      <c r="D186" s="13"/>
      <c r="L186" s="14"/>
      <c r="N186" s="11"/>
      <c r="O186" s="10"/>
      <c r="P186" s="10"/>
      <c r="Q186" s="10"/>
    </row>
    <row r="187">
      <c r="C187" s="12"/>
      <c r="D187" s="13"/>
      <c r="L187" s="14"/>
      <c r="N187" s="11"/>
      <c r="O187" s="10"/>
      <c r="P187" s="10"/>
      <c r="Q187" s="10"/>
    </row>
    <row r="188">
      <c r="C188" s="12"/>
      <c r="D188" s="13"/>
      <c r="L188" s="14"/>
      <c r="N188" s="11"/>
      <c r="O188" s="10"/>
      <c r="P188" s="10"/>
      <c r="Q188" s="10"/>
    </row>
    <row r="189">
      <c r="C189" s="12"/>
      <c r="D189" s="13"/>
      <c r="L189" s="14"/>
      <c r="N189" s="11"/>
      <c r="O189" s="10"/>
      <c r="P189" s="10"/>
      <c r="Q189" s="10"/>
    </row>
    <row r="190">
      <c r="C190" s="12"/>
      <c r="D190" s="13"/>
      <c r="L190" s="14"/>
      <c r="N190" s="11"/>
      <c r="O190" s="10"/>
      <c r="P190" s="10"/>
      <c r="Q190" s="10"/>
    </row>
    <row r="191">
      <c r="C191" s="12"/>
      <c r="D191" s="13"/>
      <c r="L191" s="14"/>
      <c r="N191" s="11"/>
      <c r="O191" s="10"/>
      <c r="P191" s="10"/>
      <c r="Q191" s="10"/>
    </row>
    <row r="192">
      <c r="C192" s="12"/>
      <c r="D192" s="13"/>
      <c r="L192" s="14"/>
      <c r="N192" s="11"/>
      <c r="O192" s="10"/>
      <c r="P192" s="10"/>
      <c r="Q192" s="10"/>
    </row>
    <row r="193">
      <c r="C193" s="12"/>
      <c r="D193" s="13"/>
      <c r="L193" s="14"/>
      <c r="N193" s="11"/>
      <c r="O193" s="10"/>
      <c r="P193" s="10"/>
      <c r="Q193" s="10"/>
    </row>
    <row r="194">
      <c r="C194" s="12"/>
      <c r="D194" s="13"/>
      <c r="L194" s="14"/>
      <c r="N194" s="11"/>
      <c r="O194" s="10"/>
      <c r="P194" s="10"/>
      <c r="Q194" s="10"/>
    </row>
    <row r="195">
      <c r="C195" s="12"/>
      <c r="D195" s="13"/>
      <c r="L195" s="14"/>
      <c r="N195" s="11"/>
      <c r="O195" s="10"/>
      <c r="P195" s="10"/>
      <c r="Q195" s="10"/>
    </row>
    <row r="196">
      <c r="C196" s="12"/>
      <c r="D196" s="13"/>
      <c r="L196" s="14"/>
      <c r="N196" s="11"/>
      <c r="O196" s="10"/>
      <c r="P196" s="10"/>
      <c r="Q196" s="10"/>
    </row>
    <row r="197">
      <c r="C197" s="12"/>
      <c r="D197" s="13"/>
      <c r="L197" s="14"/>
      <c r="N197" s="11"/>
      <c r="O197" s="10"/>
      <c r="P197" s="10"/>
      <c r="Q197" s="10"/>
    </row>
    <row r="198">
      <c r="C198" s="12"/>
      <c r="D198" s="13"/>
      <c r="L198" s="14"/>
      <c r="N198" s="11"/>
      <c r="O198" s="10"/>
      <c r="P198" s="10"/>
      <c r="Q198" s="10"/>
    </row>
    <row r="199">
      <c r="C199" s="12"/>
      <c r="D199" s="13"/>
      <c r="L199" s="14"/>
      <c r="N199" s="11"/>
      <c r="O199" s="10"/>
      <c r="P199" s="10"/>
      <c r="Q199" s="10"/>
    </row>
    <row r="200">
      <c r="C200" s="12"/>
      <c r="D200" s="13"/>
      <c r="L200" s="14"/>
      <c r="N200" s="11"/>
      <c r="O200" s="10"/>
      <c r="P200" s="10"/>
      <c r="Q200" s="10"/>
    </row>
    <row r="201">
      <c r="C201" s="12"/>
      <c r="D201" s="13"/>
      <c r="L201" s="14"/>
      <c r="N201" s="11"/>
      <c r="O201" s="10"/>
      <c r="P201" s="10"/>
      <c r="Q201" s="10"/>
    </row>
    <row r="202">
      <c r="C202" s="12"/>
      <c r="D202" s="13"/>
      <c r="L202" s="14"/>
      <c r="N202" s="11"/>
      <c r="O202" s="10"/>
      <c r="P202" s="10"/>
      <c r="Q202" s="10"/>
    </row>
    <row r="203">
      <c r="C203" s="12"/>
      <c r="D203" s="13"/>
      <c r="L203" s="14"/>
      <c r="N203" s="11"/>
      <c r="O203" s="10"/>
      <c r="P203" s="10"/>
      <c r="Q203" s="10"/>
    </row>
    <row r="204">
      <c r="C204" s="12"/>
      <c r="D204" s="13"/>
      <c r="L204" s="14"/>
      <c r="N204" s="11"/>
      <c r="O204" s="10"/>
      <c r="P204" s="10"/>
      <c r="Q204" s="10"/>
    </row>
    <row r="205">
      <c r="C205" s="12"/>
      <c r="D205" s="13"/>
      <c r="L205" s="14"/>
      <c r="N205" s="11"/>
      <c r="O205" s="10"/>
      <c r="P205" s="10"/>
      <c r="Q205" s="10"/>
    </row>
    <row r="206">
      <c r="C206" s="12"/>
      <c r="D206" s="13"/>
      <c r="L206" s="14"/>
      <c r="N206" s="11"/>
      <c r="O206" s="10"/>
      <c r="P206" s="10"/>
      <c r="Q206" s="10"/>
    </row>
    <row r="207">
      <c r="C207" s="12"/>
      <c r="D207" s="13"/>
      <c r="L207" s="14"/>
      <c r="N207" s="11"/>
      <c r="O207" s="10"/>
      <c r="P207" s="10"/>
      <c r="Q207" s="10"/>
    </row>
    <row r="208">
      <c r="C208" s="12"/>
      <c r="D208" s="13"/>
      <c r="L208" s="14"/>
      <c r="N208" s="11"/>
      <c r="O208" s="10"/>
      <c r="P208" s="10"/>
      <c r="Q208" s="10"/>
    </row>
    <row r="209">
      <c r="C209" s="12"/>
      <c r="D209" s="13"/>
      <c r="L209" s="14"/>
      <c r="N209" s="11"/>
      <c r="O209" s="10"/>
      <c r="P209" s="10"/>
      <c r="Q209" s="10"/>
    </row>
    <row r="210">
      <c r="C210" s="12"/>
      <c r="D210" s="13"/>
      <c r="L210" s="14"/>
      <c r="N210" s="11"/>
      <c r="O210" s="10"/>
      <c r="P210" s="10"/>
      <c r="Q210" s="10"/>
    </row>
    <row r="211">
      <c r="C211" s="12"/>
      <c r="D211" s="13"/>
      <c r="L211" s="14"/>
      <c r="N211" s="11"/>
      <c r="O211" s="10"/>
      <c r="P211" s="10"/>
      <c r="Q211" s="10"/>
    </row>
    <row r="212">
      <c r="C212" s="12"/>
      <c r="D212" s="13"/>
      <c r="L212" s="14"/>
      <c r="N212" s="11"/>
      <c r="O212" s="10"/>
      <c r="P212" s="10"/>
      <c r="Q212" s="10"/>
    </row>
    <row r="213">
      <c r="C213" s="12"/>
      <c r="D213" s="13"/>
      <c r="L213" s="14"/>
      <c r="N213" s="11"/>
      <c r="O213" s="10"/>
      <c r="P213" s="10"/>
      <c r="Q213" s="10"/>
    </row>
    <row r="214">
      <c r="C214" s="12"/>
      <c r="D214" s="13"/>
      <c r="L214" s="14"/>
      <c r="N214" s="11"/>
      <c r="O214" s="10"/>
      <c r="P214" s="10"/>
      <c r="Q214" s="10"/>
    </row>
    <row r="215">
      <c r="C215" s="12"/>
      <c r="D215" s="13"/>
      <c r="L215" s="14"/>
      <c r="N215" s="11"/>
      <c r="O215" s="10"/>
      <c r="P215" s="10"/>
      <c r="Q215" s="10"/>
    </row>
    <row r="216">
      <c r="C216" s="12"/>
      <c r="D216" s="13"/>
      <c r="L216" s="14"/>
      <c r="N216" s="11"/>
      <c r="O216" s="10"/>
      <c r="P216" s="10"/>
      <c r="Q216" s="10"/>
    </row>
    <row r="217">
      <c r="C217" s="12"/>
      <c r="D217" s="13"/>
      <c r="L217" s="14"/>
      <c r="N217" s="11"/>
      <c r="O217" s="10"/>
      <c r="P217" s="10"/>
      <c r="Q217" s="10"/>
    </row>
    <row r="218">
      <c r="C218" s="12"/>
      <c r="D218" s="13"/>
      <c r="L218" s="14"/>
      <c r="N218" s="11"/>
      <c r="O218" s="10"/>
      <c r="P218" s="10"/>
      <c r="Q218" s="10"/>
    </row>
    <row r="219">
      <c r="C219" s="12"/>
      <c r="D219" s="13"/>
      <c r="L219" s="14"/>
      <c r="N219" s="11"/>
      <c r="O219" s="10"/>
      <c r="P219" s="10"/>
      <c r="Q219" s="10"/>
    </row>
    <row r="220">
      <c r="C220" s="12"/>
      <c r="D220" s="13"/>
      <c r="L220" s="14"/>
      <c r="N220" s="11"/>
      <c r="O220" s="10"/>
      <c r="P220" s="10"/>
      <c r="Q220" s="10"/>
    </row>
    <row r="221">
      <c r="C221" s="12"/>
      <c r="D221" s="13"/>
      <c r="L221" s="14"/>
      <c r="N221" s="11"/>
      <c r="O221" s="10"/>
      <c r="P221" s="10"/>
      <c r="Q221" s="10"/>
    </row>
    <row r="222">
      <c r="C222" s="12"/>
      <c r="D222" s="13"/>
      <c r="L222" s="14"/>
      <c r="N222" s="11"/>
      <c r="O222" s="10"/>
      <c r="P222" s="10"/>
      <c r="Q222" s="10"/>
    </row>
    <row r="223">
      <c r="C223" s="12"/>
      <c r="D223" s="13"/>
      <c r="L223" s="14"/>
      <c r="N223" s="11"/>
      <c r="O223" s="10"/>
      <c r="P223" s="10"/>
      <c r="Q223" s="10"/>
    </row>
    <row r="224">
      <c r="C224" s="12"/>
      <c r="D224" s="13"/>
      <c r="L224" s="14"/>
      <c r="N224" s="11"/>
      <c r="O224" s="10"/>
      <c r="P224" s="10"/>
      <c r="Q224" s="10"/>
    </row>
    <row r="225">
      <c r="C225" s="12"/>
      <c r="D225" s="13"/>
      <c r="L225" s="14"/>
      <c r="N225" s="11"/>
      <c r="O225" s="10"/>
      <c r="P225" s="10"/>
      <c r="Q225" s="10"/>
    </row>
    <row r="226">
      <c r="C226" s="12"/>
      <c r="D226" s="13"/>
      <c r="L226" s="14"/>
      <c r="N226" s="11"/>
      <c r="O226" s="10"/>
      <c r="P226" s="10"/>
      <c r="Q226" s="10"/>
    </row>
    <row r="227">
      <c r="C227" s="12"/>
      <c r="D227" s="13"/>
      <c r="L227" s="14"/>
      <c r="N227" s="11"/>
      <c r="O227" s="10"/>
      <c r="P227" s="10"/>
      <c r="Q227" s="10"/>
    </row>
    <row r="228">
      <c r="C228" s="12"/>
      <c r="D228" s="13"/>
      <c r="L228" s="14"/>
      <c r="N228" s="11"/>
      <c r="O228" s="10"/>
      <c r="P228" s="10"/>
      <c r="Q228" s="10"/>
    </row>
    <row r="229">
      <c r="C229" s="12"/>
      <c r="D229" s="13"/>
      <c r="L229" s="14"/>
      <c r="N229" s="11"/>
      <c r="O229" s="10"/>
      <c r="P229" s="10"/>
      <c r="Q229" s="10"/>
    </row>
    <row r="230">
      <c r="C230" s="12"/>
      <c r="D230" s="13"/>
      <c r="L230" s="14"/>
      <c r="N230" s="11"/>
      <c r="O230" s="10"/>
      <c r="P230" s="10"/>
      <c r="Q230" s="10"/>
    </row>
    <row r="231">
      <c r="C231" s="12"/>
      <c r="D231" s="13"/>
      <c r="L231" s="14"/>
      <c r="N231" s="11"/>
      <c r="O231" s="10"/>
      <c r="P231" s="10"/>
      <c r="Q231" s="10"/>
    </row>
    <row r="232">
      <c r="C232" s="12"/>
      <c r="D232" s="13"/>
      <c r="L232" s="14"/>
      <c r="N232" s="11"/>
      <c r="O232" s="10"/>
      <c r="P232" s="10"/>
      <c r="Q232" s="10"/>
    </row>
    <row r="233">
      <c r="C233" s="12"/>
      <c r="D233" s="13"/>
      <c r="L233" s="14"/>
      <c r="N233" s="11"/>
      <c r="O233" s="10"/>
      <c r="P233" s="10"/>
      <c r="Q233" s="10"/>
    </row>
    <row r="234">
      <c r="C234" s="12"/>
      <c r="D234" s="13"/>
      <c r="L234" s="14"/>
      <c r="N234" s="11"/>
      <c r="O234" s="10"/>
      <c r="P234" s="10"/>
      <c r="Q234" s="10"/>
    </row>
    <row r="235">
      <c r="C235" s="12"/>
      <c r="D235" s="13"/>
      <c r="L235" s="14"/>
      <c r="N235" s="11"/>
      <c r="O235" s="10"/>
      <c r="P235" s="10"/>
      <c r="Q235" s="10"/>
    </row>
    <row r="236">
      <c r="C236" s="12"/>
      <c r="D236" s="13"/>
      <c r="L236" s="14"/>
      <c r="N236" s="11"/>
      <c r="O236" s="10"/>
      <c r="P236" s="10"/>
      <c r="Q236" s="10"/>
    </row>
    <row r="237">
      <c r="C237" s="12"/>
      <c r="D237" s="13"/>
      <c r="L237" s="14"/>
      <c r="N237" s="11"/>
      <c r="O237" s="10"/>
      <c r="P237" s="10"/>
      <c r="Q237" s="10"/>
    </row>
    <row r="238">
      <c r="C238" s="12"/>
      <c r="D238" s="13"/>
      <c r="L238" s="14"/>
      <c r="N238" s="11"/>
      <c r="O238" s="10"/>
      <c r="P238" s="10"/>
      <c r="Q238" s="10"/>
    </row>
    <row r="239">
      <c r="C239" s="12"/>
      <c r="D239" s="13"/>
      <c r="L239" s="14"/>
      <c r="N239" s="11"/>
      <c r="O239" s="10"/>
      <c r="P239" s="10"/>
      <c r="Q239" s="10"/>
    </row>
    <row r="240">
      <c r="C240" s="12"/>
      <c r="D240" s="13"/>
      <c r="L240" s="14"/>
      <c r="N240" s="11"/>
      <c r="O240" s="10"/>
      <c r="P240" s="10"/>
      <c r="Q240" s="10"/>
    </row>
    <row r="241">
      <c r="C241" s="12"/>
      <c r="D241" s="13"/>
      <c r="L241" s="14"/>
      <c r="N241" s="11"/>
      <c r="O241" s="10"/>
      <c r="P241" s="10"/>
      <c r="Q241" s="10"/>
    </row>
    <row r="242">
      <c r="C242" s="12"/>
      <c r="D242" s="13"/>
      <c r="L242" s="14"/>
      <c r="N242" s="11"/>
      <c r="O242" s="10"/>
      <c r="P242" s="10"/>
      <c r="Q242" s="10"/>
    </row>
    <row r="243">
      <c r="C243" s="12"/>
      <c r="D243" s="13"/>
      <c r="L243" s="14"/>
      <c r="N243" s="11"/>
      <c r="O243" s="10"/>
      <c r="P243" s="10"/>
      <c r="Q243" s="10"/>
    </row>
    <row r="244">
      <c r="C244" s="12"/>
      <c r="D244" s="13"/>
      <c r="L244" s="14"/>
      <c r="N244" s="11"/>
      <c r="O244" s="10"/>
      <c r="P244" s="10"/>
      <c r="Q244" s="10"/>
    </row>
    <row r="245">
      <c r="C245" s="12"/>
      <c r="D245" s="13"/>
      <c r="L245" s="14"/>
      <c r="N245" s="11"/>
      <c r="O245" s="10"/>
      <c r="P245" s="10"/>
      <c r="Q245" s="10"/>
    </row>
    <row r="246">
      <c r="C246" s="12"/>
      <c r="D246" s="13"/>
      <c r="L246" s="14"/>
      <c r="N246" s="11"/>
      <c r="O246" s="10"/>
      <c r="P246" s="10"/>
      <c r="Q246" s="10"/>
    </row>
    <row r="247">
      <c r="C247" s="12"/>
      <c r="D247" s="13"/>
      <c r="L247" s="14"/>
      <c r="N247" s="11"/>
      <c r="O247" s="10"/>
      <c r="P247" s="10"/>
      <c r="Q247" s="10"/>
    </row>
    <row r="248">
      <c r="C248" s="12"/>
      <c r="D248" s="13"/>
      <c r="L248" s="14"/>
      <c r="N248" s="11"/>
      <c r="O248" s="10"/>
      <c r="P248" s="10"/>
      <c r="Q248" s="10"/>
    </row>
    <row r="249">
      <c r="C249" s="12"/>
      <c r="D249" s="13"/>
      <c r="L249" s="14"/>
      <c r="N249" s="11"/>
      <c r="O249" s="10"/>
      <c r="P249" s="10"/>
      <c r="Q249" s="10"/>
    </row>
    <row r="250">
      <c r="C250" s="12"/>
      <c r="D250" s="13"/>
      <c r="L250" s="14"/>
      <c r="N250" s="11"/>
      <c r="O250" s="10"/>
      <c r="P250" s="10"/>
      <c r="Q250" s="10"/>
    </row>
    <row r="251">
      <c r="C251" s="12"/>
      <c r="D251" s="13"/>
      <c r="L251" s="14"/>
      <c r="N251" s="11"/>
      <c r="O251" s="10"/>
      <c r="P251" s="10"/>
      <c r="Q251" s="10"/>
    </row>
    <row r="252">
      <c r="C252" s="12"/>
      <c r="D252" s="13"/>
      <c r="L252" s="14"/>
      <c r="N252" s="11"/>
      <c r="O252" s="10"/>
      <c r="P252" s="10"/>
      <c r="Q252" s="10"/>
    </row>
    <row r="253">
      <c r="C253" s="12"/>
      <c r="D253" s="13"/>
      <c r="L253" s="14"/>
      <c r="N253" s="11"/>
      <c r="O253" s="10"/>
      <c r="P253" s="10"/>
      <c r="Q253" s="10"/>
    </row>
    <row r="254">
      <c r="C254" s="12"/>
      <c r="D254" s="13"/>
      <c r="L254" s="14"/>
      <c r="N254" s="11"/>
      <c r="O254" s="10"/>
      <c r="P254" s="10"/>
      <c r="Q254" s="10"/>
    </row>
    <row r="255">
      <c r="C255" s="12"/>
      <c r="D255" s="13"/>
      <c r="L255" s="14"/>
      <c r="N255" s="11"/>
      <c r="O255" s="10"/>
      <c r="P255" s="10"/>
      <c r="Q255" s="10"/>
    </row>
    <row r="256">
      <c r="C256" s="12"/>
      <c r="D256" s="13"/>
      <c r="L256" s="14"/>
      <c r="N256" s="11"/>
      <c r="O256" s="10"/>
      <c r="P256" s="10"/>
      <c r="Q256" s="10"/>
    </row>
    <row r="257">
      <c r="C257" s="12"/>
      <c r="D257" s="13"/>
      <c r="L257" s="14"/>
      <c r="N257" s="11"/>
      <c r="O257" s="10"/>
      <c r="P257" s="10"/>
      <c r="Q257" s="10"/>
    </row>
    <row r="258">
      <c r="C258" s="12"/>
      <c r="D258" s="13"/>
      <c r="L258" s="14"/>
      <c r="N258" s="11"/>
      <c r="O258" s="10"/>
      <c r="P258" s="10"/>
      <c r="Q258" s="10"/>
    </row>
    <row r="259">
      <c r="C259" s="12"/>
      <c r="D259" s="13"/>
      <c r="L259" s="14"/>
      <c r="N259" s="11"/>
      <c r="O259" s="10"/>
      <c r="P259" s="10"/>
      <c r="Q259" s="10"/>
    </row>
    <row r="260">
      <c r="C260" s="12"/>
      <c r="D260" s="13"/>
      <c r="L260" s="14"/>
      <c r="N260" s="11"/>
      <c r="O260" s="10"/>
      <c r="P260" s="10"/>
      <c r="Q260" s="10"/>
    </row>
    <row r="261">
      <c r="C261" s="12"/>
      <c r="D261" s="13"/>
      <c r="L261" s="14"/>
      <c r="N261" s="11"/>
      <c r="O261" s="10"/>
      <c r="P261" s="10"/>
      <c r="Q261" s="10"/>
    </row>
    <row r="262">
      <c r="C262" s="12"/>
      <c r="D262" s="13"/>
      <c r="L262" s="14"/>
      <c r="N262" s="11"/>
      <c r="O262" s="10"/>
      <c r="P262" s="10"/>
      <c r="Q262" s="10"/>
    </row>
    <row r="263">
      <c r="C263" s="12"/>
      <c r="D263" s="13"/>
      <c r="L263" s="14"/>
      <c r="N263" s="11"/>
      <c r="O263" s="10"/>
      <c r="P263" s="10"/>
      <c r="Q263" s="10"/>
    </row>
    <row r="264">
      <c r="C264" s="12"/>
      <c r="D264" s="13"/>
      <c r="L264" s="14"/>
      <c r="N264" s="11"/>
      <c r="O264" s="10"/>
      <c r="P264" s="10"/>
      <c r="Q264" s="10"/>
    </row>
    <row r="265">
      <c r="C265" s="12"/>
      <c r="D265" s="13"/>
      <c r="L265" s="14"/>
      <c r="N265" s="11"/>
      <c r="O265" s="10"/>
      <c r="P265" s="10"/>
      <c r="Q265" s="10"/>
    </row>
    <row r="266">
      <c r="C266" s="12"/>
      <c r="D266" s="13"/>
      <c r="L266" s="14"/>
      <c r="N266" s="11"/>
      <c r="O266" s="10"/>
      <c r="P266" s="10"/>
      <c r="Q266" s="10"/>
    </row>
    <row r="267">
      <c r="C267" s="12"/>
      <c r="D267" s="13"/>
      <c r="L267" s="14"/>
      <c r="N267" s="11"/>
      <c r="O267" s="10"/>
      <c r="P267" s="10"/>
      <c r="Q267" s="10"/>
    </row>
    <row r="268">
      <c r="C268" s="12"/>
      <c r="D268" s="13"/>
      <c r="L268" s="14"/>
      <c r="N268" s="11"/>
      <c r="O268" s="10"/>
      <c r="P268" s="10"/>
      <c r="Q268" s="10"/>
    </row>
    <row r="269">
      <c r="C269" s="12"/>
      <c r="D269" s="13"/>
      <c r="L269" s="14"/>
      <c r="N269" s="11"/>
      <c r="O269" s="10"/>
      <c r="P269" s="10"/>
      <c r="Q269" s="10"/>
    </row>
    <row r="270">
      <c r="C270" s="12"/>
      <c r="D270" s="13"/>
      <c r="L270" s="14"/>
      <c r="N270" s="11"/>
      <c r="O270" s="10"/>
      <c r="P270" s="10"/>
      <c r="Q270" s="10"/>
    </row>
    <row r="271">
      <c r="C271" s="12"/>
      <c r="D271" s="13"/>
      <c r="L271" s="14"/>
      <c r="N271" s="11"/>
      <c r="O271" s="10"/>
      <c r="P271" s="10"/>
      <c r="Q271" s="10"/>
    </row>
    <row r="272">
      <c r="C272" s="12"/>
      <c r="D272" s="13"/>
      <c r="L272" s="14"/>
      <c r="N272" s="11"/>
      <c r="O272" s="10"/>
      <c r="P272" s="10"/>
      <c r="Q272" s="10"/>
    </row>
    <row r="273">
      <c r="C273" s="12"/>
      <c r="D273" s="13"/>
      <c r="L273" s="14"/>
      <c r="N273" s="11"/>
      <c r="O273" s="10"/>
      <c r="P273" s="10"/>
      <c r="Q273" s="10"/>
    </row>
    <row r="274">
      <c r="C274" s="12"/>
      <c r="D274" s="13"/>
      <c r="L274" s="14"/>
      <c r="N274" s="11"/>
      <c r="O274" s="10"/>
      <c r="P274" s="10"/>
      <c r="Q274" s="10"/>
    </row>
    <row r="275">
      <c r="C275" s="12"/>
      <c r="D275" s="13"/>
      <c r="L275" s="14"/>
      <c r="N275" s="11"/>
      <c r="O275" s="10"/>
      <c r="P275" s="10"/>
      <c r="Q275" s="10"/>
    </row>
    <row r="276">
      <c r="C276" s="12"/>
      <c r="D276" s="13"/>
      <c r="L276" s="14"/>
      <c r="N276" s="11"/>
      <c r="O276" s="10"/>
      <c r="P276" s="10"/>
      <c r="Q276" s="10"/>
    </row>
    <row r="277">
      <c r="C277" s="12"/>
      <c r="D277" s="13"/>
      <c r="L277" s="14"/>
      <c r="N277" s="11"/>
      <c r="O277" s="10"/>
      <c r="P277" s="10"/>
      <c r="Q277" s="10"/>
    </row>
    <row r="278">
      <c r="C278" s="12"/>
      <c r="D278" s="13"/>
      <c r="L278" s="14"/>
      <c r="N278" s="11"/>
      <c r="O278" s="10"/>
      <c r="P278" s="10"/>
      <c r="Q278" s="10"/>
    </row>
    <row r="279">
      <c r="C279" s="12"/>
      <c r="D279" s="13"/>
      <c r="L279" s="14"/>
      <c r="N279" s="11"/>
      <c r="O279" s="10"/>
      <c r="P279" s="10"/>
      <c r="Q279" s="10"/>
    </row>
    <row r="280">
      <c r="C280" s="12"/>
      <c r="D280" s="13"/>
      <c r="L280" s="14"/>
      <c r="N280" s="11"/>
      <c r="O280" s="10"/>
      <c r="P280" s="10"/>
      <c r="Q280" s="10"/>
    </row>
    <row r="281">
      <c r="C281" s="12"/>
      <c r="D281" s="13"/>
      <c r="L281" s="14"/>
      <c r="N281" s="11"/>
      <c r="O281" s="10"/>
      <c r="P281" s="10"/>
      <c r="Q281" s="10"/>
    </row>
    <row r="282">
      <c r="C282" s="12"/>
      <c r="D282" s="13"/>
      <c r="L282" s="14"/>
      <c r="N282" s="11"/>
      <c r="O282" s="10"/>
      <c r="P282" s="10"/>
      <c r="Q282" s="10"/>
    </row>
    <row r="283">
      <c r="C283" s="12"/>
      <c r="D283" s="13"/>
      <c r="L283" s="14"/>
      <c r="N283" s="11"/>
      <c r="O283" s="10"/>
      <c r="P283" s="10"/>
      <c r="Q283" s="10"/>
    </row>
    <row r="284">
      <c r="C284" s="12"/>
      <c r="D284" s="13"/>
      <c r="L284" s="14"/>
      <c r="N284" s="11"/>
      <c r="O284" s="10"/>
      <c r="P284" s="10"/>
      <c r="Q284" s="10"/>
    </row>
    <row r="285">
      <c r="C285" s="12"/>
      <c r="D285" s="13"/>
      <c r="L285" s="14"/>
      <c r="N285" s="11"/>
      <c r="O285" s="10"/>
      <c r="P285" s="10"/>
      <c r="Q285" s="10"/>
    </row>
    <row r="286">
      <c r="C286" s="12"/>
      <c r="D286" s="13"/>
      <c r="L286" s="14"/>
      <c r="N286" s="11"/>
      <c r="O286" s="10"/>
      <c r="P286" s="10"/>
      <c r="Q286" s="10"/>
    </row>
    <row r="287">
      <c r="C287" s="12"/>
      <c r="D287" s="13"/>
      <c r="L287" s="14"/>
      <c r="N287" s="11"/>
      <c r="O287" s="10"/>
      <c r="P287" s="10"/>
      <c r="Q287" s="10"/>
    </row>
    <row r="288">
      <c r="C288" s="12"/>
      <c r="D288" s="13"/>
      <c r="L288" s="14"/>
      <c r="N288" s="11"/>
      <c r="O288" s="10"/>
      <c r="P288" s="10"/>
      <c r="Q288" s="10"/>
    </row>
    <row r="289">
      <c r="C289" s="12"/>
      <c r="D289" s="13"/>
      <c r="L289" s="14"/>
      <c r="N289" s="11"/>
      <c r="O289" s="10"/>
      <c r="P289" s="10"/>
      <c r="Q289" s="10"/>
    </row>
    <row r="290">
      <c r="C290" s="12"/>
      <c r="D290" s="13"/>
      <c r="L290" s="14"/>
      <c r="N290" s="11"/>
      <c r="O290" s="10"/>
      <c r="P290" s="10"/>
      <c r="Q290" s="10"/>
    </row>
    <row r="291">
      <c r="C291" s="12"/>
      <c r="D291" s="13"/>
      <c r="L291" s="14"/>
      <c r="N291" s="11"/>
      <c r="O291" s="10"/>
      <c r="P291" s="10"/>
      <c r="Q291" s="10"/>
    </row>
    <row r="292">
      <c r="C292" s="12"/>
      <c r="D292" s="13"/>
      <c r="L292" s="14"/>
      <c r="N292" s="11"/>
      <c r="O292" s="10"/>
      <c r="P292" s="10"/>
      <c r="Q292" s="10"/>
    </row>
    <row r="293">
      <c r="C293" s="12"/>
      <c r="D293" s="13"/>
      <c r="L293" s="14"/>
      <c r="N293" s="11"/>
      <c r="O293" s="10"/>
      <c r="P293" s="10"/>
      <c r="Q293" s="10"/>
    </row>
    <row r="294">
      <c r="C294" s="12"/>
      <c r="D294" s="13"/>
      <c r="L294" s="14"/>
      <c r="N294" s="11"/>
      <c r="O294" s="10"/>
      <c r="P294" s="10"/>
      <c r="Q294" s="10"/>
    </row>
    <row r="295">
      <c r="C295" s="12"/>
      <c r="D295" s="13"/>
      <c r="L295" s="14"/>
      <c r="N295" s="11"/>
      <c r="O295" s="10"/>
      <c r="P295" s="10"/>
      <c r="Q295" s="10"/>
    </row>
    <row r="296">
      <c r="C296" s="12"/>
      <c r="D296" s="13"/>
      <c r="L296" s="14"/>
      <c r="N296" s="11"/>
      <c r="O296" s="10"/>
      <c r="P296" s="10"/>
      <c r="Q296" s="10"/>
    </row>
    <row r="297">
      <c r="C297" s="12"/>
      <c r="D297" s="13"/>
      <c r="L297" s="14"/>
      <c r="N297" s="11"/>
      <c r="O297" s="10"/>
      <c r="P297" s="10"/>
      <c r="Q297" s="10"/>
    </row>
    <row r="298">
      <c r="C298" s="12"/>
      <c r="D298" s="13"/>
      <c r="L298" s="14"/>
      <c r="N298" s="11"/>
      <c r="O298" s="10"/>
      <c r="P298" s="10"/>
      <c r="Q298" s="10"/>
    </row>
    <row r="299">
      <c r="C299" s="12"/>
      <c r="D299" s="13"/>
      <c r="L299" s="14"/>
      <c r="N299" s="11"/>
      <c r="O299" s="10"/>
      <c r="P299" s="10"/>
      <c r="Q299" s="10"/>
    </row>
    <row r="300">
      <c r="C300" s="12"/>
      <c r="D300" s="13"/>
      <c r="L300" s="14"/>
      <c r="N300" s="11"/>
      <c r="O300" s="10"/>
      <c r="P300" s="10"/>
      <c r="Q300" s="10"/>
    </row>
    <row r="301">
      <c r="C301" s="12"/>
      <c r="D301" s="13"/>
      <c r="L301" s="14"/>
      <c r="N301" s="11"/>
      <c r="O301" s="10"/>
      <c r="P301" s="10"/>
      <c r="Q301" s="10"/>
    </row>
    <row r="302">
      <c r="C302" s="12"/>
      <c r="D302" s="13"/>
      <c r="L302" s="14"/>
      <c r="N302" s="11"/>
      <c r="O302" s="10"/>
      <c r="P302" s="10"/>
      <c r="Q302" s="10"/>
    </row>
    <row r="303">
      <c r="C303" s="12"/>
      <c r="D303" s="13"/>
      <c r="L303" s="14"/>
      <c r="N303" s="11"/>
      <c r="O303" s="10"/>
      <c r="P303" s="10"/>
      <c r="Q303" s="10"/>
    </row>
    <row r="304">
      <c r="C304" s="12"/>
      <c r="D304" s="13"/>
      <c r="L304" s="14"/>
      <c r="N304" s="11"/>
      <c r="O304" s="10"/>
      <c r="P304" s="10"/>
      <c r="Q304" s="10"/>
    </row>
    <row r="305">
      <c r="C305" s="12"/>
      <c r="D305" s="13"/>
      <c r="L305" s="14"/>
      <c r="N305" s="11"/>
      <c r="O305" s="10"/>
      <c r="P305" s="10"/>
      <c r="Q305" s="10"/>
    </row>
    <row r="306">
      <c r="C306" s="12"/>
      <c r="D306" s="13"/>
      <c r="L306" s="14"/>
      <c r="N306" s="11"/>
      <c r="O306" s="10"/>
      <c r="P306" s="10"/>
      <c r="Q306" s="10"/>
    </row>
    <row r="307">
      <c r="C307" s="12"/>
      <c r="D307" s="13"/>
      <c r="L307" s="14"/>
      <c r="N307" s="11"/>
      <c r="O307" s="10"/>
      <c r="P307" s="10"/>
      <c r="Q307" s="10"/>
    </row>
    <row r="308">
      <c r="C308" s="12"/>
      <c r="D308" s="13"/>
      <c r="L308" s="14"/>
      <c r="N308" s="11"/>
      <c r="O308" s="10"/>
      <c r="P308" s="10"/>
      <c r="Q308" s="10"/>
    </row>
    <row r="309">
      <c r="C309" s="12"/>
      <c r="D309" s="13"/>
      <c r="L309" s="14"/>
      <c r="N309" s="11"/>
      <c r="O309" s="10"/>
      <c r="P309" s="10"/>
      <c r="Q309" s="10"/>
    </row>
    <row r="310">
      <c r="C310" s="12"/>
      <c r="D310" s="13"/>
      <c r="L310" s="14"/>
      <c r="N310" s="11"/>
      <c r="O310" s="10"/>
      <c r="P310" s="10"/>
      <c r="Q310" s="10"/>
    </row>
    <row r="311">
      <c r="C311" s="12"/>
      <c r="D311" s="13"/>
      <c r="L311" s="14"/>
      <c r="N311" s="11"/>
      <c r="O311" s="10"/>
      <c r="P311" s="10"/>
      <c r="Q311" s="10"/>
    </row>
    <row r="312">
      <c r="C312" s="12"/>
      <c r="D312" s="13"/>
      <c r="L312" s="14"/>
      <c r="N312" s="11"/>
      <c r="O312" s="10"/>
      <c r="P312" s="10"/>
      <c r="Q312" s="10"/>
    </row>
    <row r="313">
      <c r="C313" s="12"/>
      <c r="D313" s="13"/>
      <c r="L313" s="14"/>
      <c r="N313" s="11"/>
      <c r="O313" s="10"/>
      <c r="P313" s="10"/>
      <c r="Q313" s="10"/>
    </row>
    <row r="314">
      <c r="C314" s="12"/>
      <c r="D314" s="13"/>
      <c r="L314" s="14"/>
      <c r="N314" s="11"/>
      <c r="O314" s="10"/>
      <c r="P314" s="10"/>
      <c r="Q314" s="10"/>
    </row>
    <row r="315">
      <c r="C315" s="12"/>
      <c r="D315" s="13"/>
      <c r="L315" s="14"/>
      <c r="N315" s="11"/>
      <c r="O315" s="10"/>
      <c r="P315" s="10"/>
      <c r="Q315" s="10"/>
    </row>
    <row r="316">
      <c r="C316" s="12"/>
      <c r="D316" s="13"/>
      <c r="L316" s="14"/>
      <c r="N316" s="11"/>
      <c r="O316" s="10"/>
      <c r="P316" s="10"/>
      <c r="Q316" s="10"/>
    </row>
    <row r="317">
      <c r="C317" s="12"/>
      <c r="D317" s="13"/>
      <c r="L317" s="14"/>
      <c r="N317" s="11"/>
      <c r="O317" s="10"/>
      <c r="P317" s="10"/>
      <c r="Q317" s="10"/>
    </row>
    <row r="318">
      <c r="C318" s="12"/>
      <c r="D318" s="13"/>
      <c r="L318" s="14"/>
      <c r="N318" s="11"/>
      <c r="O318" s="10"/>
      <c r="P318" s="10"/>
      <c r="Q318" s="10"/>
    </row>
    <row r="319">
      <c r="C319" s="12"/>
      <c r="D319" s="13"/>
      <c r="L319" s="14"/>
      <c r="N319" s="11"/>
      <c r="O319" s="10"/>
      <c r="P319" s="10"/>
      <c r="Q319" s="10"/>
    </row>
    <row r="320">
      <c r="C320" s="12"/>
      <c r="D320" s="13"/>
      <c r="L320" s="14"/>
      <c r="N320" s="11"/>
      <c r="O320" s="10"/>
      <c r="P320" s="10"/>
      <c r="Q320" s="10"/>
    </row>
    <row r="321">
      <c r="C321" s="12"/>
      <c r="D321" s="13"/>
      <c r="L321" s="14"/>
      <c r="N321" s="11"/>
      <c r="O321" s="10"/>
      <c r="P321" s="10"/>
      <c r="Q321" s="10"/>
    </row>
    <row r="322">
      <c r="C322" s="12"/>
      <c r="D322" s="13"/>
      <c r="L322" s="14"/>
      <c r="N322" s="11"/>
      <c r="O322" s="10"/>
      <c r="P322" s="10"/>
      <c r="Q322" s="10"/>
    </row>
    <row r="323">
      <c r="C323" s="12"/>
      <c r="D323" s="13"/>
      <c r="L323" s="14"/>
      <c r="N323" s="11"/>
      <c r="O323" s="10"/>
      <c r="P323" s="10"/>
      <c r="Q323" s="10"/>
    </row>
    <row r="324">
      <c r="C324" s="12"/>
      <c r="D324" s="13"/>
      <c r="L324" s="14"/>
      <c r="N324" s="11"/>
      <c r="O324" s="10"/>
      <c r="P324" s="10"/>
      <c r="Q324" s="10"/>
    </row>
    <row r="325">
      <c r="C325" s="12"/>
      <c r="D325" s="13"/>
      <c r="L325" s="14"/>
      <c r="N325" s="11"/>
      <c r="O325" s="10"/>
      <c r="P325" s="10"/>
      <c r="Q325" s="10"/>
    </row>
    <row r="326">
      <c r="C326" s="12"/>
      <c r="D326" s="13"/>
      <c r="L326" s="14"/>
      <c r="N326" s="11"/>
      <c r="O326" s="10"/>
      <c r="P326" s="10"/>
      <c r="Q326" s="10"/>
    </row>
    <row r="327">
      <c r="C327" s="12"/>
      <c r="D327" s="13"/>
      <c r="L327" s="14"/>
      <c r="N327" s="11"/>
      <c r="O327" s="10"/>
      <c r="P327" s="10"/>
      <c r="Q327" s="10"/>
    </row>
    <row r="328">
      <c r="C328" s="12"/>
      <c r="D328" s="13"/>
      <c r="L328" s="14"/>
      <c r="N328" s="11"/>
      <c r="O328" s="10"/>
      <c r="P328" s="10"/>
      <c r="Q328" s="10"/>
    </row>
    <row r="329">
      <c r="C329" s="12"/>
      <c r="D329" s="13"/>
      <c r="L329" s="14"/>
      <c r="N329" s="11"/>
      <c r="O329" s="10"/>
      <c r="P329" s="10"/>
      <c r="Q329" s="10"/>
    </row>
    <row r="330">
      <c r="C330" s="12"/>
      <c r="D330" s="13"/>
      <c r="L330" s="14"/>
      <c r="N330" s="11"/>
      <c r="O330" s="10"/>
      <c r="P330" s="10"/>
      <c r="Q330" s="10"/>
    </row>
    <row r="331">
      <c r="C331" s="12"/>
      <c r="D331" s="13"/>
      <c r="L331" s="14"/>
      <c r="N331" s="11"/>
      <c r="O331" s="10"/>
      <c r="P331" s="10"/>
      <c r="Q331" s="10"/>
    </row>
    <row r="332">
      <c r="C332" s="12"/>
      <c r="D332" s="13"/>
      <c r="L332" s="14"/>
      <c r="N332" s="11"/>
      <c r="O332" s="10"/>
      <c r="P332" s="10"/>
      <c r="Q332" s="10"/>
    </row>
    <row r="333">
      <c r="C333" s="12"/>
      <c r="D333" s="13"/>
      <c r="L333" s="14"/>
      <c r="N333" s="11"/>
      <c r="O333" s="10"/>
      <c r="P333" s="10"/>
      <c r="Q333" s="10"/>
    </row>
    <row r="334">
      <c r="C334" s="12"/>
      <c r="D334" s="13"/>
      <c r="L334" s="14"/>
      <c r="N334" s="11"/>
      <c r="O334" s="10"/>
      <c r="P334" s="10"/>
      <c r="Q334" s="10"/>
    </row>
    <row r="335">
      <c r="C335" s="12"/>
      <c r="D335" s="13"/>
      <c r="L335" s="14"/>
      <c r="N335" s="11"/>
      <c r="O335" s="10"/>
      <c r="P335" s="10"/>
      <c r="Q335" s="10"/>
    </row>
    <row r="336">
      <c r="C336" s="12"/>
      <c r="D336" s="13"/>
      <c r="L336" s="14"/>
      <c r="N336" s="11"/>
      <c r="O336" s="10"/>
      <c r="P336" s="10"/>
      <c r="Q336" s="10"/>
    </row>
    <row r="337">
      <c r="C337" s="12"/>
      <c r="D337" s="13"/>
      <c r="L337" s="14"/>
      <c r="N337" s="11"/>
      <c r="O337" s="10"/>
      <c r="P337" s="10"/>
      <c r="Q337" s="10"/>
    </row>
    <row r="338">
      <c r="C338" s="12"/>
      <c r="D338" s="13"/>
      <c r="L338" s="14"/>
      <c r="N338" s="11"/>
      <c r="O338" s="10"/>
      <c r="P338" s="10"/>
      <c r="Q338" s="10"/>
    </row>
    <row r="339">
      <c r="C339" s="12"/>
      <c r="D339" s="13"/>
      <c r="L339" s="14"/>
      <c r="N339" s="11"/>
      <c r="O339" s="10"/>
      <c r="P339" s="10"/>
      <c r="Q339" s="10"/>
    </row>
    <row r="340">
      <c r="C340" s="12"/>
      <c r="D340" s="13"/>
      <c r="L340" s="14"/>
      <c r="N340" s="11"/>
      <c r="O340" s="10"/>
      <c r="P340" s="10"/>
      <c r="Q340" s="10"/>
    </row>
    <row r="341">
      <c r="C341" s="12"/>
      <c r="D341" s="13"/>
      <c r="L341" s="14"/>
      <c r="N341" s="11"/>
      <c r="O341" s="10"/>
      <c r="P341" s="10"/>
      <c r="Q341" s="10"/>
    </row>
    <row r="342">
      <c r="C342" s="12"/>
      <c r="D342" s="13"/>
      <c r="L342" s="14"/>
      <c r="N342" s="11"/>
      <c r="O342" s="10"/>
      <c r="P342" s="10"/>
      <c r="Q342" s="10"/>
    </row>
    <row r="343">
      <c r="C343" s="12"/>
      <c r="D343" s="13"/>
      <c r="L343" s="14"/>
      <c r="N343" s="11"/>
      <c r="O343" s="10"/>
      <c r="P343" s="10"/>
      <c r="Q343" s="10"/>
    </row>
    <row r="344">
      <c r="C344" s="12"/>
      <c r="D344" s="13"/>
      <c r="L344" s="14"/>
      <c r="N344" s="11"/>
      <c r="O344" s="10"/>
      <c r="P344" s="10"/>
      <c r="Q344" s="10"/>
    </row>
    <row r="345">
      <c r="C345" s="12"/>
      <c r="D345" s="13"/>
      <c r="L345" s="14"/>
      <c r="N345" s="11"/>
      <c r="O345" s="10"/>
      <c r="P345" s="10"/>
      <c r="Q345" s="10"/>
    </row>
    <row r="346">
      <c r="C346" s="12"/>
      <c r="D346" s="13"/>
      <c r="L346" s="14"/>
      <c r="N346" s="11"/>
      <c r="O346" s="10"/>
      <c r="P346" s="10"/>
      <c r="Q346" s="10"/>
    </row>
    <row r="347">
      <c r="C347" s="12"/>
      <c r="D347" s="13"/>
      <c r="L347" s="14"/>
      <c r="N347" s="11"/>
      <c r="O347" s="10"/>
      <c r="P347" s="10"/>
      <c r="Q347" s="10"/>
    </row>
    <row r="348">
      <c r="C348" s="12"/>
      <c r="D348" s="13"/>
      <c r="L348" s="14"/>
      <c r="N348" s="11"/>
      <c r="O348" s="10"/>
      <c r="P348" s="10"/>
      <c r="Q348" s="10"/>
    </row>
    <row r="349">
      <c r="C349" s="12"/>
      <c r="D349" s="13"/>
      <c r="L349" s="14"/>
      <c r="N349" s="11"/>
      <c r="O349" s="10"/>
      <c r="P349" s="10"/>
      <c r="Q349" s="10"/>
    </row>
    <row r="350">
      <c r="C350" s="12"/>
      <c r="D350" s="13"/>
      <c r="L350" s="14"/>
      <c r="N350" s="11"/>
      <c r="O350" s="10"/>
      <c r="P350" s="10"/>
      <c r="Q350" s="10"/>
    </row>
    <row r="351">
      <c r="C351" s="12"/>
      <c r="D351" s="13"/>
      <c r="L351" s="14"/>
      <c r="N351" s="11"/>
      <c r="O351" s="10"/>
      <c r="P351" s="10"/>
      <c r="Q351" s="10"/>
    </row>
    <row r="352">
      <c r="C352" s="12"/>
      <c r="D352" s="13"/>
      <c r="L352" s="14"/>
      <c r="N352" s="11"/>
      <c r="O352" s="10"/>
      <c r="P352" s="10"/>
      <c r="Q352" s="10"/>
    </row>
    <row r="353">
      <c r="C353" s="12"/>
      <c r="D353" s="13"/>
      <c r="L353" s="14"/>
      <c r="N353" s="11"/>
      <c r="O353" s="10"/>
      <c r="P353" s="10"/>
      <c r="Q353" s="10"/>
    </row>
    <row r="354">
      <c r="C354" s="12"/>
      <c r="D354" s="13"/>
      <c r="L354" s="14"/>
      <c r="N354" s="11"/>
      <c r="O354" s="10"/>
      <c r="P354" s="10"/>
      <c r="Q354" s="10"/>
    </row>
    <row r="355">
      <c r="C355" s="12"/>
      <c r="D355" s="13"/>
      <c r="L355" s="14"/>
      <c r="N355" s="11"/>
      <c r="O355" s="10"/>
      <c r="P355" s="10"/>
      <c r="Q355" s="10"/>
    </row>
    <row r="356">
      <c r="C356" s="12"/>
      <c r="D356" s="13"/>
      <c r="L356" s="14"/>
      <c r="N356" s="11"/>
      <c r="O356" s="10"/>
      <c r="P356" s="10"/>
      <c r="Q356" s="10"/>
    </row>
    <row r="357">
      <c r="C357" s="12"/>
      <c r="D357" s="13"/>
      <c r="L357" s="14"/>
      <c r="N357" s="11"/>
      <c r="O357" s="10"/>
      <c r="P357" s="10"/>
      <c r="Q357" s="10"/>
    </row>
    <row r="358">
      <c r="C358" s="12"/>
      <c r="D358" s="13"/>
      <c r="L358" s="14"/>
      <c r="N358" s="11"/>
      <c r="O358" s="10"/>
      <c r="P358" s="10"/>
      <c r="Q358" s="10"/>
    </row>
    <row r="359">
      <c r="C359" s="12"/>
      <c r="D359" s="13"/>
      <c r="L359" s="14"/>
      <c r="N359" s="11"/>
      <c r="O359" s="10"/>
      <c r="P359" s="10"/>
      <c r="Q359" s="10"/>
    </row>
    <row r="360">
      <c r="C360" s="12"/>
      <c r="D360" s="13"/>
      <c r="L360" s="14"/>
      <c r="N360" s="11"/>
      <c r="O360" s="10"/>
      <c r="P360" s="10"/>
      <c r="Q360" s="10"/>
    </row>
    <row r="361">
      <c r="C361" s="12"/>
      <c r="D361" s="13"/>
      <c r="L361" s="14"/>
      <c r="N361" s="11"/>
      <c r="O361" s="10"/>
      <c r="P361" s="10"/>
      <c r="Q361" s="10"/>
    </row>
    <row r="362">
      <c r="C362" s="12"/>
      <c r="D362" s="13"/>
      <c r="L362" s="14"/>
      <c r="N362" s="11"/>
      <c r="O362" s="10"/>
      <c r="P362" s="10"/>
      <c r="Q362" s="10"/>
    </row>
    <row r="363">
      <c r="C363" s="12"/>
      <c r="D363" s="13"/>
      <c r="L363" s="14"/>
      <c r="N363" s="11"/>
      <c r="O363" s="10"/>
      <c r="P363" s="10"/>
      <c r="Q363" s="10"/>
    </row>
    <row r="364">
      <c r="C364" s="12"/>
      <c r="D364" s="13"/>
      <c r="L364" s="14"/>
      <c r="N364" s="11"/>
      <c r="O364" s="10"/>
      <c r="P364" s="10"/>
      <c r="Q364" s="10"/>
    </row>
    <row r="365">
      <c r="C365" s="12"/>
      <c r="D365" s="13"/>
      <c r="L365" s="14"/>
      <c r="N365" s="11"/>
      <c r="O365" s="10"/>
      <c r="P365" s="10"/>
      <c r="Q365" s="10"/>
    </row>
    <row r="366">
      <c r="C366" s="12"/>
      <c r="D366" s="13"/>
      <c r="L366" s="14"/>
      <c r="N366" s="11"/>
      <c r="O366" s="10"/>
      <c r="P366" s="10"/>
      <c r="Q366" s="10"/>
    </row>
    <row r="367">
      <c r="C367" s="12"/>
      <c r="D367" s="13"/>
      <c r="L367" s="14"/>
      <c r="N367" s="11"/>
      <c r="O367" s="10"/>
      <c r="P367" s="10"/>
      <c r="Q367" s="10"/>
    </row>
    <row r="368">
      <c r="C368" s="12"/>
      <c r="D368" s="13"/>
      <c r="L368" s="14"/>
      <c r="N368" s="11"/>
      <c r="O368" s="10"/>
      <c r="P368" s="10"/>
      <c r="Q368" s="10"/>
    </row>
    <row r="369">
      <c r="C369" s="12"/>
      <c r="D369" s="13"/>
      <c r="L369" s="14"/>
      <c r="N369" s="11"/>
      <c r="O369" s="10"/>
      <c r="P369" s="10"/>
      <c r="Q369" s="10"/>
    </row>
    <row r="370">
      <c r="C370" s="12"/>
      <c r="D370" s="13"/>
      <c r="L370" s="14"/>
      <c r="N370" s="11"/>
      <c r="O370" s="10"/>
      <c r="P370" s="10"/>
      <c r="Q370" s="10"/>
    </row>
    <row r="371">
      <c r="C371" s="12"/>
      <c r="D371" s="13"/>
      <c r="L371" s="14"/>
      <c r="N371" s="11"/>
      <c r="O371" s="10"/>
      <c r="P371" s="10"/>
      <c r="Q371" s="10"/>
    </row>
    <row r="372">
      <c r="C372" s="12"/>
      <c r="D372" s="13"/>
      <c r="L372" s="14"/>
      <c r="N372" s="11"/>
      <c r="O372" s="10"/>
      <c r="P372" s="10"/>
      <c r="Q372" s="10"/>
    </row>
    <row r="373">
      <c r="C373" s="12"/>
      <c r="D373" s="13"/>
      <c r="L373" s="14"/>
      <c r="N373" s="11"/>
      <c r="O373" s="10"/>
      <c r="P373" s="10"/>
      <c r="Q373" s="10"/>
    </row>
    <row r="374">
      <c r="C374" s="12"/>
      <c r="D374" s="13"/>
      <c r="L374" s="14"/>
      <c r="N374" s="11"/>
      <c r="O374" s="10"/>
      <c r="P374" s="10"/>
      <c r="Q374" s="10"/>
    </row>
    <row r="375">
      <c r="C375" s="12"/>
      <c r="D375" s="13"/>
      <c r="L375" s="14"/>
      <c r="N375" s="11"/>
      <c r="O375" s="10"/>
      <c r="P375" s="10"/>
      <c r="Q375" s="10"/>
    </row>
    <row r="376">
      <c r="C376" s="12"/>
      <c r="D376" s="13"/>
      <c r="L376" s="14"/>
      <c r="N376" s="11"/>
      <c r="O376" s="10"/>
      <c r="P376" s="10"/>
      <c r="Q376" s="10"/>
    </row>
    <row r="377">
      <c r="C377" s="12"/>
      <c r="D377" s="13"/>
      <c r="L377" s="14"/>
      <c r="N377" s="11"/>
      <c r="O377" s="10"/>
      <c r="P377" s="10"/>
      <c r="Q377" s="10"/>
    </row>
    <row r="378">
      <c r="C378" s="12"/>
      <c r="D378" s="13"/>
      <c r="L378" s="14"/>
      <c r="N378" s="11"/>
      <c r="O378" s="10"/>
      <c r="P378" s="10"/>
      <c r="Q378" s="10"/>
    </row>
    <row r="379">
      <c r="C379" s="12"/>
      <c r="D379" s="13"/>
      <c r="L379" s="14"/>
      <c r="N379" s="11"/>
      <c r="O379" s="10"/>
      <c r="P379" s="10"/>
      <c r="Q379" s="10"/>
    </row>
    <row r="380">
      <c r="C380" s="12"/>
      <c r="D380" s="13"/>
      <c r="L380" s="14"/>
      <c r="N380" s="11"/>
      <c r="O380" s="10"/>
      <c r="P380" s="10"/>
      <c r="Q380" s="10"/>
    </row>
    <row r="381">
      <c r="C381" s="12"/>
      <c r="D381" s="13"/>
      <c r="L381" s="14"/>
      <c r="N381" s="11"/>
      <c r="O381" s="10"/>
      <c r="P381" s="10"/>
      <c r="Q381" s="10"/>
    </row>
    <row r="382">
      <c r="C382" s="12"/>
      <c r="D382" s="13"/>
      <c r="L382" s="14"/>
      <c r="N382" s="11"/>
      <c r="O382" s="10"/>
      <c r="P382" s="10"/>
      <c r="Q382" s="10"/>
    </row>
    <row r="383">
      <c r="C383" s="12"/>
      <c r="D383" s="13"/>
      <c r="L383" s="14"/>
      <c r="N383" s="11"/>
      <c r="O383" s="10"/>
      <c r="P383" s="10"/>
      <c r="Q383" s="10"/>
    </row>
    <row r="384">
      <c r="C384" s="12"/>
      <c r="D384" s="13"/>
      <c r="L384" s="14"/>
      <c r="N384" s="11"/>
      <c r="O384" s="10"/>
      <c r="P384" s="10"/>
      <c r="Q384" s="10"/>
    </row>
    <row r="385">
      <c r="C385" s="12"/>
      <c r="D385" s="13"/>
      <c r="L385" s="14"/>
      <c r="N385" s="11"/>
      <c r="O385" s="10"/>
      <c r="P385" s="10"/>
      <c r="Q385" s="10"/>
    </row>
    <row r="386">
      <c r="C386" s="12"/>
      <c r="D386" s="13"/>
      <c r="L386" s="14"/>
      <c r="N386" s="11"/>
      <c r="O386" s="10"/>
      <c r="P386" s="10"/>
      <c r="Q386" s="10"/>
    </row>
    <row r="387">
      <c r="C387" s="12"/>
      <c r="D387" s="13"/>
      <c r="L387" s="14"/>
      <c r="N387" s="11"/>
      <c r="O387" s="10"/>
      <c r="P387" s="10"/>
      <c r="Q387" s="10"/>
    </row>
    <row r="388">
      <c r="C388" s="12"/>
      <c r="D388" s="13"/>
      <c r="L388" s="14"/>
      <c r="N388" s="11"/>
      <c r="O388" s="10"/>
      <c r="P388" s="10"/>
      <c r="Q388" s="10"/>
    </row>
    <row r="389">
      <c r="C389" s="12"/>
      <c r="D389" s="13"/>
      <c r="L389" s="14"/>
      <c r="N389" s="11"/>
      <c r="O389" s="10"/>
      <c r="P389" s="10"/>
      <c r="Q389" s="10"/>
    </row>
    <row r="390">
      <c r="C390" s="12"/>
      <c r="D390" s="13"/>
      <c r="L390" s="14"/>
      <c r="N390" s="11"/>
      <c r="O390" s="10"/>
      <c r="P390" s="10"/>
      <c r="Q390" s="10"/>
    </row>
    <row r="391">
      <c r="C391" s="12"/>
      <c r="D391" s="13"/>
      <c r="L391" s="14"/>
      <c r="N391" s="11"/>
      <c r="O391" s="10"/>
      <c r="P391" s="10"/>
      <c r="Q391" s="10"/>
    </row>
    <row r="392">
      <c r="C392" s="12"/>
      <c r="D392" s="13"/>
      <c r="L392" s="14"/>
      <c r="N392" s="11"/>
      <c r="O392" s="10"/>
      <c r="P392" s="10"/>
      <c r="Q392" s="10"/>
    </row>
    <row r="393">
      <c r="C393" s="12"/>
      <c r="D393" s="13"/>
      <c r="L393" s="14"/>
      <c r="N393" s="11"/>
      <c r="O393" s="10"/>
      <c r="P393" s="10"/>
      <c r="Q393" s="10"/>
    </row>
    <row r="394">
      <c r="C394" s="12"/>
      <c r="D394" s="13"/>
      <c r="L394" s="14"/>
      <c r="N394" s="11"/>
      <c r="O394" s="10"/>
      <c r="P394" s="10"/>
      <c r="Q394" s="10"/>
    </row>
    <row r="395">
      <c r="C395" s="12"/>
      <c r="D395" s="13"/>
      <c r="L395" s="14"/>
      <c r="N395" s="11"/>
      <c r="O395" s="10"/>
      <c r="P395" s="10"/>
      <c r="Q395" s="10"/>
    </row>
    <row r="396">
      <c r="C396" s="12"/>
      <c r="D396" s="13"/>
      <c r="L396" s="14"/>
      <c r="N396" s="11"/>
      <c r="O396" s="10"/>
      <c r="P396" s="10"/>
      <c r="Q396" s="10"/>
    </row>
    <row r="397">
      <c r="C397" s="12"/>
      <c r="D397" s="13"/>
      <c r="L397" s="14"/>
      <c r="N397" s="11"/>
      <c r="O397" s="10"/>
      <c r="P397" s="10"/>
      <c r="Q397" s="10"/>
    </row>
    <row r="398">
      <c r="C398" s="12"/>
      <c r="D398" s="13"/>
      <c r="L398" s="14"/>
      <c r="N398" s="11"/>
      <c r="O398" s="10"/>
      <c r="P398" s="10"/>
      <c r="Q398" s="10"/>
    </row>
    <row r="399">
      <c r="C399" s="12"/>
      <c r="D399" s="13"/>
      <c r="L399" s="14"/>
      <c r="N399" s="11"/>
      <c r="O399" s="10"/>
      <c r="P399" s="10"/>
      <c r="Q399" s="10"/>
    </row>
    <row r="400">
      <c r="C400" s="12"/>
      <c r="D400" s="13"/>
      <c r="L400" s="14"/>
      <c r="N400" s="11"/>
      <c r="O400" s="10"/>
      <c r="P400" s="10"/>
      <c r="Q400" s="10"/>
    </row>
    <row r="401">
      <c r="C401" s="12"/>
      <c r="D401" s="13"/>
      <c r="L401" s="14"/>
      <c r="N401" s="11"/>
      <c r="O401" s="10"/>
      <c r="P401" s="10"/>
      <c r="Q401" s="10"/>
    </row>
    <row r="402">
      <c r="C402" s="12"/>
      <c r="D402" s="13"/>
      <c r="L402" s="14"/>
      <c r="N402" s="11"/>
      <c r="O402" s="10"/>
      <c r="P402" s="10"/>
      <c r="Q402" s="10"/>
    </row>
    <row r="403">
      <c r="C403" s="12"/>
      <c r="D403" s="13"/>
      <c r="L403" s="14"/>
      <c r="N403" s="11"/>
      <c r="O403" s="10"/>
      <c r="P403" s="10"/>
      <c r="Q403" s="10"/>
    </row>
    <row r="404">
      <c r="C404" s="12"/>
      <c r="D404" s="13"/>
      <c r="L404" s="14"/>
      <c r="N404" s="11"/>
      <c r="O404" s="10"/>
      <c r="P404" s="10"/>
      <c r="Q404" s="10"/>
    </row>
    <row r="405">
      <c r="C405" s="12"/>
      <c r="D405" s="13"/>
      <c r="L405" s="14"/>
      <c r="N405" s="11"/>
      <c r="O405" s="10"/>
      <c r="P405" s="10"/>
      <c r="Q405" s="10"/>
    </row>
    <row r="406">
      <c r="C406" s="12"/>
      <c r="D406" s="13"/>
      <c r="L406" s="14"/>
      <c r="N406" s="11"/>
      <c r="O406" s="10"/>
      <c r="P406" s="10"/>
      <c r="Q406" s="10"/>
    </row>
    <row r="407">
      <c r="C407" s="12"/>
      <c r="D407" s="13"/>
      <c r="L407" s="14"/>
      <c r="N407" s="11"/>
      <c r="O407" s="10"/>
      <c r="P407" s="10"/>
      <c r="Q407" s="10"/>
    </row>
    <row r="408">
      <c r="C408" s="12"/>
      <c r="D408" s="13"/>
      <c r="L408" s="14"/>
      <c r="N408" s="11"/>
      <c r="O408" s="10"/>
      <c r="P408" s="10"/>
      <c r="Q408" s="10"/>
    </row>
    <row r="409">
      <c r="C409" s="12"/>
      <c r="D409" s="13"/>
      <c r="L409" s="14"/>
      <c r="N409" s="11"/>
      <c r="O409" s="10"/>
      <c r="P409" s="10"/>
      <c r="Q409" s="10"/>
    </row>
    <row r="410">
      <c r="C410" s="12"/>
      <c r="D410" s="13"/>
      <c r="L410" s="14"/>
      <c r="N410" s="11"/>
      <c r="O410" s="10"/>
      <c r="P410" s="10"/>
      <c r="Q410" s="10"/>
    </row>
    <row r="411">
      <c r="C411" s="12"/>
      <c r="D411" s="13"/>
      <c r="L411" s="14"/>
      <c r="N411" s="11"/>
      <c r="O411" s="10"/>
      <c r="P411" s="10"/>
      <c r="Q411" s="10"/>
    </row>
    <row r="412">
      <c r="C412" s="12"/>
      <c r="D412" s="13"/>
      <c r="L412" s="14"/>
      <c r="N412" s="11"/>
      <c r="O412" s="10"/>
      <c r="P412" s="10"/>
      <c r="Q412" s="10"/>
    </row>
    <row r="413">
      <c r="C413" s="12"/>
      <c r="D413" s="13"/>
      <c r="L413" s="14"/>
      <c r="N413" s="11"/>
      <c r="O413" s="10"/>
      <c r="P413" s="10"/>
      <c r="Q413" s="10"/>
    </row>
    <row r="414">
      <c r="C414" s="12"/>
      <c r="D414" s="13"/>
      <c r="L414" s="14"/>
      <c r="N414" s="11"/>
      <c r="O414" s="10"/>
      <c r="P414" s="10"/>
      <c r="Q414" s="10"/>
    </row>
    <row r="415">
      <c r="C415" s="12"/>
      <c r="D415" s="13"/>
      <c r="L415" s="14"/>
      <c r="N415" s="11"/>
      <c r="O415" s="10"/>
      <c r="P415" s="10"/>
      <c r="Q415" s="10"/>
    </row>
    <row r="416">
      <c r="C416" s="12"/>
      <c r="D416" s="13"/>
      <c r="L416" s="14"/>
      <c r="N416" s="11"/>
      <c r="O416" s="10"/>
      <c r="P416" s="10"/>
      <c r="Q416" s="10"/>
    </row>
    <row r="417">
      <c r="C417" s="12"/>
      <c r="D417" s="13"/>
      <c r="L417" s="14"/>
      <c r="N417" s="11"/>
      <c r="O417" s="10"/>
      <c r="P417" s="10"/>
      <c r="Q417" s="10"/>
    </row>
    <row r="418">
      <c r="C418" s="12"/>
      <c r="D418" s="13"/>
      <c r="L418" s="14"/>
      <c r="N418" s="11"/>
      <c r="O418" s="10"/>
      <c r="P418" s="10"/>
      <c r="Q418" s="10"/>
    </row>
    <row r="419">
      <c r="C419" s="12"/>
      <c r="D419" s="13"/>
      <c r="L419" s="14"/>
      <c r="N419" s="11"/>
      <c r="O419" s="10"/>
      <c r="P419" s="10"/>
      <c r="Q419" s="10"/>
    </row>
    <row r="420">
      <c r="C420" s="12"/>
      <c r="D420" s="13"/>
      <c r="L420" s="14"/>
      <c r="N420" s="11"/>
      <c r="O420" s="10"/>
      <c r="P420" s="10"/>
      <c r="Q420" s="10"/>
    </row>
    <row r="421">
      <c r="C421" s="12"/>
      <c r="D421" s="13"/>
      <c r="L421" s="14"/>
      <c r="N421" s="11"/>
      <c r="O421" s="10"/>
      <c r="P421" s="10"/>
      <c r="Q421" s="10"/>
    </row>
    <row r="422">
      <c r="C422" s="12"/>
      <c r="D422" s="13"/>
      <c r="L422" s="14"/>
      <c r="N422" s="11"/>
      <c r="O422" s="10"/>
      <c r="P422" s="10"/>
      <c r="Q422" s="10"/>
    </row>
    <row r="423">
      <c r="C423" s="12"/>
      <c r="D423" s="13"/>
      <c r="L423" s="14"/>
      <c r="N423" s="11"/>
      <c r="O423" s="10"/>
      <c r="P423" s="10"/>
      <c r="Q423" s="10"/>
    </row>
    <row r="424">
      <c r="C424" s="12"/>
      <c r="D424" s="13"/>
      <c r="L424" s="14"/>
      <c r="N424" s="11"/>
      <c r="O424" s="10"/>
      <c r="P424" s="10"/>
      <c r="Q424" s="10"/>
    </row>
    <row r="425">
      <c r="C425" s="12"/>
      <c r="D425" s="13"/>
      <c r="L425" s="14"/>
      <c r="N425" s="11"/>
      <c r="O425" s="10"/>
      <c r="P425" s="10"/>
      <c r="Q425" s="10"/>
    </row>
    <row r="426">
      <c r="C426" s="12"/>
      <c r="D426" s="13"/>
      <c r="L426" s="14"/>
      <c r="N426" s="11"/>
      <c r="O426" s="10"/>
      <c r="P426" s="10"/>
      <c r="Q426" s="10"/>
    </row>
    <row r="427">
      <c r="C427" s="12"/>
      <c r="D427" s="13"/>
      <c r="L427" s="14"/>
      <c r="N427" s="11"/>
      <c r="O427" s="10"/>
      <c r="P427" s="10"/>
      <c r="Q427" s="10"/>
    </row>
    <row r="428">
      <c r="C428" s="12"/>
      <c r="D428" s="13"/>
      <c r="L428" s="14"/>
      <c r="N428" s="11"/>
      <c r="O428" s="10"/>
      <c r="P428" s="10"/>
      <c r="Q428" s="10"/>
    </row>
    <row r="429">
      <c r="C429" s="12"/>
      <c r="D429" s="13"/>
      <c r="L429" s="14"/>
      <c r="N429" s="11"/>
      <c r="O429" s="10"/>
      <c r="P429" s="10"/>
      <c r="Q429" s="10"/>
    </row>
    <row r="430">
      <c r="C430" s="12"/>
      <c r="D430" s="13"/>
      <c r="L430" s="14"/>
      <c r="N430" s="11"/>
      <c r="O430" s="10"/>
      <c r="P430" s="10"/>
      <c r="Q430" s="10"/>
    </row>
    <row r="431">
      <c r="C431" s="12"/>
      <c r="D431" s="13"/>
      <c r="L431" s="14"/>
      <c r="N431" s="11"/>
      <c r="O431" s="10"/>
      <c r="P431" s="10"/>
      <c r="Q431" s="10"/>
    </row>
    <row r="432">
      <c r="C432" s="12"/>
      <c r="D432" s="13"/>
      <c r="L432" s="14"/>
      <c r="N432" s="11"/>
      <c r="O432" s="10"/>
      <c r="P432" s="10"/>
      <c r="Q432" s="10"/>
    </row>
    <row r="433">
      <c r="C433" s="12"/>
      <c r="D433" s="13"/>
      <c r="L433" s="14"/>
      <c r="N433" s="11"/>
      <c r="O433" s="10"/>
      <c r="P433" s="10"/>
      <c r="Q433" s="10"/>
    </row>
    <row r="434">
      <c r="C434" s="12"/>
      <c r="D434" s="13"/>
      <c r="L434" s="14"/>
      <c r="N434" s="11"/>
      <c r="O434" s="10"/>
      <c r="P434" s="10"/>
      <c r="Q434" s="10"/>
    </row>
    <row r="435">
      <c r="C435" s="12"/>
      <c r="D435" s="13"/>
      <c r="L435" s="14"/>
      <c r="N435" s="11"/>
      <c r="O435" s="10"/>
      <c r="P435" s="10"/>
      <c r="Q435" s="10"/>
    </row>
    <row r="436">
      <c r="C436" s="12"/>
      <c r="D436" s="13"/>
      <c r="L436" s="14"/>
      <c r="N436" s="11"/>
      <c r="O436" s="10"/>
      <c r="P436" s="10"/>
      <c r="Q436" s="10"/>
    </row>
    <row r="437">
      <c r="C437" s="12"/>
      <c r="D437" s="13"/>
      <c r="L437" s="14"/>
      <c r="N437" s="11"/>
      <c r="O437" s="10"/>
      <c r="P437" s="10"/>
      <c r="Q437" s="10"/>
    </row>
    <row r="438">
      <c r="C438" s="12"/>
      <c r="D438" s="13"/>
      <c r="L438" s="14"/>
      <c r="N438" s="11"/>
      <c r="O438" s="10"/>
      <c r="P438" s="10"/>
      <c r="Q438" s="10"/>
    </row>
    <row r="439">
      <c r="C439" s="12"/>
      <c r="D439" s="13"/>
      <c r="L439" s="14"/>
      <c r="N439" s="11"/>
      <c r="O439" s="10"/>
      <c r="P439" s="10"/>
      <c r="Q439" s="10"/>
    </row>
    <row r="440">
      <c r="C440" s="12"/>
      <c r="D440" s="13"/>
      <c r="L440" s="14"/>
      <c r="N440" s="11"/>
      <c r="O440" s="10"/>
      <c r="P440" s="10"/>
      <c r="Q440" s="10"/>
    </row>
    <row r="441">
      <c r="C441" s="12"/>
      <c r="D441" s="13"/>
      <c r="L441" s="14"/>
      <c r="N441" s="11"/>
      <c r="O441" s="10"/>
      <c r="P441" s="10"/>
      <c r="Q441" s="10"/>
    </row>
    <row r="442">
      <c r="C442" s="12"/>
      <c r="D442" s="13"/>
      <c r="L442" s="14"/>
      <c r="N442" s="11"/>
      <c r="O442" s="10"/>
      <c r="P442" s="10"/>
      <c r="Q442" s="10"/>
    </row>
    <row r="443">
      <c r="C443" s="12"/>
      <c r="D443" s="13"/>
      <c r="L443" s="14"/>
      <c r="N443" s="11"/>
      <c r="O443" s="10"/>
      <c r="P443" s="10"/>
      <c r="Q443" s="10"/>
    </row>
    <row r="444">
      <c r="C444" s="12"/>
      <c r="D444" s="13"/>
      <c r="L444" s="14"/>
      <c r="N444" s="11"/>
      <c r="O444" s="10"/>
      <c r="P444" s="10"/>
      <c r="Q444" s="10"/>
    </row>
    <row r="445">
      <c r="C445" s="12"/>
      <c r="D445" s="13"/>
      <c r="L445" s="14"/>
      <c r="N445" s="11"/>
      <c r="O445" s="10"/>
      <c r="P445" s="10"/>
      <c r="Q445" s="10"/>
    </row>
    <row r="446">
      <c r="C446" s="12"/>
      <c r="D446" s="13"/>
      <c r="L446" s="14"/>
      <c r="N446" s="11"/>
      <c r="O446" s="10"/>
      <c r="P446" s="10"/>
      <c r="Q446" s="10"/>
    </row>
    <row r="447">
      <c r="C447" s="12"/>
      <c r="D447" s="13"/>
      <c r="L447" s="14"/>
      <c r="N447" s="11"/>
      <c r="O447" s="10"/>
      <c r="P447" s="10"/>
      <c r="Q447" s="10"/>
    </row>
    <row r="448">
      <c r="C448" s="12"/>
      <c r="D448" s="13"/>
      <c r="L448" s="14"/>
      <c r="N448" s="11"/>
      <c r="O448" s="10"/>
      <c r="P448" s="10"/>
      <c r="Q448" s="10"/>
    </row>
    <row r="449">
      <c r="C449" s="12"/>
      <c r="D449" s="13"/>
      <c r="L449" s="14"/>
      <c r="N449" s="11"/>
      <c r="O449" s="10"/>
      <c r="P449" s="10"/>
      <c r="Q449" s="10"/>
    </row>
    <row r="450">
      <c r="C450" s="12"/>
      <c r="D450" s="13"/>
      <c r="L450" s="14"/>
      <c r="N450" s="11"/>
      <c r="O450" s="10"/>
      <c r="P450" s="10"/>
      <c r="Q450" s="10"/>
    </row>
    <row r="451">
      <c r="C451" s="12"/>
      <c r="D451" s="13"/>
      <c r="L451" s="14"/>
      <c r="N451" s="11"/>
      <c r="O451" s="10"/>
      <c r="P451" s="10"/>
      <c r="Q451" s="10"/>
    </row>
    <row r="452">
      <c r="C452" s="12"/>
      <c r="D452" s="13"/>
      <c r="L452" s="14"/>
      <c r="N452" s="11"/>
      <c r="O452" s="10"/>
      <c r="P452" s="10"/>
      <c r="Q452" s="10"/>
    </row>
    <row r="453">
      <c r="C453" s="12"/>
      <c r="D453" s="13"/>
      <c r="L453" s="14"/>
      <c r="N453" s="11"/>
      <c r="O453" s="10"/>
      <c r="P453" s="10"/>
      <c r="Q453" s="10"/>
    </row>
    <row r="454">
      <c r="C454" s="12"/>
      <c r="D454" s="13"/>
      <c r="L454" s="14"/>
      <c r="N454" s="11"/>
      <c r="O454" s="10"/>
      <c r="P454" s="10"/>
      <c r="Q454" s="10"/>
    </row>
    <row r="455">
      <c r="C455" s="12"/>
      <c r="D455" s="13"/>
      <c r="L455" s="14"/>
      <c r="N455" s="11"/>
      <c r="O455" s="10"/>
      <c r="P455" s="10"/>
      <c r="Q455" s="10"/>
    </row>
    <row r="456">
      <c r="C456" s="12"/>
      <c r="D456" s="13"/>
      <c r="L456" s="14"/>
      <c r="N456" s="11"/>
      <c r="O456" s="10"/>
      <c r="P456" s="10"/>
      <c r="Q456" s="10"/>
    </row>
    <row r="457">
      <c r="C457" s="12"/>
      <c r="D457" s="13"/>
      <c r="L457" s="14"/>
      <c r="N457" s="11"/>
      <c r="O457" s="10"/>
      <c r="P457" s="10"/>
      <c r="Q457" s="10"/>
    </row>
    <row r="458">
      <c r="C458" s="12"/>
      <c r="D458" s="13"/>
      <c r="L458" s="14"/>
      <c r="N458" s="11"/>
      <c r="O458" s="10"/>
      <c r="P458" s="10"/>
      <c r="Q458" s="10"/>
    </row>
    <row r="459">
      <c r="C459" s="12"/>
      <c r="D459" s="13"/>
      <c r="L459" s="14"/>
      <c r="N459" s="11"/>
      <c r="O459" s="10"/>
      <c r="P459" s="10"/>
      <c r="Q459" s="10"/>
    </row>
    <row r="460">
      <c r="C460" s="12"/>
      <c r="D460" s="13"/>
      <c r="L460" s="14"/>
      <c r="N460" s="11"/>
      <c r="O460" s="10"/>
      <c r="P460" s="10"/>
      <c r="Q460" s="10"/>
    </row>
    <row r="461">
      <c r="C461" s="12"/>
      <c r="D461" s="13"/>
      <c r="L461" s="14"/>
      <c r="N461" s="11"/>
      <c r="O461" s="10"/>
      <c r="P461" s="10"/>
      <c r="Q461" s="10"/>
    </row>
    <row r="462">
      <c r="C462" s="12"/>
      <c r="D462" s="13"/>
      <c r="L462" s="14"/>
      <c r="N462" s="11"/>
      <c r="O462" s="10"/>
      <c r="P462" s="10"/>
      <c r="Q462" s="10"/>
    </row>
    <row r="463">
      <c r="C463" s="12"/>
      <c r="D463" s="13"/>
      <c r="L463" s="14"/>
      <c r="N463" s="11"/>
      <c r="O463" s="10"/>
      <c r="P463" s="10"/>
      <c r="Q463" s="10"/>
    </row>
    <row r="464">
      <c r="C464" s="12"/>
      <c r="D464" s="13"/>
      <c r="L464" s="14"/>
      <c r="N464" s="11"/>
      <c r="O464" s="10"/>
      <c r="P464" s="10"/>
      <c r="Q464" s="10"/>
    </row>
    <row r="465">
      <c r="C465" s="12"/>
      <c r="D465" s="13"/>
      <c r="L465" s="14"/>
      <c r="N465" s="11"/>
      <c r="O465" s="10"/>
      <c r="P465" s="10"/>
      <c r="Q465" s="10"/>
    </row>
    <row r="466">
      <c r="C466" s="12"/>
      <c r="D466" s="13"/>
      <c r="L466" s="14"/>
      <c r="N466" s="11"/>
      <c r="O466" s="10"/>
      <c r="P466" s="10"/>
      <c r="Q466" s="10"/>
    </row>
    <row r="467">
      <c r="C467" s="12"/>
      <c r="D467" s="13"/>
      <c r="L467" s="14"/>
      <c r="N467" s="11"/>
      <c r="O467" s="10"/>
      <c r="P467" s="10"/>
      <c r="Q467" s="10"/>
    </row>
    <row r="468">
      <c r="C468" s="12"/>
      <c r="D468" s="13"/>
      <c r="L468" s="14"/>
      <c r="N468" s="11"/>
      <c r="O468" s="10"/>
      <c r="P468" s="10"/>
      <c r="Q468" s="10"/>
    </row>
    <row r="469">
      <c r="C469" s="12"/>
      <c r="D469" s="13"/>
      <c r="L469" s="14"/>
      <c r="N469" s="11"/>
      <c r="O469" s="10"/>
      <c r="P469" s="10"/>
      <c r="Q469" s="10"/>
    </row>
    <row r="470">
      <c r="C470" s="12"/>
      <c r="D470" s="13"/>
      <c r="L470" s="14"/>
      <c r="N470" s="11"/>
      <c r="O470" s="10"/>
      <c r="P470" s="10"/>
      <c r="Q470" s="10"/>
    </row>
    <row r="471">
      <c r="C471" s="12"/>
      <c r="D471" s="13"/>
      <c r="L471" s="14"/>
      <c r="N471" s="11"/>
      <c r="O471" s="10"/>
      <c r="P471" s="10"/>
      <c r="Q471" s="10"/>
    </row>
    <row r="472">
      <c r="C472" s="12"/>
      <c r="D472" s="13"/>
      <c r="L472" s="14"/>
      <c r="N472" s="11"/>
      <c r="O472" s="10"/>
      <c r="P472" s="10"/>
      <c r="Q472" s="10"/>
    </row>
    <row r="473">
      <c r="C473" s="12"/>
      <c r="D473" s="13"/>
      <c r="L473" s="14"/>
      <c r="N473" s="11"/>
      <c r="O473" s="10"/>
      <c r="P473" s="10"/>
      <c r="Q473" s="10"/>
    </row>
    <row r="474">
      <c r="C474" s="12"/>
      <c r="D474" s="13"/>
      <c r="L474" s="14"/>
      <c r="N474" s="11"/>
      <c r="O474" s="10"/>
      <c r="P474" s="10"/>
      <c r="Q474" s="10"/>
    </row>
    <row r="475">
      <c r="C475" s="12"/>
      <c r="D475" s="13"/>
      <c r="L475" s="14"/>
      <c r="N475" s="11"/>
      <c r="O475" s="10"/>
      <c r="P475" s="10"/>
      <c r="Q475" s="10"/>
    </row>
    <row r="476">
      <c r="C476" s="12"/>
      <c r="D476" s="13"/>
      <c r="L476" s="14"/>
      <c r="N476" s="11"/>
      <c r="O476" s="10"/>
      <c r="P476" s="10"/>
      <c r="Q476" s="10"/>
    </row>
    <row r="477">
      <c r="C477" s="12"/>
      <c r="D477" s="13"/>
      <c r="L477" s="14"/>
      <c r="N477" s="11"/>
      <c r="O477" s="10"/>
      <c r="P477" s="10"/>
      <c r="Q477" s="10"/>
    </row>
    <row r="478">
      <c r="C478" s="12"/>
      <c r="D478" s="13"/>
      <c r="L478" s="14"/>
      <c r="N478" s="11"/>
      <c r="O478" s="10"/>
      <c r="P478" s="10"/>
      <c r="Q478" s="10"/>
    </row>
    <row r="479">
      <c r="C479" s="12"/>
      <c r="D479" s="13"/>
      <c r="L479" s="14"/>
      <c r="N479" s="11"/>
      <c r="O479" s="10"/>
      <c r="P479" s="10"/>
      <c r="Q479" s="10"/>
    </row>
    <row r="480">
      <c r="C480" s="12"/>
      <c r="D480" s="13"/>
      <c r="L480" s="14"/>
      <c r="N480" s="11"/>
      <c r="O480" s="10"/>
      <c r="P480" s="10"/>
      <c r="Q480" s="10"/>
    </row>
    <row r="481">
      <c r="C481" s="12"/>
      <c r="D481" s="13"/>
      <c r="L481" s="14"/>
      <c r="N481" s="11"/>
      <c r="O481" s="10"/>
      <c r="P481" s="10"/>
      <c r="Q481" s="10"/>
    </row>
    <row r="482">
      <c r="C482" s="12"/>
      <c r="D482" s="13"/>
      <c r="L482" s="14"/>
      <c r="N482" s="11"/>
      <c r="O482" s="10"/>
      <c r="P482" s="10"/>
      <c r="Q482" s="10"/>
    </row>
    <row r="483">
      <c r="C483" s="12"/>
      <c r="D483" s="13"/>
      <c r="L483" s="14"/>
      <c r="N483" s="11"/>
      <c r="O483" s="10"/>
      <c r="P483" s="10"/>
      <c r="Q483" s="10"/>
    </row>
    <row r="484">
      <c r="C484" s="12"/>
      <c r="D484" s="13"/>
      <c r="L484" s="14"/>
      <c r="N484" s="11"/>
      <c r="O484" s="10"/>
      <c r="P484" s="10"/>
      <c r="Q484" s="10"/>
    </row>
    <row r="485">
      <c r="C485" s="12"/>
      <c r="D485" s="13"/>
      <c r="L485" s="14"/>
      <c r="N485" s="11"/>
      <c r="O485" s="10"/>
      <c r="P485" s="10"/>
      <c r="Q485" s="10"/>
    </row>
    <row r="486">
      <c r="C486" s="12"/>
      <c r="D486" s="13"/>
      <c r="L486" s="14"/>
      <c r="N486" s="11"/>
      <c r="O486" s="10"/>
      <c r="P486" s="10"/>
      <c r="Q486" s="10"/>
    </row>
    <row r="487">
      <c r="C487" s="12"/>
      <c r="D487" s="13"/>
      <c r="L487" s="14"/>
      <c r="N487" s="11"/>
      <c r="O487" s="10"/>
      <c r="P487" s="10"/>
      <c r="Q487" s="10"/>
    </row>
    <row r="488">
      <c r="C488" s="12"/>
      <c r="D488" s="13"/>
      <c r="L488" s="14"/>
      <c r="N488" s="11"/>
      <c r="O488" s="10"/>
      <c r="P488" s="10"/>
      <c r="Q488" s="10"/>
    </row>
    <row r="489">
      <c r="C489" s="12"/>
      <c r="D489" s="13"/>
      <c r="L489" s="14"/>
      <c r="N489" s="11"/>
      <c r="O489" s="10"/>
      <c r="P489" s="10"/>
      <c r="Q489" s="10"/>
    </row>
    <row r="490">
      <c r="C490" s="12"/>
      <c r="D490" s="13"/>
      <c r="L490" s="14"/>
      <c r="N490" s="11"/>
      <c r="O490" s="10"/>
      <c r="P490" s="10"/>
      <c r="Q490" s="10"/>
    </row>
    <row r="491">
      <c r="C491" s="12"/>
      <c r="D491" s="13"/>
      <c r="L491" s="14"/>
      <c r="N491" s="11"/>
      <c r="O491" s="10"/>
      <c r="P491" s="10"/>
      <c r="Q491" s="10"/>
    </row>
    <row r="492">
      <c r="C492" s="12"/>
      <c r="D492" s="13"/>
      <c r="L492" s="14"/>
      <c r="N492" s="11"/>
      <c r="O492" s="10"/>
      <c r="P492" s="10"/>
      <c r="Q492" s="10"/>
    </row>
    <row r="493">
      <c r="C493" s="12"/>
      <c r="D493" s="13"/>
      <c r="L493" s="14"/>
      <c r="N493" s="11"/>
      <c r="O493" s="10"/>
      <c r="P493" s="10"/>
      <c r="Q493" s="10"/>
    </row>
    <row r="494">
      <c r="C494" s="12"/>
      <c r="D494" s="13"/>
      <c r="L494" s="14"/>
      <c r="N494" s="11"/>
      <c r="O494" s="10"/>
      <c r="P494" s="10"/>
      <c r="Q494" s="10"/>
    </row>
    <row r="495">
      <c r="C495" s="12"/>
      <c r="D495" s="13"/>
      <c r="L495" s="14"/>
      <c r="N495" s="11"/>
      <c r="O495" s="10"/>
      <c r="P495" s="10"/>
      <c r="Q495" s="10"/>
    </row>
    <row r="496">
      <c r="C496" s="12"/>
      <c r="D496" s="13"/>
      <c r="L496" s="14"/>
      <c r="N496" s="11"/>
      <c r="O496" s="10"/>
      <c r="P496" s="10"/>
      <c r="Q496" s="10"/>
    </row>
    <row r="497">
      <c r="C497" s="12"/>
      <c r="D497" s="13"/>
      <c r="L497" s="14"/>
      <c r="N497" s="11"/>
      <c r="O497" s="10"/>
      <c r="P497" s="10"/>
      <c r="Q497" s="10"/>
    </row>
    <row r="498">
      <c r="C498" s="12"/>
      <c r="D498" s="13"/>
      <c r="L498" s="14"/>
      <c r="N498" s="11"/>
      <c r="O498" s="10"/>
      <c r="P498" s="10"/>
      <c r="Q498" s="10"/>
    </row>
    <row r="499">
      <c r="C499" s="12"/>
      <c r="D499" s="13"/>
      <c r="L499" s="14"/>
      <c r="N499" s="11"/>
      <c r="O499" s="10"/>
      <c r="P499" s="10"/>
      <c r="Q499" s="10"/>
    </row>
    <row r="500">
      <c r="C500" s="12"/>
      <c r="D500" s="13"/>
      <c r="L500" s="14"/>
      <c r="N500" s="11"/>
      <c r="O500" s="10"/>
      <c r="P500" s="10"/>
      <c r="Q500" s="10"/>
    </row>
    <row r="501">
      <c r="C501" s="12"/>
      <c r="D501" s="13"/>
      <c r="L501" s="14"/>
      <c r="N501" s="11"/>
      <c r="O501" s="10"/>
      <c r="P501" s="10"/>
      <c r="Q501" s="10"/>
    </row>
    <row r="502">
      <c r="C502" s="12"/>
      <c r="D502" s="13"/>
      <c r="L502" s="14"/>
      <c r="N502" s="11"/>
      <c r="O502" s="10"/>
      <c r="P502" s="10"/>
      <c r="Q502" s="10"/>
    </row>
    <row r="503">
      <c r="C503" s="12"/>
      <c r="D503" s="13"/>
      <c r="L503" s="14"/>
      <c r="N503" s="11"/>
      <c r="O503" s="10"/>
      <c r="P503" s="10"/>
      <c r="Q503" s="10"/>
    </row>
    <row r="504">
      <c r="C504" s="12"/>
      <c r="D504" s="13"/>
      <c r="L504" s="14"/>
      <c r="N504" s="11"/>
      <c r="O504" s="10"/>
      <c r="P504" s="10"/>
      <c r="Q504" s="10"/>
    </row>
    <row r="505">
      <c r="C505" s="12"/>
      <c r="D505" s="13"/>
      <c r="L505" s="14"/>
      <c r="N505" s="11"/>
      <c r="O505" s="10"/>
      <c r="P505" s="10"/>
      <c r="Q505" s="10"/>
    </row>
    <row r="506">
      <c r="C506" s="12"/>
      <c r="D506" s="13"/>
      <c r="L506" s="14"/>
      <c r="N506" s="11"/>
      <c r="O506" s="10"/>
      <c r="P506" s="10"/>
      <c r="Q506" s="10"/>
    </row>
    <row r="507">
      <c r="C507" s="12"/>
      <c r="D507" s="13"/>
      <c r="L507" s="14"/>
      <c r="N507" s="11"/>
      <c r="O507" s="10"/>
      <c r="P507" s="10"/>
      <c r="Q507" s="10"/>
    </row>
    <row r="508">
      <c r="C508" s="12"/>
      <c r="D508" s="13"/>
      <c r="L508" s="14"/>
      <c r="N508" s="11"/>
      <c r="O508" s="10"/>
      <c r="P508" s="10"/>
      <c r="Q508" s="10"/>
    </row>
    <row r="509">
      <c r="C509" s="12"/>
      <c r="D509" s="13"/>
      <c r="L509" s="14"/>
      <c r="N509" s="11"/>
      <c r="O509" s="10"/>
      <c r="P509" s="10"/>
      <c r="Q509" s="10"/>
    </row>
    <row r="510">
      <c r="C510" s="12"/>
      <c r="D510" s="13"/>
      <c r="L510" s="14"/>
      <c r="N510" s="11"/>
      <c r="O510" s="10"/>
      <c r="P510" s="10"/>
      <c r="Q510" s="10"/>
    </row>
    <row r="511">
      <c r="C511" s="12"/>
      <c r="D511" s="13"/>
      <c r="L511" s="14"/>
      <c r="N511" s="11"/>
      <c r="O511" s="10"/>
      <c r="P511" s="10"/>
      <c r="Q511" s="10"/>
    </row>
    <row r="512">
      <c r="C512" s="12"/>
      <c r="D512" s="13"/>
      <c r="L512" s="14"/>
      <c r="N512" s="11"/>
      <c r="O512" s="10"/>
      <c r="P512" s="10"/>
      <c r="Q512" s="10"/>
    </row>
    <row r="513">
      <c r="C513" s="12"/>
      <c r="D513" s="13"/>
      <c r="L513" s="14"/>
      <c r="N513" s="11"/>
      <c r="O513" s="10"/>
      <c r="P513" s="10"/>
      <c r="Q513" s="10"/>
    </row>
    <row r="514">
      <c r="C514" s="12"/>
      <c r="D514" s="13"/>
      <c r="L514" s="14"/>
      <c r="N514" s="11"/>
      <c r="O514" s="10"/>
      <c r="P514" s="10"/>
      <c r="Q514" s="10"/>
    </row>
    <row r="515">
      <c r="C515" s="12"/>
      <c r="D515" s="13"/>
      <c r="L515" s="14"/>
      <c r="N515" s="11"/>
      <c r="O515" s="10"/>
      <c r="P515" s="10"/>
      <c r="Q515" s="10"/>
    </row>
    <row r="516">
      <c r="C516" s="12"/>
      <c r="D516" s="13"/>
      <c r="L516" s="14"/>
      <c r="N516" s="11"/>
      <c r="O516" s="10"/>
      <c r="P516" s="10"/>
      <c r="Q516" s="10"/>
    </row>
    <row r="517">
      <c r="C517" s="12"/>
      <c r="D517" s="13"/>
      <c r="L517" s="14"/>
      <c r="N517" s="11"/>
      <c r="O517" s="10"/>
      <c r="P517" s="10"/>
      <c r="Q517" s="10"/>
    </row>
    <row r="518">
      <c r="C518" s="12"/>
      <c r="D518" s="13"/>
      <c r="L518" s="14"/>
      <c r="N518" s="11"/>
      <c r="O518" s="10"/>
      <c r="P518" s="10"/>
      <c r="Q518" s="10"/>
    </row>
    <row r="519">
      <c r="C519" s="12"/>
      <c r="D519" s="13"/>
      <c r="L519" s="14"/>
      <c r="N519" s="11"/>
      <c r="O519" s="10"/>
      <c r="P519" s="10"/>
      <c r="Q519" s="10"/>
    </row>
    <row r="520">
      <c r="C520" s="12"/>
      <c r="D520" s="13"/>
      <c r="L520" s="14"/>
      <c r="N520" s="11"/>
      <c r="O520" s="10"/>
      <c r="P520" s="10"/>
      <c r="Q520" s="10"/>
    </row>
    <row r="521">
      <c r="C521" s="12"/>
      <c r="D521" s="13"/>
      <c r="L521" s="14"/>
      <c r="N521" s="11"/>
      <c r="O521" s="10"/>
      <c r="P521" s="10"/>
      <c r="Q521" s="10"/>
    </row>
    <row r="522">
      <c r="C522" s="12"/>
      <c r="D522" s="13"/>
      <c r="L522" s="14"/>
      <c r="N522" s="11"/>
      <c r="O522" s="10"/>
      <c r="P522" s="10"/>
      <c r="Q522" s="10"/>
    </row>
    <row r="523">
      <c r="C523" s="12"/>
      <c r="D523" s="13"/>
      <c r="L523" s="14"/>
      <c r="N523" s="11"/>
      <c r="O523" s="10"/>
      <c r="P523" s="10"/>
      <c r="Q523" s="10"/>
    </row>
    <row r="524">
      <c r="C524" s="12"/>
      <c r="D524" s="13"/>
      <c r="L524" s="14"/>
      <c r="N524" s="11"/>
      <c r="O524" s="10"/>
      <c r="P524" s="10"/>
      <c r="Q524" s="10"/>
    </row>
    <row r="525">
      <c r="C525" s="12"/>
      <c r="D525" s="13"/>
      <c r="L525" s="14"/>
      <c r="N525" s="11"/>
      <c r="O525" s="10"/>
      <c r="P525" s="10"/>
      <c r="Q525" s="10"/>
    </row>
    <row r="526">
      <c r="C526" s="12"/>
      <c r="D526" s="13"/>
      <c r="L526" s="14"/>
      <c r="N526" s="11"/>
      <c r="O526" s="10"/>
      <c r="P526" s="10"/>
      <c r="Q526" s="10"/>
    </row>
    <row r="527">
      <c r="C527" s="12"/>
      <c r="D527" s="13"/>
      <c r="L527" s="14"/>
      <c r="N527" s="11"/>
      <c r="O527" s="10"/>
      <c r="P527" s="10"/>
      <c r="Q527" s="10"/>
    </row>
    <row r="528">
      <c r="C528" s="12"/>
      <c r="D528" s="13"/>
      <c r="L528" s="14"/>
      <c r="N528" s="11"/>
      <c r="O528" s="10"/>
      <c r="P528" s="10"/>
      <c r="Q528" s="10"/>
    </row>
    <row r="529">
      <c r="C529" s="12"/>
      <c r="D529" s="13"/>
      <c r="L529" s="14"/>
      <c r="N529" s="11"/>
      <c r="O529" s="10"/>
      <c r="P529" s="10"/>
      <c r="Q529" s="10"/>
    </row>
    <row r="530">
      <c r="C530" s="12"/>
      <c r="D530" s="13"/>
      <c r="L530" s="14"/>
      <c r="N530" s="11"/>
      <c r="O530" s="10"/>
      <c r="P530" s="10"/>
      <c r="Q530" s="10"/>
    </row>
    <row r="531">
      <c r="C531" s="12"/>
      <c r="D531" s="13"/>
      <c r="L531" s="14"/>
      <c r="N531" s="11"/>
      <c r="O531" s="10"/>
      <c r="P531" s="10"/>
      <c r="Q531" s="10"/>
    </row>
    <row r="532">
      <c r="C532" s="12"/>
      <c r="D532" s="13"/>
      <c r="L532" s="14"/>
      <c r="N532" s="11"/>
      <c r="O532" s="10"/>
      <c r="P532" s="10"/>
      <c r="Q532" s="10"/>
    </row>
    <row r="533">
      <c r="C533" s="12"/>
      <c r="D533" s="13"/>
      <c r="L533" s="14"/>
      <c r="N533" s="11"/>
      <c r="O533" s="10"/>
      <c r="P533" s="10"/>
      <c r="Q533" s="10"/>
    </row>
    <row r="534">
      <c r="C534" s="12"/>
      <c r="D534" s="13"/>
      <c r="L534" s="14"/>
      <c r="N534" s="11"/>
      <c r="O534" s="10"/>
      <c r="P534" s="10"/>
      <c r="Q534" s="10"/>
    </row>
    <row r="535">
      <c r="C535" s="12"/>
      <c r="D535" s="13"/>
      <c r="L535" s="14"/>
      <c r="N535" s="11"/>
      <c r="O535" s="10"/>
      <c r="P535" s="10"/>
      <c r="Q535" s="10"/>
    </row>
    <row r="536">
      <c r="C536" s="12"/>
      <c r="D536" s="13"/>
      <c r="L536" s="14"/>
      <c r="N536" s="11"/>
      <c r="O536" s="10"/>
      <c r="P536" s="10"/>
      <c r="Q536" s="10"/>
    </row>
    <row r="537">
      <c r="C537" s="12"/>
      <c r="D537" s="13"/>
      <c r="L537" s="14"/>
      <c r="N537" s="11"/>
      <c r="O537" s="10"/>
      <c r="P537" s="10"/>
      <c r="Q537" s="10"/>
    </row>
    <row r="538">
      <c r="C538" s="12"/>
      <c r="D538" s="13"/>
      <c r="L538" s="14"/>
      <c r="N538" s="11"/>
      <c r="O538" s="10"/>
      <c r="P538" s="10"/>
      <c r="Q538" s="10"/>
    </row>
    <row r="539">
      <c r="C539" s="12"/>
      <c r="D539" s="13"/>
      <c r="L539" s="14"/>
      <c r="N539" s="11"/>
      <c r="O539" s="10"/>
      <c r="P539" s="10"/>
      <c r="Q539" s="10"/>
    </row>
    <row r="540">
      <c r="C540" s="12"/>
      <c r="D540" s="13"/>
      <c r="L540" s="14"/>
      <c r="N540" s="11"/>
      <c r="O540" s="10"/>
      <c r="P540" s="10"/>
      <c r="Q540" s="10"/>
    </row>
    <row r="541">
      <c r="C541" s="12"/>
      <c r="D541" s="13"/>
      <c r="L541" s="14"/>
      <c r="N541" s="11"/>
      <c r="O541" s="10"/>
      <c r="P541" s="10"/>
      <c r="Q541" s="10"/>
    </row>
    <row r="542">
      <c r="C542" s="12"/>
      <c r="D542" s="13"/>
      <c r="L542" s="14"/>
      <c r="N542" s="11"/>
      <c r="O542" s="10"/>
      <c r="P542" s="10"/>
      <c r="Q542" s="10"/>
    </row>
    <row r="543">
      <c r="C543" s="12"/>
      <c r="D543" s="13"/>
      <c r="L543" s="14"/>
      <c r="N543" s="11"/>
      <c r="O543" s="10"/>
      <c r="P543" s="10"/>
      <c r="Q543" s="10"/>
    </row>
    <row r="544">
      <c r="C544" s="12"/>
      <c r="D544" s="13"/>
      <c r="L544" s="14"/>
      <c r="N544" s="11"/>
      <c r="O544" s="10"/>
      <c r="P544" s="10"/>
      <c r="Q544" s="10"/>
    </row>
    <row r="545">
      <c r="C545" s="12"/>
      <c r="D545" s="13"/>
      <c r="L545" s="14"/>
      <c r="N545" s="11"/>
      <c r="O545" s="10"/>
      <c r="P545" s="10"/>
      <c r="Q545" s="10"/>
    </row>
    <row r="546">
      <c r="C546" s="12"/>
      <c r="D546" s="13"/>
      <c r="L546" s="14"/>
      <c r="N546" s="11"/>
      <c r="O546" s="10"/>
      <c r="P546" s="10"/>
      <c r="Q546" s="10"/>
    </row>
    <row r="547">
      <c r="C547" s="12"/>
      <c r="D547" s="13"/>
      <c r="L547" s="14"/>
      <c r="N547" s="11"/>
      <c r="O547" s="10"/>
      <c r="P547" s="10"/>
      <c r="Q547" s="10"/>
    </row>
    <row r="548">
      <c r="C548" s="12"/>
      <c r="D548" s="13"/>
      <c r="L548" s="14"/>
      <c r="N548" s="11"/>
      <c r="O548" s="10"/>
      <c r="P548" s="10"/>
      <c r="Q548" s="10"/>
    </row>
    <row r="549">
      <c r="C549" s="12"/>
      <c r="D549" s="13"/>
      <c r="L549" s="14"/>
      <c r="N549" s="11"/>
      <c r="O549" s="10"/>
      <c r="P549" s="10"/>
      <c r="Q549" s="10"/>
    </row>
    <row r="550">
      <c r="C550" s="12"/>
      <c r="D550" s="13"/>
      <c r="L550" s="14"/>
      <c r="N550" s="11"/>
      <c r="O550" s="10"/>
      <c r="P550" s="10"/>
      <c r="Q550" s="10"/>
    </row>
    <row r="551">
      <c r="C551" s="12"/>
      <c r="D551" s="13"/>
      <c r="L551" s="14"/>
      <c r="N551" s="11"/>
      <c r="O551" s="10"/>
      <c r="P551" s="10"/>
      <c r="Q551" s="10"/>
    </row>
    <row r="552">
      <c r="C552" s="12"/>
      <c r="D552" s="13"/>
      <c r="L552" s="14"/>
      <c r="N552" s="11"/>
      <c r="O552" s="10"/>
      <c r="P552" s="10"/>
      <c r="Q552" s="10"/>
    </row>
    <row r="553">
      <c r="C553" s="12"/>
      <c r="D553" s="13"/>
      <c r="L553" s="14"/>
      <c r="N553" s="11"/>
      <c r="O553" s="10"/>
      <c r="P553" s="10"/>
      <c r="Q553" s="10"/>
    </row>
    <row r="554">
      <c r="C554" s="12"/>
      <c r="D554" s="13"/>
      <c r="L554" s="14"/>
      <c r="N554" s="11"/>
      <c r="O554" s="10"/>
      <c r="P554" s="10"/>
      <c r="Q554" s="10"/>
    </row>
    <row r="555">
      <c r="C555" s="12"/>
      <c r="D555" s="13"/>
      <c r="L555" s="14"/>
      <c r="N555" s="11"/>
      <c r="O555" s="10"/>
      <c r="P555" s="10"/>
      <c r="Q555" s="10"/>
    </row>
    <row r="556">
      <c r="C556" s="12"/>
      <c r="D556" s="13"/>
      <c r="L556" s="14"/>
      <c r="N556" s="11"/>
      <c r="O556" s="10"/>
      <c r="P556" s="10"/>
      <c r="Q556" s="10"/>
    </row>
    <row r="557">
      <c r="C557" s="12"/>
      <c r="D557" s="13"/>
      <c r="L557" s="14"/>
      <c r="N557" s="11"/>
      <c r="O557" s="10"/>
      <c r="P557" s="10"/>
      <c r="Q557" s="10"/>
    </row>
    <row r="558">
      <c r="C558" s="12"/>
      <c r="D558" s="13"/>
      <c r="L558" s="14"/>
      <c r="N558" s="11"/>
      <c r="O558" s="10"/>
      <c r="P558" s="10"/>
      <c r="Q558" s="10"/>
    </row>
    <row r="559">
      <c r="C559" s="12"/>
      <c r="D559" s="13"/>
      <c r="L559" s="14"/>
      <c r="N559" s="11"/>
      <c r="O559" s="10"/>
      <c r="P559" s="10"/>
      <c r="Q559" s="10"/>
    </row>
    <row r="560">
      <c r="C560" s="12"/>
      <c r="D560" s="13"/>
      <c r="L560" s="14"/>
      <c r="N560" s="11"/>
      <c r="O560" s="10"/>
      <c r="P560" s="10"/>
      <c r="Q560" s="10"/>
    </row>
    <row r="561">
      <c r="C561" s="12"/>
      <c r="D561" s="13"/>
      <c r="L561" s="14"/>
      <c r="N561" s="11"/>
      <c r="O561" s="10"/>
      <c r="P561" s="10"/>
      <c r="Q561" s="10"/>
    </row>
    <row r="562">
      <c r="C562" s="12"/>
      <c r="D562" s="13"/>
      <c r="L562" s="14"/>
      <c r="N562" s="11"/>
      <c r="O562" s="10"/>
      <c r="P562" s="10"/>
      <c r="Q562" s="10"/>
    </row>
    <row r="563">
      <c r="C563" s="12"/>
      <c r="D563" s="13"/>
      <c r="L563" s="14"/>
      <c r="N563" s="11"/>
      <c r="O563" s="10"/>
      <c r="P563" s="10"/>
      <c r="Q563" s="10"/>
    </row>
    <row r="564">
      <c r="C564" s="12"/>
      <c r="D564" s="13"/>
      <c r="L564" s="14"/>
      <c r="N564" s="11"/>
      <c r="O564" s="10"/>
      <c r="P564" s="10"/>
      <c r="Q564" s="10"/>
    </row>
    <row r="565">
      <c r="C565" s="12"/>
      <c r="D565" s="13"/>
      <c r="L565" s="14"/>
      <c r="N565" s="11"/>
      <c r="O565" s="10"/>
      <c r="P565" s="10"/>
      <c r="Q565" s="10"/>
    </row>
    <row r="566">
      <c r="C566" s="12"/>
      <c r="D566" s="13"/>
      <c r="L566" s="14"/>
      <c r="N566" s="11"/>
      <c r="O566" s="10"/>
      <c r="P566" s="10"/>
      <c r="Q566" s="10"/>
    </row>
    <row r="567">
      <c r="C567" s="12"/>
      <c r="D567" s="13"/>
      <c r="L567" s="14"/>
      <c r="N567" s="11"/>
      <c r="O567" s="10"/>
      <c r="P567" s="10"/>
      <c r="Q567" s="10"/>
    </row>
    <row r="568">
      <c r="C568" s="12"/>
      <c r="D568" s="13"/>
      <c r="L568" s="14"/>
      <c r="N568" s="11"/>
      <c r="O568" s="10"/>
      <c r="P568" s="10"/>
      <c r="Q568" s="10"/>
    </row>
    <row r="569">
      <c r="C569" s="12"/>
      <c r="D569" s="13"/>
      <c r="L569" s="14"/>
      <c r="N569" s="11"/>
      <c r="O569" s="10"/>
      <c r="P569" s="10"/>
      <c r="Q569" s="10"/>
    </row>
    <row r="570">
      <c r="C570" s="12"/>
      <c r="D570" s="13"/>
      <c r="L570" s="14"/>
      <c r="N570" s="11"/>
      <c r="O570" s="10"/>
      <c r="P570" s="10"/>
      <c r="Q570" s="10"/>
    </row>
    <row r="571">
      <c r="C571" s="12"/>
      <c r="D571" s="13"/>
      <c r="L571" s="14"/>
      <c r="N571" s="11"/>
      <c r="O571" s="10"/>
      <c r="P571" s="10"/>
      <c r="Q571" s="10"/>
    </row>
    <row r="572">
      <c r="C572" s="12"/>
      <c r="D572" s="13"/>
      <c r="L572" s="14"/>
      <c r="N572" s="11"/>
      <c r="O572" s="10"/>
      <c r="P572" s="10"/>
      <c r="Q572" s="10"/>
    </row>
    <row r="573">
      <c r="C573" s="12"/>
      <c r="D573" s="13"/>
      <c r="L573" s="14"/>
      <c r="N573" s="11"/>
      <c r="O573" s="10"/>
      <c r="P573" s="10"/>
      <c r="Q573" s="10"/>
    </row>
    <row r="574">
      <c r="C574" s="12"/>
      <c r="D574" s="13"/>
      <c r="L574" s="14"/>
      <c r="N574" s="11"/>
      <c r="O574" s="10"/>
      <c r="P574" s="10"/>
      <c r="Q574" s="10"/>
    </row>
    <row r="575">
      <c r="C575" s="12"/>
      <c r="D575" s="13"/>
      <c r="L575" s="14"/>
      <c r="N575" s="11"/>
      <c r="O575" s="10"/>
      <c r="P575" s="10"/>
      <c r="Q575" s="10"/>
    </row>
    <row r="576">
      <c r="C576" s="12"/>
      <c r="D576" s="13"/>
      <c r="L576" s="14"/>
      <c r="N576" s="11"/>
      <c r="O576" s="10"/>
      <c r="P576" s="10"/>
      <c r="Q576" s="10"/>
    </row>
    <row r="577">
      <c r="C577" s="12"/>
      <c r="D577" s="13"/>
      <c r="L577" s="14"/>
      <c r="N577" s="11"/>
      <c r="O577" s="10"/>
      <c r="P577" s="10"/>
      <c r="Q577" s="10"/>
    </row>
    <row r="578">
      <c r="C578" s="12"/>
      <c r="D578" s="13"/>
      <c r="L578" s="14"/>
      <c r="N578" s="11"/>
      <c r="O578" s="10"/>
      <c r="P578" s="10"/>
      <c r="Q578" s="10"/>
    </row>
    <row r="579">
      <c r="C579" s="12"/>
      <c r="D579" s="13"/>
      <c r="L579" s="14"/>
      <c r="N579" s="11"/>
      <c r="O579" s="10"/>
      <c r="P579" s="10"/>
      <c r="Q579" s="10"/>
    </row>
    <row r="580">
      <c r="C580" s="12"/>
      <c r="D580" s="13"/>
      <c r="L580" s="14"/>
      <c r="N580" s="11"/>
      <c r="O580" s="10"/>
      <c r="P580" s="10"/>
      <c r="Q580" s="10"/>
    </row>
    <row r="581">
      <c r="C581" s="12"/>
      <c r="D581" s="13"/>
      <c r="L581" s="14"/>
      <c r="N581" s="11"/>
      <c r="O581" s="10"/>
      <c r="P581" s="10"/>
      <c r="Q581" s="10"/>
    </row>
    <row r="582">
      <c r="C582" s="12"/>
      <c r="D582" s="13"/>
      <c r="L582" s="14"/>
      <c r="N582" s="11"/>
      <c r="O582" s="10"/>
      <c r="P582" s="10"/>
      <c r="Q582" s="10"/>
    </row>
    <row r="583">
      <c r="C583" s="12"/>
      <c r="D583" s="13"/>
      <c r="L583" s="14"/>
      <c r="N583" s="11"/>
      <c r="O583" s="10"/>
      <c r="P583" s="10"/>
      <c r="Q583" s="10"/>
    </row>
    <row r="584">
      <c r="C584" s="12"/>
      <c r="D584" s="13"/>
      <c r="L584" s="14"/>
      <c r="N584" s="11"/>
      <c r="O584" s="10"/>
      <c r="P584" s="10"/>
      <c r="Q584" s="10"/>
    </row>
    <row r="585">
      <c r="C585" s="12"/>
      <c r="D585" s="13"/>
      <c r="L585" s="14"/>
      <c r="N585" s="11"/>
      <c r="O585" s="10"/>
      <c r="P585" s="10"/>
      <c r="Q585" s="10"/>
    </row>
    <row r="586">
      <c r="C586" s="12"/>
      <c r="D586" s="13"/>
      <c r="L586" s="14"/>
      <c r="N586" s="11"/>
      <c r="O586" s="10"/>
      <c r="P586" s="10"/>
      <c r="Q586" s="10"/>
    </row>
    <row r="587">
      <c r="C587" s="12"/>
      <c r="D587" s="13"/>
      <c r="L587" s="14"/>
      <c r="N587" s="11"/>
      <c r="O587" s="10"/>
      <c r="P587" s="10"/>
      <c r="Q587" s="10"/>
    </row>
    <row r="588">
      <c r="C588" s="12"/>
      <c r="D588" s="13"/>
      <c r="L588" s="14"/>
      <c r="N588" s="11"/>
      <c r="O588" s="10"/>
      <c r="P588" s="10"/>
      <c r="Q588" s="10"/>
    </row>
    <row r="589">
      <c r="C589" s="12"/>
      <c r="D589" s="13"/>
      <c r="L589" s="14"/>
      <c r="N589" s="11"/>
      <c r="O589" s="10"/>
      <c r="P589" s="10"/>
      <c r="Q589" s="10"/>
    </row>
    <row r="590">
      <c r="C590" s="12"/>
      <c r="D590" s="13"/>
      <c r="L590" s="14"/>
      <c r="N590" s="11"/>
      <c r="O590" s="10"/>
      <c r="P590" s="10"/>
      <c r="Q590" s="10"/>
    </row>
    <row r="591">
      <c r="C591" s="12"/>
      <c r="D591" s="13"/>
      <c r="L591" s="14"/>
      <c r="N591" s="11"/>
      <c r="O591" s="10"/>
      <c r="P591" s="10"/>
      <c r="Q591" s="10"/>
    </row>
    <row r="592">
      <c r="C592" s="12"/>
      <c r="D592" s="13"/>
      <c r="L592" s="14"/>
      <c r="N592" s="11"/>
      <c r="O592" s="10"/>
      <c r="P592" s="10"/>
      <c r="Q592" s="10"/>
    </row>
    <row r="593">
      <c r="C593" s="12"/>
      <c r="D593" s="13"/>
      <c r="L593" s="14"/>
      <c r="N593" s="11"/>
      <c r="O593" s="10"/>
      <c r="P593" s="10"/>
      <c r="Q593" s="10"/>
    </row>
    <row r="594">
      <c r="C594" s="12"/>
      <c r="D594" s="13"/>
      <c r="L594" s="14"/>
      <c r="N594" s="11"/>
      <c r="O594" s="10"/>
      <c r="P594" s="10"/>
      <c r="Q594" s="10"/>
    </row>
    <row r="595">
      <c r="C595" s="12"/>
      <c r="D595" s="13"/>
      <c r="L595" s="14"/>
      <c r="N595" s="11"/>
      <c r="O595" s="10"/>
      <c r="P595" s="10"/>
      <c r="Q595" s="10"/>
    </row>
    <row r="596">
      <c r="C596" s="12"/>
      <c r="D596" s="13"/>
      <c r="L596" s="14"/>
      <c r="N596" s="11"/>
      <c r="O596" s="10"/>
      <c r="P596" s="10"/>
      <c r="Q596" s="10"/>
    </row>
    <row r="597">
      <c r="C597" s="12"/>
      <c r="D597" s="13"/>
      <c r="L597" s="14"/>
      <c r="N597" s="11"/>
      <c r="O597" s="10"/>
      <c r="P597" s="10"/>
      <c r="Q597" s="10"/>
    </row>
    <row r="598">
      <c r="C598" s="12"/>
      <c r="D598" s="13"/>
      <c r="L598" s="14"/>
      <c r="N598" s="11"/>
      <c r="O598" s="10"/>
      <c r="P598" s="10"/>
      <c r="Q598" s="10"/>
    </row>
    <row r="599">
      <c r="C599" s="12"/>
      <c r="D599" s="13"/>
      <c r="L599" s="14"/>
      <c r="N599" s="11"/>
      <c r="O599" s="10"/>
      <c r="P599" s="10"/>
      <c r="Q599" s="10"/>
    </row>
    <row r="600">
      <c r="C600" s="12"/>
      <c r="D600" s="13"/>
      <c r="L600" s="14"/>
      <c r="N600" s="11"/>
      <c r="O600" s="10"/>
      <c r="P600" s="10"/>
      <c r="Q600" s="10"/>
    </row>
    <row r="601">
      <c r="C601" s="12"/>
      <c r="D601" s="13"/>
      <c r="L601" s="14"/>
      <c r="N601" s="11"/>
      <c r="O601" s="10"/>
      <c r="P601" s="10"/>
      <c r="Q601" s="10"/>
    </row>
    <row r="602">
      <c r="C602" s="12"/>
      <c r="D602" s="13"/>
      <c r="L602" s="14"/>
      <c r="N602" s="11"/>
      <c r="O602" s="10"/>
      <c r="P602" s="10"/>
      <c r="Q602" s="10"/>
    </row>
    <row r="603">
      <c r="C603" s="12"/>
      <c r="D603" s="13"/>
      <c r="L603" s="14"/>
      <c r="N603" s="11"/>
      <c r="O603" s="10"/>
      <c r="P603" s="10"/>
      <c r="Q603" s="10"/>
    </row>
    <row r="604">
      <c r="C604" s="12"/>
      <c r="D604" s="13"/>
      <c r="L604" s="14"/>
      <c r="N604" s="11"/>
      <c r="O604" s="10"/>
      <c r="P604" s="10"/>
      <c r="Q604" s="10"/>
    </row>
    <row r="605">
      <c r="C605" s="12"/>
      <c r="D605" s="13"/>
      <c r="L605" s="14"/>
      <c r="N605" s="11"/>
      <c r="O605" s="10"/>
      <c r="P605" s="10"/>
      <c r="Q605" s="10"/>
    </row>
    <row r="606">
      <c r="C606" s="12"/>
      <c r="D606" s="13"/>
      <c r="L606" s="14"/>
      <c r="N606" s="11"/>
      <c r="O606" s="10"/>
      <c r="P606" s="10"/>
      <c r="Q606" s="10"/>
    </row>
    <row r="607">
      <c r="C607" s="12"/>
      <c r="D607" s="13"/>
      <c r="L607" s="14"/>
      <c r="N607" s="11"/>
      <c r="O607" s="10"/>
      <c r="P607" s="10"/>
      <c r="Q607" s="10"/>
    </row>
    <row r="608">
      <c r="C608" s="12"/>
      <c r="D608" s="13"/>
      <c r="L608" s="14"/>
      <c r="N608" s="11"/>
      <c r="O608" s="10"/>
      <c r="P608" s="10"/>
      <c r="Q608" s="10"/>
    </row>
    <row r="609">
      <c r="C609" s="12"/>
      <c r="D609" s="13"/>
      <c r="L609" s="14"/>
      <c r="N609" s="11"/>
      <c r="O609" s="10"/>
      <c r="P609" s="10"/>
      <c r="Q609" s="10"/>
    </row>
    <row r="610">
      <c r="C610" s="12"/>
      <c r="D610" s="13"/>
      <c r="L610" s="14"/>
      <c r="N610" s="11"/>
      <c r="O610" s="10"/>
      <c r="P610" s="10"/>
      <c r="Q610" s="10"/>
    </row>
    <row r="611">
      <c r="C611" s="12"/>
      <c r="D611" s="13"/>
      <c r="L611" s="14"/>
      <c r="N611" s="11"/>
      <c r="O611" s="10"/>
      <c r="P611" s="10"/>
      <c r="Q611" s="10"/>
    </row>
    <row r="612">
      <c r="C612" s="12"/>
      <c r="D612" s="13"/>
      <c r="L612" s="14"/>
      <c r="N612" s="11"/>
      <c r="O612" s="10"/>
      <c r="P612" s="10"/>
      <c r="Q612" s="10"/>
    </row>
    <row r="613">
      <c r="C613" s="12"/>
      <c r="D613" s="13"/>
      <c r="L613" s="14"/>
      <c r="N613" s="11"/>
      <c r="O613" s="10"/>
      <c r="P613" s="10"/>
      <c r="Q613" s="10"/>
    </row>
    <row r="614">
      <c r="C614" s="12"/>
      <c r="D614" s="13"/>
      <c r="L614" s="14"/>
      <c r="N614" s="11"/>
      <c r="O614" s="10"/>
      <c r="P614" s="10"/>
      <c r="Q614" s="10"/>
    </row>
    <row r="615">
      <c r="C615" s="12"/>
      <c r="D615" s="13"/>
      <c r="L615" s="14"/>
      <c r="N615" s="11"/>
      <c r="O615" s="10"/>
      <c r="P615" s="10"/>
      <c r="Q615" s="10"/>
    </row>
    <row r="616">
      <c r="C616" s="12"/>
      <c r="D616" s="13"/>
      <c r="L616" s="14"/>
      <c r="N616" s="11"/>
      <c r="O616" s="10"/>
      <c r="P616" s="10"/>
      <c r="Q616" s="10"/>
    </row>
    <row r="617">
      <c r="C617" s="12"/>
      <c r="D617" s="13"/>
      <c r="L617" s="14"/>
      <c r="N617" s="11"/>
      <c r="O617" s="10"/>
      <c r="P617" s="10"/>
      <c r="Q617" s="10"/>
    </row>
    <row r="618">
      <c r="C618" s="12"/>
      <c r="D618" s="13"/>
      <c r="L618" s="14"/>
      <c r="N618" s="11"/>
      <c r="O618" s="10"/>
      <c r="P618" s="10"/>
      <c r="Q618" s="10"/>
    </row>
    <row r="619">
      <c r="C619" s="12"/>
      <c r="D619" s="13"/>
      <c r="L619" s="14"/>
      <c r="N619" s="11"/>
      <c r="O619" s="10"/>
      <c r="P619" s="10"/>
      <c r="Q619" s="10"/>
    </row>
    <row r="620">
      <c r="C620" s="12"/>
      <c r="D620" s="13"/>
      <c r="L620" s="14"/>
      <c r="N620" s="11"/>
      <c r="O620" s="10"/>
      <c r="P620" s="10"/>
      <c r="Q620" s="10"/>
    </row>
    <row r="621">
      <c r="C621" s="12"/>
      <c r="D621" s="13"/>
      <c r="L621" s="14"/>
      <c r="N621" s="11"/>
      <c r="O621" s="10"/>
      <c r="P621" s="10"/>
      <c r="Q621" s="10"/>
    </row>
    <row r="622">
      <c r="C622" s="12"/>
      <c r="D622" s="13"/>
      <c r="L622" s="14"/>
      <c r="N622" s="11"/>
      <c r="O622" s="10"/>
      <c r="P622" s="10"/>
      <c r="Q622" s="10"/>
    </row>
    <row r="623">
      <c r="C623" s="12"/>
      <c r="D623" s="13"/>
      <c r="L623" s="14"/>
      <c r="N623" s="11"/>
      <c r="O623" s="10"/>
      <c r="P623" s="10"/>
      <c r="Q623" s="10"/>
    </row>
    <row r="624">
      <c r="C624" s="12"/>
      <c r="D624" s="13"/>
      <c r="L624" s="14"/>
      <c r="N624" s="11"/>
      <c r="O624" s="10"/>
      <c r="P624" s="10"/>
      <c r="Q624" s="10"/>
    </row>
    <row r="625">
      <c r="C625" s="12"/>
      <c r="D625" s="13"/>
      <c r="L625" s="14"/>
      <c r="N625" s="11"/>
      <c r="O625" s="10"/>
      <c r="P625" s="10"/>
      <c r="Q625" s="10"/>
    </row>
    <row r="626">
      <c r="C626" s="12"/>
      <c r="D626" s="13"/>
      <c r="L626" s="14"/>
      <c r="N626" s="11"/>
      <c r="O626" s="10"/>
      <c r="P626" s="10"/>
      <c r="Q626" s="10"/>
    </row>
    <row r="627">
      <c r="C627" s="12"/>
      <c r="D627" s="13"/>
      <c r="L627" s="14"/>
      <c r="N627" s="11"/>
      <c r="O627" s="10"/>
      <c r="P627" s="10"/>
      <c r="Q627" s="10"/>
    </row>
    <row r="628">
      <c r="C628" s="12"/>
      <c r="D628" s="13"/>
      <c r="L628" s="14"/>
      <c r="N628" s="11"/>
      <c r="O628" s="10"/>
      <c r="P628" s="10"/>
      <c r="Q628" s="10"/>
    </row>
    <row r="629">
      <c r="C629" s="12"/>
      <c r="D629" s="13"/>
      <c r="L629" s="14"/>
      <c r="N629" s="11"/>
      <c r="O629" s="10"/>
      <c r="P629" s="10"/>
      <c r="Q629" s="10"/>
    </row>
    <row r="630">
      <c r="C630" s="12"/>
      <c r="D630" s="13"/>
      <c r="L630" s="14"/>
      <c r="N630" s="11"/>
      <c r="O630" s="10"/>
      <c r="P630" s="10"/>
      <c r="Q630" s="10"/>
    </row>
    <row r="631">
      <c r="C631" s="12"/>
      <c r="D631" s="13"/>
      <c r="L631" s="14"/>
      <c r="N631" s="11"/>
      <c r="O631" s="10"/>
      <c r="P631" s="10"/>
      <c r="Q631" s="10"/>
    </row>
    <row r="632">
      <c r="C632" s="12"/>
      <c r="D632" s="13"/>
      <c r="L632" s="14"/>
      <c r="N632" s="11"/>
      <c r="O632" s="10"/>
      <c r="P632" s="10"/>
      <c r="Q632" s="10"/>
    </row>
    <row r="633">
      <c r="C633" s="12"/>
      <c r="D633" s="13"/>
      <c r="L633" s="14"/>
      <c r="N633" s="11"/>
      <c r="O633" s="10"/>
      <c r="P633" s="10"/>
      <c r="Q633" s="10"/>
    </row>
    <row r="634">
      <c r="C634" s="12"/>
      <c r="D634" s="13"/>
      <c r="L634" s="14"/>
      <c r="N634" s="11"/>
      <c r="O634" s="10"/>
      <c r="P634" s="10"/>
      <c r="Q634" s="10"/>
    </row>
    <row r="635">
      <c r="C635" s="12"/>
      <c r="D635" s="13"/>
      <c r="L635" s="14"/>
      <c r="N635" s="11"/>
      <c r="O635" s="10"/>
      <c r="P635" s="10"/>
      <c r="Q635" s="10"/>
    </row>
    <row r="636">
      <c r="C636" s="12"/>
      <c r="D636" s="13"/>
      <c r="L636" s="14"/>
      <c r="N636" s="11"/>
      <c r="O636" s="10"/>
      <c r="P636" s="10"/>
      <c r="Q636" s="10"/>
    </row>
    <row r="637">
      <c r="C637" s="12"/>
      <c r="D637" s="13"/>
      <c r="L637" s="14"/>
      <c r="N637" s="11"/>
      <c r="O637" s="10"/>
      <c r="P637" s="10"/>
      <c r="Q637" s="10"/>
    </row>
    <row r="638">
      <c r="C638" s="12"/>
      <c r="D638" s="13"/>
      <c r="L638" s="14"/>
      <c r="N638" s="11"/>
      <c r="O638" s="10"/>
      <c r="P638" s="10"/>
      <c r="Q638" s="10"/>
    </row>
    <row r="639">
      <c r="C639" s="12"/>
      <c r="D639" s="13"/>
      <c r="L639" s="14"/>
      <c r="N639" s="11"/>
      <c r="O639" s="10"/>
      <c r="P639" s="10"/>
      <c r="Q639" s="10"/>
    </row>
    <row r="640">
      <c r="C640" s="12"/>
      <c r="D640" s="13"/>
      <c r="L640" s="14"/>
      <c r="N640" s="11"/>
      <c r="O640" s="10"/>
      <c r="P640" s="10"/>
      <c r="Q640" s="10"/>
    </row>
    <row r="641">
      <c r="C641" s="12"/>
      <c r="D641" s="13"/>
      <c r="L641" s="14"/>
      <c r="N641" s="11"/>
      <c r="O641" s="10"/>
      <c r="P641" s="10"/>
      <c r="Q641" s="10"/>
    </row>
    <row r="642">
      <c r="C642" s="12"/>
      <c r="D642" s="13"/>
      <c r="L642" s="14"/>
      <c r="N642" s="11"/>
      <c r="O642" s="10"/>
      <c r="P642" s="10"/>
      <c r="Q642" s="10"/>
    </row>
    <row r="643">
      <c r="C643" s="12"/>
      <c r="D643" s="13"/>
      <c r="L643" s="14"/>
      <c r="N643" s="11"/>
      <c r="O643" s="10"/>
      <c r="P643" s="10"/>
      <c r="Q643" s="10"/>
    </row>
    <row r="644">
      <c r="C644" s="12"/>
      <c r="D644" s="13"/>
      <c r="L644" s="14"/>
      <c r="N644" s="11"/>
      <c r="O644" s="10"/>
      <c r="P644" s="10"/>
      <c r="Q644" s="10"/>
    </row>
    <row r="645">
      <c r="C645" s="12"/>
      <c r="D645" s="13"/>
      <c r="L645" s="14"/>
      <c r="N645" s="11"/>
      <c r="O645" s="10"/>
      <c r="P645" s="10"/>
      <c r="Q645" s="10"/>
    </row>
    <row r="646">
      <c r="C646" s="12"/>
      <c r="D646" s="13"/>
      <c r="L646" s="14"/>
      <c r="N646" s="11"/>
      <c r="O646" s="10"/>
      <c r="P646" s="10"/>
      <c r="Q646" s="10"/>
    </row>
    <row r="647">
      <c r="C647" s="12"/>
      <c r="D647" s="13"/>
      <c r="L647" s="14"/>
      <c r="N647" s="11"/>
      <c r="O647" s="10"/>
      <c r="P647" s="10"/>
      <c r="Q647" s="10"/>
    </row>
    <row r="648">
      <c r="C648" s="12"/>
      <c r="D648" s="13"/>
      <c r="L648" s="14"/>
      <c r="N648" s="11"/>
      <c r="O648" s="10"/>
      <c r="P648" s="10"/>
      <c r="Q648" s="10"/>
    </row>
    <row r="649">
      <c r="C649" s="12"/>
      <c r="D649" s="13"/>
      <c r="L649" s="14"/>
      <c r="N649" s="11"/>
      <c r="O649" s="10"/>
      <c r="P649" s="10"/>
      <c r="Q649" s="10"/>
    </row>
    <row r="650">
      <c r="C650" s="12"/>
      <c r="D650" s="13"/>
      <c r="L650" s="14"/>
      <c r="N650" s="11"/>
      <c r="O650" s="10"/>
      <c r="P650" s="10"/>
      <c r="Q650" s="10"/>
    </row>
    <row r="651">
      <c r="C651" s="12"/>
      <c r="D651" s="13"/>
      <c r="L651" s="14"/>
      <c r="N651" s="11"/>
      <c r="O651" s="10"/>
      <c r="P651" s="10"/>
      <c r="Q651" s="10"/>
    </row>
    <row r="652">
      <c r="C652" s="12"/>
      <c r="D652" s="13"/>
      <c r="L652" s="14"/>
      <c r="N652" s="11"/>
      <c r="O652" s="10"/>
      <c r="P652" s="10"/>
      <c r="Q652" s="10"/>
    </row>
    <row r="653">
      <c r="C653" s="12"/>
      <c r="D653" s="13"/>
      <c r="L653" s="14"/>
      <c r="N653" s="11"/>
      <c r="O653" s="10"/>
      <c r="P653" s="10"/>
      <c r="Q653" s="10"/>
    </row>
    <row r="654">
      <c r="C654" s="12"/>
      <c r="D654" s="13"/>
      <c r="L654" s="14"/>
      <c r="N654" s="11"/>
      <c r="O654" s="10"/>
      <c r="P654" s="10"/>
      <c r="Q654" s="10"/>
    </row>
    <row r="655">
      <c r="C655" s="12"/>
      <c r="D655" s="13"/>
      <c r="L655" s="14"/>
      <c r="N655" s="11"/>
      <c r="O655" s="10"/>
      <c r="P655" s="10"/>
      <c r="Q655" s="10"/>
    </row>
    <row r="656">
      <c r="C656" s="12"/>
      <c r="D656" s="13"/>
      <c r="L656" s="14"/>
      <c r="N656" s="11"/>
      <c r="O656" s="10"/>
      <c r="P656" s="10"/>
      <c r="Q656" s="10"/>
    </row>
    <row r="657">
      <c r="C657" s="12"/>
      <c r="D657" s="13"/>
      <c r="L657" s="14"/>
      <c r="N657" s="11"/>
      <c r="O657" s="10"/>
      <c r="P657" s="10"/>
      <c r="Q657" s="10"/>
    </row>
    <row r="658">
      <c r="C658" s="12"/>
      <c r="D658" s="13"/>
      <c r="L658" s="14"/>
      <c r="N658" s="11"/>
      <c r="O658" s="10"/>
      <c r="P658" s="10"/>
      <c r="Q658" s="10"/>
    </row>
    <row r="659">
      <c r="C659" s="12"/>
      <c r="D659" s="13"/>
      <c r="L659" s="14"/>
      <c r="N659" s="11"/>
      <c r="O659" s="10"/>
      <c r="P659" s="10"/>
      <c r="Q659" s="10"/>
    </row>
    <row r="660">
      <c r="C660" s="12"/>
      <c r="D660" s="13"/>
      <c r="L660" s="14"/>
      <c r="N660" s="11"/>
      <c r="O660" s="10"/>
      <c r="P660" s="10"/>
      <c r="Q660" s="10"/>
    </row>
    <row r="661">
      <c r="C661" s="12"/>
      <c r="D661" s="13"/>
      <c r="L661" s="14"/>
      <c r="N661" s="11"/>
      <c r="O661" s="10"/>
      <c r="P661" s="10"/>
      <c r="Q661" s="10"/>
    </row>
    <row r="662">
      <c r="C662" s="12"/>
      <c r="D662" s="13"/>
      <c r="L662" s="14"/>
      <c r="N662" s="11"/>
      <c r="O662" s="10"/>
      <c r="P662" s="10"/>
      <c r="Q662" s="10"/>
    </row>
    <row r="663">
      <c r="C663" s="12"/>
      <c r="D663" s="13"/>
      <c r="L663" s="14"/>
      <c r="N663" s="11"/>
      <c r="O663" s="10"/>
      <c r="P663" s="10"/>
      <c r="Q663" s="10"/>
    </row>
    <row r="664">
      <c r="C664" s="12"/>
      <c r="D664" s="13"/>
      <c r="L664" s="14"/>
      <c r="N664" s="11"/>
      <c r="O664" s="10"/>
      <c r="P664" s="10"/>
      <c r="Q664" s="10"/>
    </row>
    <row r="665">
      <c r="C665" s="12"/>
      <c r="D665" s="13"/>
      <c r="L665" s="14"/>
      <c r="N665" s="11"/>
      <c r="O665" s="10"/>
      <c r="P665" s="10"/>
      <c r="Q665" s="10"/>
    </row>
    <row r="666">
      <c r="C666" s="12"/>
      <c r="D666" s="13"/>
      <c r="L666" s="14"/>
      <c r="N666" s="11"/>
      <c r="O666" s="10"/>
      <c r="P666" s="10"/>
      <c r="Q666" s="10"/>
    </row>
    <row r="667">
      <c r="C667" s="12"/>
      <c r="D667" s="13"/>
      <c r="L667" s="14"/>
      <c r="N667" s="11"/>
      <c r="O667" s="10"/>
      <c r="P667" s="10"/>
      <c r="Q667" s="10"/>
    </row>
    <row r="668">
      <c r="C668" s="12"/>
      <c r="D668" s="13"/>
      <c r="L668" s="14"/>
      <c r="N668" s="11"/>
      <c r="O668" s="10"/>
      <c r="P668" s="10"/>
      <c r="Q668" s="10"/>
    </row>
    <row r="669">
      <c r="C669" s="12"/>
      <c r="D669" s="13"/>
      <c r="L669" s="14"/>
      <c r="N669" s="11"/>
      <c r="O669" s="10"/>
      <c r="P669" s="10"/>
      <c r="Q669" s="10"/>
    </row>
    <row r="670">
      <c r="C670" s="12"/>
      <c r="D670" s="13"/>
      <c r="L670" s="14"/>
      <c r="N670" s="11"/>
      <c r="O670" s="10"/>
      <c r="P670" s="10"/>
      <c r="Q670" s="10"/>
    </row>
    <row r="671">
      <c r="C671" s="12"/>
      <c r="D671" s="13"/>
      <c r="L671" s="14"/>
      <c r="N671" s="11"/>
      <c r="O671" s="10"/>
      <c r="P671" s="10"/>
      <c r="Q671" s="10"/>
    </row>
    <row r="672">
      <c r="C672" s="12"/>
      <c r="D672" s="13"/>
      <c r="L672" s="14"/>
      <c r="N672" s="11"/>
      <c r="O672" s="10"/>
      <c r="P672" s="10"/>
      <c r="Q672" s="10"/>
    </row>
    <row r="673">
      <c r="C673" s="12"/>
      <c r="D673" s="13"/>
      <c r="L673" s="14"/>
      <c r="N673" s="11"/>
      <c r="O673" s="10"/>
      <c r="P673" s="10"/>
      <c r="Q673" s="10"/>
    </row>
    <row r="674">
      <c r="C674" s="12"/>
      <c r="D674" s="13"/>
      <c r="L674" s="14"/>
      <c r="N674" s="11"/>
      <c r="O674" s="10"/>
      <c r="P674" s="10"/>
      <c r="Q674" s="10"/>
    </row>
    <row r="675">
      <c r="C675" s="12"/>
      <c r="D675" s="13"/>
      <c r="L675" s="14"/>
      <c r="N675" s="11"/>
      <c r="O675" s="10"/>
      <c r="P675" s="10"/>
      <c r="Q675" s="10"/>
    </row>
    <row r="676">
      <c r="C676" s="12"/>
      <c r="D676" s="13"/>
      <c r="L676" s="14"/>
      <c r="N676" s="11"/>
      <c r="O676" s="10"/>
      <c r="P676" s="10"/>
      <c r="Q676" s="10"/>
    </row>
    <row r="677">
      <c r="C677" s="12"/>
      <c r="D677" s="13"/>
      <c r="L677" s="14"/>
      <c r="N677" s="11"/>
      <c r="O677" s="10"/>
      <c r="P677" s="10"/>
      <c r="Q677" s="10"/>
    </row>
    <row r="678">
      <c r="C678" s="12"/>
      <c r="D678" s="13"/>
      <c r="L678" s="14"/>
      <c r="N678" s="11"/>
      <c r="O678" s="10"/>
      <c r="P678" s="10"/>
      <c r="Q678" s="10"/>
    </row>
    <row r="679">
      <c r="C679" s="12"/>
      <c r="D679" s="13"/>
      <c r="L679" s="14"/>
      <c r="N679" s="11"/>
      <c r="O679" s="10"/>
      <c r="P679" s="10"/>
      <c r="Q679" s="10"/>
    </row>
    <row r="680">
      <c r="C680" s="12"/>
      <c r="D680" s="13"/>
      <c r="L680" s="14"/>
      <c r="N680" s="11"/>
      <c r="O680" s="10"/>
      <c r="P680" s="10"/>
      <c r="Q680" s="10"/>
    </row>
    <row r="681">
      <c r="C681" s="12"/>
      <c r="D681" s="13"/>
      <c r="L681" s="14"/>
      <c r="N681" s="11"/>
      <c r="O681" s="10"/>
      <c r="P681" s="10"/>
      <c r="Q681" s="10"/>
    </row>
    <row r="682">
      <c r="C682" s="12"/>
      <c r="D682" s="13"/>
      <c r="L682" s="14"/>
      <c r="N682" s="11"/>
      <c r="O682" s="10"/>
      <c r="P682" s="10"/>
      <c r="Q682" s="10"/>
    </row>
    <row r="683">
      <c r="C683" s="12"/>
      <c r="D683" s="13"/>
      <c r="L683" s="14"/>
      <c r="N683" s="11"/>
      <c r="O683" s="10"/>
      <c r="P683" s="10"/>
      <c r="Q683" s="10"/>
    </row>
    <row r="684">
      <c r="C684" s="12"/>
      <c r="D684" s="13"/>
      <c r="L684" s="14"/>
      <c r="N684" s="11"/>
      <c r="O684" s="10"/>
      <c r="P684" s="10"/>
      <c r="Q684" s="10"/>
    </row>
    <row r="685">
      <c r="C685" s="12"/>
      <c r="D685" s="13"/>
      <c r="L685" s="14"/>
      <c r="N685" s="11"/>
      <c r="O685" s="10"/>
      <c r="P685" s="10"/>
      <c r="Q685" s="10"/>
    </row>
    <row r="686">
      <c r="C686" s="12"/>
      <c r="D686" s="13"/>
      <c r="L686" s="14"/>
      <c r="N686" s="11"/>
      <c r="O686" s="10"/>
      <c r="P686" s="10"/>
      <c r="Q686" s="10"/>
    </row>
    <row r="687">
      <c r="C687" s="12"/>
      <c r="D687" s="13"/>
      <c r="L687" s="14"/>
      <c r="N687" s="11"/>
      <c r="O687" s="10"/>
      <c r="P687" s="10"/>
      <c r="Q687" s="10"/>
    </row>
    <row r="688">
      <c r="C688" s="12"/>
      <c r="D688" s="13"/>
      <c r="L688" s="14"/>
      <c r="N688" s="11"/>
      <c r="O688" s="10"/>
      <c r="P688" s="10"/>
      <c r="Q688" s="10"/>
    </row>
    <row r="689">
      <c r="C689" s="12"/>
      <c r="D689" s="13"/>
      <c r="L689" s="14"/>
      <c r="N689" s="11"/>
      <c r="O689" s="10"/>
      <c r="P689" s="10"/>
      <c r="Q689" s="10"/>
    </row>
    <row r="690">
      <c r="C690" s="12"/>
      <c r="D690" s="13"/>
      <c r="L690" s="14"/>
      <c r="N690" s="11"/>
      <c r="O690" s="10"/>
      <c r="P690" s="10"/>
      <c r="Q690" s="10"/>
    </row>
    <row r="691">
      <c r="C691" s="12"/>
      <c r="D691" s="13"/>
      <c r="L691" s="14"/>
      <c r="N691" s="11"/>
      <c r="O691" s="10"/>
      <c r="P691" s="10"/>
      <c r="Q691" s="10"/>
    </row>
    <row r="692">
      <c r="C692" s="12"/>
      <c r="D692" s="13"/>
      <c r="L692" s="14"/>
      <c r="N692" s="11"/>
      <c r="O692" s="10"/>
      <c r="P692" s="10"/>
      <c r="Q692" s="10"/>
    </row>
    <row r="693">
      <c r="C693" s="12"/>
      <c r="D693" s="13"/>
      <c r="L693" s="14"/>
      <c r="N693" s="11"/>
      <c r="O693" s="10"/>
      <c r="P693" s="10"/>
      <c r="Q693" s="10"/>
    </row>
    <row r="694">
      <c r="C694" s="12"/>
      <c r="D694" s="13"/>
      <c r="L694" s="14"/>
      <c r="N694" s="11"/>
      <c r="O694" s="10"/>
      <c r="P694" s="10"/>
      <c r="Q694" s="10"/>
    </row>
    <row r="695">
      <c r="C695" s="12"/>
      <c r="D695" s="13"/>
      <c r="L695" s="14"/>
      <c r="N695" s="11"/>
      <c r="O695" s="10"/>
      <c r="P695" s="10"/>
      <c r="Q695" s="10"/>
    </row>
    <row r="696">
      <c r="C696" s="12"/>
      <c r="D696" s="13"/>
      <c r="L696" s="14"/>
      <c r="N696" s="11"/>
      <c r="O696" s="10"/>
      <c r="P696" s="10"/>
      <c r="Q696" s="10"/>
    </row>
    <row r="697">
      <c r="C697" s="12"/>
      <c r="D697" s="13"/>
      <c r="L697" s="14"/>
      <c r="N697" s="11"/>
      <c r="O697" s="10"/>
      <c r="P697" s="10"/>
      <c r="Q697" s="10"/>
    </row>
    <row r="698">
      <c r="C698" s="12"/>
      <c r="D698" s="13"/>
      <c r="L698" s="14"/>
      <c r="N698" s="11"/>
      <c r="O698" s="10"/>
      <c r="P698" s="10"/>
      <c r="Q698" s="10"/>
    </row>
    <row r="699">
      <c r="C699" s="12"/>
      <c r="D699" s="13"/>
      <c r="L699" s="14"/>
      <c r="N699" s="11"/>
      <c r="O699" s="10"/>
      <c r="P699" s="10"/>
      <c r="Q699" s="10"/>
    </row>
    <row r="700">
      <c r="C700" s="12"/>
      <c r="D700" s="13"/>
      <c r="L700" s="14"/>
      <c r="N700" s="11"/>
      <c r="O700" s="10"/>
      <c r="P700" s="10"/>
      <c r="Q700" s="10"/>
    </row>
    <row r="701">
      <c r="C701" s="12"/>
      <c r="D701" s="13"/>
      <c r="L701" s="14"/>
      <c r="N701" s="11"/>
      <c r="O701" s="10"/>
      <c r="P701" s="10"/>
      <c r="Q701" s="10"/>
    </row>
    <row r="702">
      <c r="C702" s="12"/>
      <c r="D702" s="13"/>
      <c r="L702" s="14"/>
      <c r="N702" s="11"/>
      <c r="O702" s="10"/>
      <c r="P702" s="10"/>
      <c r="Q702" s="10"/>
    </row>
    <row r="703">
      <c r="C703" s="12"/>
      <c r="D703" s="13"/>
      <c r="L703" s="14"/>
      <c r="N703" s="11"/>
      <c r="O703" s="10"/>
      <c r="P703" s="10"/>
      <c r="Q703" s="10"/>
    </row>
    <row r="704">
      <c r="C704" s="12"/>
      <c r="D704" s="13"/>
      <c r="L704" s="14"/>
      <c r="N704" s="11"/>
      <c r="O704" s="10"/>
      <c r="P704" s="10"/>
      <c r="Q704" s="10"/>
    </row>
    <row r="705">
      <c r="C705" s="12"/>
      <c r="D705" s="13"/>
      <c r="L705" s="14"/>
      <c r="N705" s="11"/>
      <c r="O705" s="10"/>
      <c r="P705" s="10"/>
      <c r="Q705" s="10"/>
    </row>
    <row r="706">
      <c r="C706" s="12"/>
      <c r="D706" s="13"/>
      <c r="L706" s="14"/>
      <c r="N706" s="11"/>
      <c r="O706" s="10"/>
      <c r="P706" s="10"/>
      <c r="Q706" s="10"/>
    </row>
    <row r="707">
      <c r="C707" s="12"/>
      <c r="D707" s="13"/>
      <c r="L707" s="14"/>
      <c r="N707" s="11"/>
      <c r="O707" s="10"/>
      <c r="P707" s="10"/>
      <c r="Q707" s="10"/>
    </row>
    <row r="708">
      <c r="C708" s="12"/>
      <c r="D708" s="13"/>
      <c r="L708" s="14"/>
      <c r="N708" s="11"/>
      <c r="O708" s="10"/>
      <c r="P708" s="10"/>
      <c r="Q708" s="10"/>
    </row>
    <row r="709">
      <c r="C709" s="12"/>
      <c r="D709" s="13"/>
      <c r="L709" s="14"/>
      <c r="N709" s="11"/>
      <c r="O709" s="10"/>
      <c r="P709" s="10"/>
      <c r="Q709" s="10"/>
    </row>
    <row r="710">
      <c r="C710" s="12"/>
      <c r="D710" s="13"/>
      <c r="L710" s="14"/>
      <c r="N710" s="11"/>
      <c r="O710" s="10"/>
      <c r="P710" s="10"/>
      <c r="Q710" s="10"/>
    </row>
    <row r="711">
      <c r="C711" s="12"/>
      <c r="D711" s="13"/>
      <c r="L711" s="14"/>
      <c r="N711" s="11"/>
      <c r="O711" s="10"/>
      <c r="P711" s="10"/>
      <c r="Q711" s="10"/>
    </row>
    <row r="712">
      <c r="C712" s="12"/>
      <c r="D712" s="13"/>
      <c r="L712" s="14"/>
      <c r="N712" s="11"/>
      <c r="O712" s="10"/>
      <c r="P712" s="10"/>
      <c r="Q712" s="10"/>
    </row>
    <row r="713">
      <c r="C713" s="12"/>
      <c r="D713" s="13"/>
      <c r="L713" s="14"/>
      <c r="N713" s="11"/>
      <c r="O713" s="10"/>
      <c r="P713" s="10"/>
      <c r="Q713" s="10"/>
    </row>
    <row r="714">
      <c r="C714" s="12"/>
      <c r="D714" s="13"/>
      <c r="L714" s="14"/>
      <c r="N714" s="11"/>
      <c r="O714" s="10"/>
      <c r="P714" s="10"/>
      <c r="Q714" s="10"/>
    </row>
    <row r="715">
      <c r="C715" s="12"/>
      <c r="D715" s="13"/>
      <c r="L715" s="14"/>
      <c r="N715" s="11"/>
      <c r="O715" s="10"/>
      <c r="P715" s="10"/>
      <c r="Q715" s="10"/>
    </row>
    <row r="716">
      <c r="C716" s="12"/>
      <c r="D716" s="13"/>
      <c r="L716" s="14"/>
      <c r="N716" s="11"/>
      <c r="O716" s="10"/>
      <c r="P716" s="10"/>
      <c r="Q716" s="10"/>
    </row>
    <row r="717">
      <c r="C717" s="12"/>
      <c r="D717" s="13"/>
      <c r="L717" s="14"/>
      <c r="N717" s="11"/>
      <c r="O717" s="10"/>
      <c r="P717" s="10"/>
      <c r="Q717" s="10"/>
    </row>
    <row r="718">
      <c r="C718" s="12"/>
      <c r="D718" s="13"/>
      <c r="L718" s="14"/>
      <c r="N718" s="11"/>
      <c r="O718" s="10"/>
      <c r="P718" s="10"/>
      <c r="Q718" s="10"/>
    </row>
    <row r="719">
      <c r="C719" s="12"/>
      <c r="D719" s="13"/>
      <c r="L719" s="14"/>
      <c r="N719" s="11"/>
      <c r="O719" s="10"/>
      <c r="P719" s="10"/>
      <c r="Q719" s="10"/>
    </row>
    <row r="720">
      <c r="C720" s="12"/>
      <c r="D720" s="13"/>
      <c r="L720" s="14"/>
      <c r="N720" s="11"/>
      <c r="O720" s="10"/>
      <c r="P720" s="10"/>
      <c r="Q720" s="10"/>
    </row>
    <row r="721">
      <c r="C721" s="12"/>
      <c r="D721" s="13"/>
      <c r="L721" s="14"/>
      <c r="N721" s="11"/>
      <c r="O721" s="10"/>
      <c r="P721" s="10"/>
      <c r="Q721" s="10"/>
    </row>
    <row r="722">
      <c r="C722" s="12"/>
      <c r="D722" s="13"/>
      <c r="L722" s="14"/>
      <c r="N722" s="11"/>
      <c r="O722" s="10"/>
      <c r="P722" s="10"/>
      <c r="Q722" s="10"/>
    </row>
    <row r="723">
      <c r="C723" s="12"/>
      <c r="D723" s="13"/>
      <c r="L723" s="14"/>
      <c r="N723" s="11"/>
      <c r="O723" s="10"/>
      <c r="P723" s="10"/>
      <c r="Q723" s="10"/>
    </row>
    <row r="724">
      <c r="C724" s="12"/>
      <c r="D724" s="13"/>
      <c r="L724" s="14"/>
      <c r="N724" s="11"/>
      <c r="O724" s="10"/>
      <c r="P724" s="10"/>
      <c r="Q724" s="10"/>
    </row>
    <row r="725">
      <c r="C725" s="12"/>
      <c r="D725" s="13"/>
      <c r="L725" s="14"/>
      <c r="N725" s="11"/>
      <c r="O725" s="10"/>
      <c r="P725" s="10"/>
      <c r="Q725" s="10"/>
    </row>
    <row r="726">
      <c r="C726" s="12"/>
      <c r="D726" s="13"/>
      <c r="L726" s="14"/>
      <c r="N726" s="11"/>
      <c r="O726" s="10"/>
      <c r="P726" s="10"/>
      <c r="Q726" s="10"/>
    </row>
    <row r="727">
      <c r="C727" s="12"/>
      <c r="D727" s="13"/>
      <c r="L727" s="14"/>
      <c r="N727" s="11"/>
      <c r="O727" s="10"/>
      <c r="P727" s="10"/>
      <c r="Q727" s="10"/>
    </row>
    <row r="728">
      <c r="C728" s="12"/>
      <c r="D728" s="13"/>
      <c r="L728" s="14"/>
      <c r="N728" s="11"/>
      <c r="O728" s="10"/>
      <c r="P728" s="10"/>
      <c r="Q728" s="10"/>
    </row>
    <row r="729">
      <c r="C729" s="12"/>
      <c r="D729" s="13"/>
      <c r="L729" s="14"/>
      <c r="N729" s="11"/>
      <c r="O729" s="10"/>
      <c r="P729" s="10"/>
      <c r="Q729" s="10"/>
    </row>
    <row r="730">
      <c r="C730" s="12"/>
      <c r="D730" s="13"/>
      <c r="L730" s="14"/>
      <c r="N730" s="11"/>
      <c r="O730" s="10"/>
      <c r="P730" s="10"/>
      <c r="Q730" s="10"/>
    </row>
    <row r="731">
      <c r="C731" s="12"/>
      <c r="D731" s="13"/>
      <c r="L731" s="14"/>
      <c r="N731" s="11"/>
      <c r="O731" s="10"/>
      <c r="P731" s="10"/>
      <c r="Q731" s="10"/>
    </row>
    <row r="732">
      <c r="C732" s="12"/>
      <c r="D732" s="13"/>
      <c r="L732" s="14"/>
      <c r="N732" s="11"/>
      <c r="O732" s="10"/>
      <c r="P732" s="10"/>
      <c r="Q732" s="10"/>
    </row>
    <row r="733">
      <c r="C733" s="12"/>
      <c r="D733" s="13"/>
      <c r="L733" s="14"/>
      <c r="N733" s="11"/>
      <c r="O733" s="10"/>
      <c r="P733" s="10"/>
      <c r="Q733" s="10"/>
    </row>
    <row r="734">
      <c r="C734" s="12"/>
      <c r="D734" s="13"/>
      <c r="L734" s="14"/>
      <c r="N734" s="11"/>
      <c r="O734" s="10"/>
      <c r="P734" s="10"/>
      <c r="Q734" s="10"/>
    </row>
    <row r="735">
      <c r="C735" s="12"/>
      <c r="D735" s="13"/>
      <c r="L735" s="14"/>
      <c r="N735" s="11"/>
      <c r="O735" s="10"/>
      <c r="P735" s="10"/>
      <c r="Q735" s="10"/>
    </row>
    <row r="736">
      <c r="C736" s="12"/>
      <c r="D736" s="13"/>
      <c r="L736" s="14"/>
      <c r="N736" s="11"/>
      <c r="O736" s="10"/>
      <c r="P736" s="10"/>
      <c r="Q736" s="10"/>
    </row>
    <row r="737">
      <c r="C737" s="12"/>
      <c r="D737" s="13"/>
      <c r="L737" s="14"/>
      <c r="N737" s="11"/>
      <c r="O737" s="10"/>
      <c r="P737" s="10"/>
      <c r="Q737" s="10"/>
    </row>
    <row r="738">
      <c r="C738" s="12"/>
      <c r="D738" s="13"/>
      <c r="L738" s="14"/>
      <c r="N738" s="11"/>
      <c r="O738" s="10"/>
      <c r="P738" s="10"/>
      <c r="Q738" s="10"/>
    </row>
    <row r="739">
      <c r="C739" s="12"/>
      <c r="D739" s="13"/>
      <c r="L739" s="14"/>
      <c r="N739" s="11"/>
      <c r="O739" s="10"/>
      <c r="P739" s="10"/>
      <c r="Q739" s="10"/>
    </row>
    <row r="740">
      <c r="C740" s="12"/>
      <c r="D740" s="13"/>
      <c r="L740" s="14"/>
      <c r="N740" s="11"/>
      <c r="O740" s="10"/>
      <c r="P740" s="10"/>
      <c r="Q740" s="10"/>
    </row>
    <row r="741">
      <c r="C741" s="12"/>
      <c r="D741" s="13"/>
      <c r="L741" s="14"/>
      <c r="N741" s="11"/>
      <c r="O741" s="10"/>
      <c r="P741" s="10"/>
      <c r="Q741" s="10"/>
    </row>
    <row r="742">
      <c r="C742" s="12"/>
      <c r="D742" s="13"/>
      <c r="L742" s="14"/>
      <c r="N742" s="11"/>
      <c r="O742" s="10"/>
      <c r="P742" s="10"/>
      <c r="Q742" s="10"/>
    </row>
    <row r="743">
      <c r="C743" s="12"/>
      <c r="D743" s="13"/>
      <c r="L743" s="14"/>
      <c r="N743" s="11"/>
      <c r="O743" s="10"/>
      <c r="P743" s="10"/>
      <c r="Q743" s="10"/>
    </row>
    <row r="744">
      <c r="C744" s="12"/>
      <c r="D744" s="13"/>
      <c r="L744" s="14"/>
      <c r="N744" s="11"/>
      <c r="O744" s="10"/>
      <c r="P744" s="10"/>
      <c r="Q744" s="10"/>
    </row>
    <row r="745">
      <c r="C745" s="12"/>
      <c r="D745" s="13"/>
      <c r="L745" s="14"/>
      <c r="N745" s="11"/>
      <c r="O745" s="10"/>
      <c r="P745" s="10"/>
      <c r="Q745" s="10"/>
    </row>
    <row r="746">
      <c r="C746" s="12"/>
      <c r="D746" s="13"/>
      <c r="L746" s="14"/>
      <c r="N746" s="11"/>
      <c r="O746" s="10"/>
      <c r="P746" s="10"/>
      <c r="Q746" s="10"/>
    </row>
    <row r="747">
      <c r="C747" s="12"/>
      <c r="D747" s="13"/>
      <c r="L747" s="14"/>
      <c r="N747" s="11"/>
      <c r="O747" s="10"/>
      <c r="P747" s="10"/>
      <c r="Q747" s="10"/>
    </row>
    <row r="748">
      <c r="C748" s="12"/>
      <c r="D748" s="13"/>
      <c r="L748" s="14"/>
      <c r="N748" s="11"/>
      <c r="O748" s="10"/>
      <c r="P748" s="10"/>
      <c r="Q748" s="10"/>
    </row>
    <row r="749">
      <c r="C749" s="12"/>
      <c r="D749" s="13"/>
      <c r="L749" s="14"/>
      <c r="N749" s="11"/>
      <c r="O749" s="10"/>
      <c r="P749" s="10"/>
      <c r="Q749" s="10"/>
    </row>
    <row r="750">
      <c r="C750" s="12"/>
      <c r="D750" s="13"/>
      <c r="L750" s="14"/>
      <c r="N750" s="11"/>
      <c r="O750" s="10"/>
      <c r="P750" s="10"/>
      <c r="Q750" s="10"/>
    </row>
    <row r="751">
      <c r="C751" s="12"/>
      <c r="D751" s="13"/>
      <c r="L751" s="14"/>
      <c r="N751" s="11"/>
      <c r="O751" s="10"/>
      <c r="P751" s="10"/>
      <c r="Q751" s="10"/>
    </row>
    <row r="752">
      <c r="C752" s="12"/>
      <c r="D752" s="13"/>
      <c r="L752" s="14"/>
      <c r="N752" s="11"/>
      <c r="O752" s="10"/>
      <c r="P752" s="10"/>
      <c r="Q752" s="10"/>
    </row>
    <row r="753">
      <c r="C753" s="12"/>
      <c r="D753" s="13"/>
      <c r="L753" s="14"/>
      <c r="N753" s="11"/>
      <c r="O753" s="10"/>
      <c r="P753" s="10"/>
      <c r="Q753" s="10"/>
    </row>
    <row r="754">
      <c r="C754" s="12"/>
      <c r="D754" s="13"/>
      <c r="L754" s="14"/>
      <c r="N754" s="11"/>
      <c r="O754" s="10"/>
      <c r="P754" s="10"/>
      <c r="Q754" s="10"/>
    </row>
    <row r="755">
      <c r="C755" s="12"/>
      <c r="D755" s="13"/>
      <c r="L755" s="14"/>
      <c r="N755" s="11"/>
      <c r="O755" s="10"/>
      <c r="P755" s="10"/>
      <c r="Q755" s="10"/>
    </row>
    <row r="756">
      <c r="C756" s="12"/>
      <c r="D756" s="13"/>
      <c r="L756" s="14"/>
      <c r="N756" s="11"/>
      <c r="O756" s="10"/>
      <c r="P756" s="10"/>
      <c r="Q756" s="10"/>
    </row>
    <row r="757">
      <c r="C757" s="12"/>
      <c r="D757" s="13"/>
      <c r="L757" s="14"/>
      <c r="N757" s="11"/>
      <c r="O757" s="10"/>
      <c r="P757" s="10"/>
      <c r="Q757" s="10"/>
    </row>
    <row r="758">
      <c r="C758" s="12"/>
      <c r="D758" s="13"/>
      <c r="L758" s="14"/>
      <c r="N758" s="11"/>
      <c r="O758" s="10"/>
      <c r="P758" s="10"/>
      <c r="Q758" s="10"/>
    </row>
    <row r="759">
      <c r="C759" s="12"/>
      <c r="D759" s="13"/>
      <c r="L759" s="14"/>
      <c r="N759" s="11"/>
      <c r="O759" s="10"/>
      <c r="P759" s="10"/>
      <c r="Q759" s="10"/>
    </row>
    <row r="760">
      <c r="C760" s="12"/>
      <c r="D760" s="13"/>
      <c r="L760" s="14"/>
      <c r="N760" s="11"/>
      <c r="O760" s="10"/>
      <c r="P760" s="10"/>
      <c r="Q760" s="10"/>
    </row>
    <row r="761">
      <c r="C761" s="12"/>
      <c r="D761" s="13"/>
      <c r="L761" s="14"/>
      <c r="N761" s="11"/>
      <c r="O761" s="10"/>
      <c r="P761" s="10"/>
      <c r="Q761" s="10"/>
    </row>
    <row r="762">
      <c r="C762" s="12"/>
      <c r="D762" s="13"/>
      <c r="L762" s="14"/>
      <c r="N762" s="11"/>
      <c r="O762" s="10"/>
      <c r="P762" s="10"/>
      <c r="Q762" s="10"/>
    </row>
    <row r="763">
      <c r="C763" s="12"/>
      <c r="D763" s="13"/>
      <c r="L763" s="14"/>
      <c r="N763" s="11"/>
      <c r="O763" s="10"/>
      <c r="P763" s="10"/>
      <c r="Q763" s="10"/>
    </row>
    <row r="764">
      <c r="C764" s="12"/>
      <c r="D764" s="13"/>
      <c r="L764" s="14"/>
      <c r="N764" s="11"/>
      <c r="O764" s="10"/>
      <c r="P764" s="10"/>
      <c r="Q764" s="10"/>
    </row>
    <row r="765">
      <c r="C765" s="12"/>
      <c r="D765" s="13"/>
      <c r="L765" s="14"/>
      <c r="N765" s="11"/>
      <c r="O765" s="10"/>
      <c r="P765" s="10"/>
      <c r="Q765" s="10"/>
    </row>
    <row r="766">
      <c r="C766" s="12"/>
      <c r="D766" s="13"/>
      <c r="L766" s="14"/>
      <c r="N766" s="11"/>
      <c r="O766" s="10"/>
      <c r="P766" s="10"/>
      <c r="Q766" s="10"/>
    </row>
    <row r="767">
      <c r="C767" s="12"/>
      <c r="D767" s="13"/>
      <c r="L767" s="14"/>
      <c r="N767" s="11"/>
      <c r="O767" s="10"/>
      <c r="P767" s="10"/>
      <c r="Q767" s="10"/>
    </row>
    <row r="768">
      <c r="C768" s="12"/>
      <c r="D768" s="13"/>
      <c r="L768" s="14"/>
      <c r="N768" s="11"/>
      <c r="O768" s="10"/>
      <c r="P768" s="10"/>
      <c r="Q768" s="10"/>
    </row>
    <row r="769">
      <c r="C769" s="12"/>
      <c r="D769" s="13"/>
      <c r="L769" s="14"/>
      <c r="N769" s="11"/>
      <c r="O769" s="10"/>
      <c r="P769" s="10"/>
      <c r="Q769" s="10"/>
    </row>
    <row r="770">
      <c r="C770" s="12"/>
      <c r="D770" s="13"/>
      <c r="L770" s="14"/>
      <c r="N770" s="11"/>
      <c r="O770" s="10"/>
      <c r="P770" s="10"/>
      <c r="Q770" s="10"/>
    </row>
    <row r="771">
      <c r="C771" s="12"/>
      <c r="D771" s="13"/>
      <c r="L771" s="14"/>
      <c r="N771" s="11"/>
      <c r="O771" s="10"/>
      <c r="P771" s="10"/>
      <c r="Q771" s="10"/>
    </row>
    <row r="772">
      <c r="C772" s="12"/>
      <c r="D772" s="13"/>
      <c r="L772" s="14"/>
      <c r="N772" s="11"/>
      <c r="O772" s="10"/>
      <c r="P772" s="10"/>
      <c r="Q772" s="10"/>
    </row>
    <row r="773">
      <c r="C773" s="12"/>
      <c r="D773" s="13"/>
      <c r="L773" s="14"/>
      <c r="N773" s="11"/>
      <c r="O773" s="10"/>
      <c r="P773" s="10"/>
      <c r="Q773" s="10"/>
    </row>
    <row r="774">
      <c r="C774" s="12"/>
      <c r="D774" s="13"/>
      <c r="L774" s="14"/>
      <c r="N774" s="11"/>
      <c r="O774" s="10"/>
      <c r="P774" s="10"/>
      <c r="Q774" s="10"/>
    </row>
    <row r="775">
      <c r="C775" s="12"/>
      <c r="D775" s="13"/>
      <c r="L775" s="14"/>
      <c r="N775" s="11"/>
      <c r="O775" s="10"/>
      <c r="P775" s="10"/>
      <c r="Q775" s="10"/>
    </row>
    <row r="776">
      <c r="C776" s="12"/>
      <c r="D776" s="13"/>
      <c r="L776" s="14"/>
      <c r="N776" s="11"/>
      <c r="O776" s="10"/>
      <c r="P776" s="10"/>
      <c r="Q776" s="10"/>
    </row>
    <row r="777">
      <c r="C777" s="12"/>
      <c r="D777" s="13"/>
      <c r="L777" s="14"/>
      <c r="N777" s="11"/>
      <c r="O777" s="10"/>
      <c r="P777" s="10"/>
      <c r="Q777" s="10"/>
    </row>
    <row r="778">
      <c r="C778" s="12"/>
      <c r="D778" s="13"/>
      <c r="L778" s="14"/>
      <c r="N778" s="11"/>
      <c r="O778" s="10"/>
      <c r="P778" s="10"/>
      <c r="Q778" s="10"/>
    </row>
    <row r="779">
      <c r="C779" s="12"/>
      <c r="D779" s="13"/>
      <c r="L779" s="14"/>
      <c r="N779" s="11"/>
      <c r="O779" s="10"/>
      <c r="P779" s="10"/>
      <c r="Q779" s="10"/>
    </row>
    <row r="780">
      <c r="C780" s="12"/>
      <c r="D780" s="13"/>
      <c r="L780" s="14"/>
      <c r="N780" s="11"/>
      <c r="O780" s="10"/>
      <c r="P780" s="10"/>
      <c r="Q780" s="10"/>
    </row>
    <row r="781">
      <c r="C781" s="12"/>
      <c r="D781" s="13"/>
      <c r="L781" s="14"/>
      <c r="N781" s="11"/>
      <c r="O781" s="10"/>
      <c r="P781" s="10"/>
      <c r="Q781" s="10"/>
    </row>
    <row r="782">
      <c r="C782" s="12"/>
      <c r="D782" s="13"/>
      <c r="L782" s="14"/>
      <c r="N782" s="11"/>
      <c r="O782" s="10"/>
      <c r="P782" s="10"/>
      <c r="Q782" s="10"/>
    </row>
    <row r="783">
      <c r="C783" s="12"/>
      <c r="D783" s="13"/>
      <c r="L783" s="14"/>
      <c r="N783" s="11"/>
      <c r="O783" s="10"/>
      <c r="P783" s="10"/>
      <c r="Q783" s="10"/>
    </row>
    <row r="784">
      <c r="C784" s="12"/>
      <c r="D784" s="13"/>
      <c r="L784" s="14"/>
      <c r="N784" s="11"/>
      <c r="O784" s="10"/>
      <c r="P784" s="10"/>
      <c r="Q784" s="10"/>
    </row>
    <row r="785">
      <c r="C785" s="12"/>
      <c r="D785" s="13"/>
      <c r="L785" s="14"/>
      <c r="N785" s="11"/>
      <c r="O785" s="10"/>
      <c r="P785" s="10"/>
      <c r="Q785" s="10"/>
    </row>
    <row r="786">
      <c r="C786" s="12"/>
      <c r="D786" s="13"/>
      <c r="L786" s="14"/>
      <c r="N786" s="11"/>
      <c r="O786" s="10"/>
      <c r="P786" s="10"/>
      <c r="Q786" s="10"/>
    </row>
    <row r="787">
      <c r="C787" s="12"/>
      <c r="D787" s="13"/>
      <c r="L787" s="14"/>
      <c r="N787" s="11"/>
      <c r="O787" s="10"/>
      <c r="P787" s="10"/>
      <c r="Q787" s="10"/>
    </row>
    <row r="788">
      <c r="C788" s="12"/>
      <c r="D788" s="13"/>
      <c r="L788" s="14"/>
      <c r="N788" s="11"/>
      <c r="O788" s="10"/>
      <c r="P788" s="10"/>
      <c r="Q788" s="10"/>
    </row>
    <row r="789">
      <c r="C789" s="12"/>
      <c r="D789" s="13"/>
      <c r="L789" s="14"/>
      <c r="N789" s="11"/>
      <c r="O789" s="10"/>
      <c r="P789" s="10"/>
      <c r="Q789" s="10"/>
    </row>
    <row r="790">
      <c r="C790" s="12"/>
      <c r="D790" s="13"/>
      <c r="L790" s="14"/>
      <c r="N790" s="11"/>
      <c r="O790" s="10"/>
      <c r="P790" s="10"/>
      <c r="Q790" s="10"/>
    </row>
    <row r="791">
      <c r="C791" s="12"/>
      <c r="D791" s="13"/>
      <c r="L791" s="14"/>
      <c r="N791" s="11"/>
      <c r="O791" s="10"/>
      <c r="P791" s="10"/>
      <c r="Q791" s="10"/>
    </row>
    <row r="792">
      <c r="C792" s="12"/>
      <c r="D792" s="13"/>
      <c r="L792" s="14"/>
      <c r="N792" s="11"/>
      <c r="O792" s="10"/>
      <c r="P792" s="10"/>
      <c r="Q792" s="10"/>
    </row>
    <row r="793">
      <c r="C793" s="12"/>
      <c r="D793" s="13"/>
      <c r="L793" s="14"/>
      <c r="N793" s="11"/>
      <c r="O793" s="10"/>
      <c r="P793" s="10"/>
      <c r="Q793" s="10"/>
    </row>
    <row r="794">
      <c r="C794" s="12"/>
      <c r="D794" s="13"/>
      <c r="L794" s="14"/>
      <c r="N794" s="11"/>
      <c r="O794" s="10"/>
      <c r="P794" s="10"/>
      <c r="Q794" s="10"/>
    </row>
    <row r="795">
      <c r="C795" s="12"/>
      <c r="D795" s="13"/>
      <c r="L795" s="14"/>
      <c r="N795" s="11"/>
      <c r="O795" s="10"/>
      <c r="P795" s="10"/>
      <c r="Q795" s="10"/>
    </row>
    <row r="796">
      <c r="C796" s="12"/>
      <c r="D796" s="13"/>
      <c r="L796" s="14"/>
      <c r="N796" s="11"/>
      <c r="O796" s="10"/>
      <c r="P796" s="10"/>
      <c r="Q796" s="10"/>
    </row>
    <row r="797">
      <c r="C797" s="12"/>
      <c r="D797" s="13"/>
      <c r="L797" s="14"/>
      <c r="N797" s="11"/>
      <c r="O797" s="10"/>
      <c r="P797" s="10"/>
      <c r="Q797" s="10"/>
    </row>
    <row r="798">
      <c r="C798" s="12"/>
      <c r="D798" s="13"/>
      <c r="L798" s="14"/>
      <c r="N798" s="11"/>
      <c r="O798" s="10"/>
      <c r="P798" s="10"/>
      <c r="Q798" s="10"/>
    </row>
    <row r="799">
      <c r="C799" s="12"/>
      <c r="D799" s="13"/>
      <c r="L799" s="14"/>
      <c r="N799" s="11"/>
      <c r="O799" s="10"/>
      <c r="P799" s="10"/>
      <c r="Q799" s="10"/>
    </row>
    <row r="800">
      <c r="C800" s="12"/>
      <c r="D800" s="13"/>
      <c r="L800" s="14"/>
      <c r="N800" s="11"/>
      <c r="O800" s="10"/>
      <c r="P800" s="10"/>
      <c r="Q800" s="10"/>
    </row>
    <row r="801">
      <c r="C801" s="12"/>
      <c r="D801" s="13"/>
      <c r="L801" s="14"/>
      <c r="N801" s="11"/>
      <c r="O801" s="10"/>
      <c r="P801" s="10"/>
      <c r="Q801" s="10"/>
    </row>
    <row r="802">
      <c r="C802" s="12"/>
      <c r="D802" s="13"/>
      <c r="L802" s="14"/>
      <c r="N802" s="11"/>
      <c r="O802" s="10"/>
      <c r="P802" s="10"/>
      <c r="Q802" s="10"/>
    </row>
    <row r="803">
      <c r="C803" s="12"/>
      <c r="D803" s="13"/>
      <c r="L803" s="14"/>
      <c r="N803" s="11"/>
      <c r="O803" s="10"/>
      <c r="P803" s="10"/>
      <c r="Q803" s="10"/>
    </row>
    <row r="804">
      <c r="C804" s="12"/>
      <c r="D804" s="13"/>
      <c r="L804" s="14"/>
      <c r="N804" s="11"/>
      <c r="O804" s="10"/>
      <c r="P804" s="10"/>
      <c r="Q804" s="10"/>
    </row>
    <row r="805">
      <c r="C805" s="12"/>
      <c r="D805" s="13"/>
      <c r="L805" s="14"/>
      <c r="N805" s="11"/>
      <c r="O805" s="10"/>
      <c r="P805" s="10"/>
      <c r="Q805" s="10"/>
    </row>
    <row r="806">
      <c r="C806" s="12"/>
      <c r="D806" s="13"/>
      <c r="L806" s="14"/>
      <c r="N806" s="11"/>
      <c r="O806" s="10"/>
      <c r="P806" s="10"/>
      <c r="Q806" s="10"/>
    </row>
    <row r="807">
      <c r="C807" s="12"/>
      <c r="D807" s="13"/>
      <c r="L807" s="14"/>
      <c r="N807" s="11"/>
      <c r="O807" s="10"/>
      <c r="P807" s="10"/>
      <c r="Q807" s="10"/>
    </row>
    <row r="808">
      <c r="C808" s="12"/>
      <c r="D808" s="13"/>
      <c r="L808" s="14"/>
      <c r="N808" s="11"/>
      <c r="O808" s="10"/>
      <c r="P808" s="10"/>
      <c r="Q808" s="10"/>
    </row>
    <row r="809">
      <c r="C809" s="12"/>
      <c r="D809" s="13"/>
      <c r="L809" s="14"/>
      <c r="N809" s="11"/>
      <c r="O809" s="10"/>
      <c r="P809" s="10"/>
      <c r="Q809" s="10"/>
    </row>
    <row r="810">
      <c r="C810" s="12"/>
      <c r="D810" s="13"/>
      <c r="L810" s="14"/>
      <c r="N810" s="11"/>
      <c r="O810" s="10"/>
      <c r="P810" s="10"/>
      <c r="Q810" s="10"/>
    </row>
    <row r="811">
      <c r="C811" s="12"/>
      <c r="D811" s="13"/>
      <c r="L811" s="14"/>
      <c r="N811" s="11"/>
      <c r="O811" s="10"/>
      <c r="P811" s="10"/>
      <c r="Q811" s="10"/>
    </row>
    <row r="812">
      <c r="C812" s="12"/>
      <c r="D812" s="13"/>
      <c r="L812" s="14"/>
      <c r="N812" s="11"/>
      <c r="O812" s="10"/>
      <c r="P812" s="10"/>
      <c r="Q812" s="10"/>
    </row>
    <row r="813">
      <c r="C813" s="12"/>
      <c r="D813" s="13"/>
      <c r="L813" s="14"/>
      <c r="N813" s="11"/>
      <c r="O813" s="10"/>
      <c r="P813" s="10"/>
      <c r="Q813" s="10"/>
    </row>
    <row r="814">
      <c r="C814" s="12"/>
      <c r="D814" s="13"/>
      <c r="L814" s="14"/>
      <c r="N814" s="11"/>
      <c r="O814" s="10"/>
      <c r="P814" s="10"/>
      <c r="Q814" s="10"/>
    </row>
    <row r="815">
      <c r="C815" s="12"/>
      <c r="D815" s="13"/>
      <c r="L815" s="14"/>
      <c r="N815" s="11"/>
      <c r="O815" s="10"/>
      <c r="P815" s="10"/>
      <c r="Q815" s="10"/>
    </row>
    <row r="816">
      <c r="C816" s="12"/>
      <c r="D816" s="13"/>
      <c r="L816" s="14"/>
      <c r="N816" s="11"/>
      <c r="O816" s="10"/>
      <c r="P816" s="10"/>
      <c r="Q816" s="10"/>
    </row>
    <row r="817">
      <c r="C817" s="12"/>
      <c r="D817" s="13"/>
      <c r="L817" s="14"/>
      <c r="N817" s="11"/>
      <c r="O817" s="10"/>
      <c r="P817" s="10"/>
      <c r="Q817" s="10"/>
    </row>
    <row r="818">
      <c r="C818" s="12"/>
      <c r="D818" s="13"/>
      <c r="L818" s="14"/>
      <c r="N818" s="11"/>
      <c r="O818" s="10"/>
      <c r="P818" s="10"/>
      <c r="Q818" s="10"/>
    </row>
    <row r="819">
      <c r="C819" s="12"/>
      <c r="D819" s="13"/>
      <c r="L819" s="14"/>
      <c r="N819" s="11"/>
      <c r="O819" s="10"/>
      <c r="P819" s="10"/>
      <c r="Q819" s="10"/>
    </row>
    <row r="820">
      <c r="C820" s="12"/>
      <c r="D820" s="13"/>
      <c r="L820" s="14"/>
      <c r="N820" s="11"/>
      <c r="O820" s="10"/>
      <c r="P820" s="10"/>
      <c r="Q820" s="10"/>
    </row>
    <row r="821">
      <c r="C821" s="12"/>
      <c r="D821" s="13"/>
      <c r="L821" s="14"/>
      <c r="N821" s="11"/>
      <c r="O821" s="10"/>
      <c r="P821" s="10"/>
      <c r="Q821" s="10"/>
    </row>
    <row r="822">
      <c r="C822" s="12"/>
      <c r="D822" s="13"/>
      <c r="L822" s="14"/>
      <c r="N822" s="11"/>
      <c r="O822" s="10"/>
      <c r="P822" s="10"/>
      <c r="Q822" s="10"/>
    </row>
    <row r="823">
      <c r="C823" s="12"/>
      <c r="D823" s="13"/>
      <c r="L823" s="14"/>
      <c r="N823" s="11"/>
      <c r="O823" s="10"/>
      <c r="P823" s="10"/>
      <c r="Q823" s="10"/>
    </row>
    <row r="824">
      <c r="C824" s="12"/>
      <c r="D824" s="13"/>
      <c r="L824" s="14"/>
      <c r="N824" s="11"/>
      <c r="O824" s="10"/>
      <c r="P824" s="10"/>
      <c r="Q824" s="10"/>
    </row>
    <row r="825">
      <c r="C825" s="12"/>
      <c r="D825" s="13"/>
      <c r="L825" s="14"/>
      <c r="N825" s="11"/>
      <c r="O825" s="10"/>
      <c r="P825" s="10"/>
      <c r="Q825" s="10"/>
    </row>
    <row r="826">
      <c r="C826" s="12"/>
      <c r="D826" s="13"/>
      <c r="L826" s="14"/>
      <c r="N826" s="11"/>
      <c r="O826" s="10"/>
      <c r="P826" s="10"/>
      <c r="Q826" s="10"/>
    </row>
    <row r="827">
      <c r="C827" s="12"/>
      <c r="D827" s="13"/>
      <c r="L827" s="14"/>
      <c r="N827" s="11"/>
      <c r="O827" s="10"/>
      <c r="P827" s="10"/>
      <c r="Q827" s="10"/>
    </row>
    <row r="828">
      <c r="C828" s="12"/>
      <c r="D828" s="13"/>
      <c r="L828" s="14"/>
      <c r="N828" s="11"/>
      <c r="O828" s="10"/>
      <c r="P828" s="10"/>
      <c r="Q828" s="10"/>
    </row>
    <row r="829">
      <c r="C829" s="12"/>
      <c r="D829" s="13"/>
      <c r="L829" s="14"/>
      <c r="N829" s="11"/>
      <c r="O829" s="10"/>
      <c r="P829" s="10"/>
      <c r="Q829" s="10"/>
    </row>
    <row r="830">
      <c r="C830" s="12"/>
      <c r="D830" s="13"/>
      <c r="L830" s="14"/>
      <c r="N830" s="11"/>
      <c r="O830" s="10"/>
      <c r="P830" s="10"/>
      <c r="Q830" s="10"/>
    </row>
    <row r="831">
      <c r="C831" s="12"/>
      <c r="D831" s="13"/>
      <c r="L831" s="14"/>
      <c r="N831" s="11"/>
      <c r="O831" s="10"/>
      <c r="P831" s="10"/>
      <c r="Q831" s="10"/>
    </row>
    <row r="832">
      <c r="C832" s="12"/>
      <c r="D832" s="13"/>
      <c r="L832" s="14"/>
      <c r="N832" s="11"/>
      <c r="O832" s="10"/>
      <c r="P832" s="10"/>
      <c r="Q832" s="10"/>
    </row>
    <row r="833">
      <c r="C833" s="12"/>
      <c r="D833" s="13"/>
      <c r="L833" s="14"/>
      <c r="N833" s="11"/>
      <c r="O833" s="10"/>
      <c r="P833" s="10"/>
      <c r="Q833" s="10"/>
    </row>
    <row r="834">
      <c r="C834" s="12"/>
      <c r="D834" s="13"/>
      <c r="L834" s="14"/>
      <c r="N834" s="11"/>
      <c r="O834" s="10"/>
      <c r="P834" s="10"/>
      <c r="Q834" s="10"/>
    </row>
    <row r="835">
      <c r="C835" s="12"/>
      <c r="D835" s="13"/>
      <c r="L835" s="14"/>
      <c r="N835" s="11"/>
      <c r="O835" s="10"/>
      <c r="P835" s="10"/>
      <c r="Q835" s="10"/>
    </row>
    <row r="836">
      <c r="C836" s="12"/>
      <c r="D836" s="13"/>
      <c r="L836" s="14"/>
      <c r="N836" s="11"/>
      <c r="O836" s="10"/>
      <c r="P836" s="10"/>
      <c r="Q836" s="10"/>
    </row>
    <row r="837">
      <c r="C837" s="12"/>
      <c r="D837" s="13"/>
      <c r="L837" s="14"/>
      <c r="N837" s="11"/>
      <c r="O837" s="10"/>
      <c r="P837" s="10"/>
      <c r="Q837" s="10"/>
    </row>
    <row r="838">
      <c r="C838" s="12"/>
      <c r="D838" s="13"/>
      <c r="L838" s="14"/>
      <c r="N838" s="11"/>
      <c r="O838" s="10"/>
      <c r="P838" s="10"/>
      <c r="Q838" s="10"/>
    </row>
    <row r="839">
      <c r="C839" s="12"/>
      <c r="D839" s="13"/>
      <c r="L839" s="14"/>
      <c r="N839" s="11"/>
      <c r="O839" s="10"/>
      <c r="P839" s="10"/>
      <c r="Q839" s="10"/>
    </row>
    <row r="840">
      <c r="C840" s="12"/>
      <c r="D840" s="13"/>
      <c r="L840" s="14"/>
      <c r="N840" s="11"/>
      <c r="O840" s="10"/>
      <c r="P840" s="10"/>
      <c r="Q840" s="10"/>
    </row>
    <row r="841">
      <c r="C841" s="12"/>
      <c r="D841" s="13"/>
      <c r="L841" s="14"/>
      <c r="N841" s="11"/>
      <c r="O841" s="10"/>
      <c r="P841" s="10"/>
      <c r="Q841" s="10"/>
    </row>
    <row r="842">
      <c r="C842" s="12"/>
      <c r="D842" s="13"/>
      <c r="L842" s="14"/>
      <c r="N842" s="11"/>
      <c r="O842" s="10"/>
      <c r="P842" s="10"/>
      <c r="Q842" s="10"/>
    </row>
    <row r="843">
      <c r="C843" s="12"/>
      <c r="D843" s="13"/>
      <c r="L843" s="14"/>
      <c r="N843" s="11"/>
      <c r="O843" s="10"/>
      <c r="P843" s="10"/>
      <c r="Q843" s="10"/>
    </row>
    <row r="844">
      <c r="C844" s="12"/>
      <c r="D844" s="13"/>
      <c r="L844" s="14"/>
      <c r="N844" s="11"/>
      <c r="O844" s="10"/>
      <c r="P844" s="10"/>
      <c r="Q844" s="10"/>
    </row>
    <row r="845">
      <c r="C845" s="12"/>
      <c r="D845" s="13"/>
      <c r="L845" s="14"/>
      <c r="N845" s="11"/>
      <c r="O845" s="10"/>
      <c r="P845" s="10"/>
      <c r="Q845" s="10"/>
    </row>
    <row r="846">
      <c r="C846" s="12"/>
      <c r="D846" s="13"/>
      <c r="L846" s="14"/>
      <c r="N846" s="11"/>
      <c r="O846" s="10"/>
      <c r="P846" s="10"/>
      <c r="Q846" s="10"/>
    </row>
    <row r="847">
      <c r="C847" s="12"/>
      <c r="D847" s="13"/>
      <c r="L847" s="14"/>
      <c r="N847" s="11"/>
      <c r="O847" s="10"/>
      <c r="P847" s="10"/>
      <c r="Q847" s="10"/>
    </row>
    <row r="848">
      <c r="C848" s="12"/>
      <c r="D848" s="13"/>
      <c r="L848" s="14"/>
      <c r="N848" s="11"/>
      <c r="O848" s="10"/>
      <c r="P848" s="10"/>
      <c r="Q848" s="10"/>
    </row>
    <row r="849">
      <c r="C849" s="12"/>
      <c r="D849" s="13"/>
      <c r="L849" s="14"/>
      <c r="N849" s="11"/>
      <c r="O849" s="10"/>
      <c r="P849" s="10"/>
      <c r="Q849" s="10"/>
    </row>
    <row r="850">
      <c r="C850" s="12"/>
      <c r="D850" s="13"/>
      <c r="L850" s="14"/>
      <c r="N850" s="11"/>
      <c r="O850" s="10"/>
      <c r="P850" s="10"/>
      <c r="Q850" s="10"/>
    </row>
    <row r="851">
      <c r="C851" s="12"/>
      <c r="D851" s="13"/>
      <c r="L851" s="14"/>
      <c r="N851" s="11"/>
      <c r="O851" s="10"/>
      <c r="P851" s="10"/>
      <c r="Q851" s="10"/>
    </row>
    <row r="852">
      <c r="C852" s="12"/>
      <c r="D852" s="13"/>
      <c r="L852" s="14"/>
      <c r="N852" s="11"/>
      <c r="O852" s="10"/>
      <c r="P852" s="10"/>
      <c r="Q852" s="10"/>
    </row>
    <row r="853">
      <c r="C853" s="12"/>
      <c r="D853" s="13"/>
      <c r="L853" s="14"/>
      <c r="N853" s="11"/>
      <c r="O853" s="10"/>
      <c r="P853" s="10"/>
      <c r="Q853" s="10"/>
    </row>
    <row r="854">
      <c r="C854" s="12"/>
      <c r="D854" s="13"/>
      <c r="L854" s="14"/>
      <c r="N854" s="11"/>
      <c r="O854" s="10"/>
      <c r="P854" s="10"/>
      <c r="Q854" s="10"/>
    </row>
    <row r="855">
      <c r="C855" s="12"/>
      <c r="D855" s="13"/>
      <c r="L855" s="14"/>
      <c r="N855" s="11"/>
      <c r="O855" s="10"/>
      <c r="P855" s="10"/>
      <c r="Q855" s="10"/>
    </row>
    <row r="856">
      <c r="C856" s="12"/>
      <c r="D856" s="13"/>
      <c r="L856" s="14"/>
      <c r="N856" s="11"/>
      <c r="O856" s="10"/>
      <c r="P856" s="10"/>
      <c r="Q856" s="10"/>
    </row>
    <row r="857">
      <c r="C857" s="12"/>
      <c r="D857" s="13"/>
      <c r="L857" s="14"/>
      <c r="N857" s="11"/>
      <c r="O857" s="10"/>
      <c r="P857" s="10"/>
      <c r="Q857" s="10"/>
    </row>
    <row r="858">
      <c r="C858" s="12"/>
      <c r="D858" s="13"/>
      <c r="L858" s="14"/>
      <c r="N858" s="11"/>
      <c r="O858" s="10"/>
      <c r="P858" s="10"/>
      <c r="Q858" s="10"/>
    </row>
    <row r="859">
      <c r="C859" s="12"/>
      <c r="D859" s="13"/>
      <c r="L859" s="14"/>
      <c r="N859" s="11"/>
      <c r="O859" s="10"/>
      <c r="P859" s="10"/>
      <c r="Q859" s="10"/>
    </row>
    <row r="860">
      <c r="C860" s="12"/>
      <c r="D860" s="13"/>
      <c r="L860" s="14"/>
      <c r="N860" s="11"/>
      <c r="O860" s="10"/>
      <c r="P860" s="10"/>
      <c r="Q860" s="10"/>
    </row>
    <row r="861">
      <c r="C861" s="12"/>
      <c r="D861" s="13"/>
      <c r="L861" s="14"/>
      <c r="N861" s="11"/>
      <c r="O861" s="10"/>
      <c r="P861" s="10"/>
      <c r="Q861" s="10"/>
    </row>
    <row r="862">
      <c r="C862" s="12"/>
      <c r="D862" s="13"/>
      <c r="L862" s="14"/>
      <c r="N862" s="11"/>
      <c r="O862" s="10"/>
      <c r="P862" s="10"/>
      <c r="Q862" s="10"/>
    </row>
    <row r="863">
      <c r="C863" s="12"/>
      <c r="D863" s="13"/>
      <c r="L863" s="14"/>
      <c r="N863" s="11"/>
      <c r="O863" s="10"/>
      <c r="P863" s="10"/>
      <c r="Q863" s="10"/>
    </row>
    <row r="864">
      <c r="C864" s="12"/>
      <c r="D864" s="13"/>
      <c r="L864" s="14"/>
      <c r="N864" s="11"/>
      <c r="O864" s="10"/>
      <c r="P864" s="10"/>
      <c r="Q864" s="10"/>
    </row>
    <row r="865">
      <c r="C865" s="12"/>
      <c r="D865" s="13"/>
      <c r="L865" s="14"/>
      <c r="N865" s="11"/>
      <c r="O865" s="10"/>
      <c r="P865" s="10"/>
      <c r="Q865" s="10"/>
    </row>
    <row r="866">
      <c r="C866" s="12"/>
      <c r="D866" s="13"/>
      <c r="L866" s="14"/>
      <c r="N866" s="11"/>
      <c r="O866" s="10"/>
      <c r="P866" s="10"/>
      <c r="Q866" s="10"/>
    </row>
    <row r="867">
      <c r="C867" s="12"/>
      <c r="D867" s="13"/>
      <c r="L867" s="14"/>
      <c r="N867" s="11"/>
      <c r="O867" s="10"/>
      <c r="P867" s="10"/>
      <c r="Q867" s="10"/>
    </row>
    <row r="868">
      <c r="C868" s="12"/>
      <c r="D868" s="13"/>
      <c r="L868" s="14"/>
      <c r="N868" s="11"/>
      <c r="O868" s="10"/>
      <c r="P868" s="10"/>
      <c r="Q868" s="10"/>
    </row>
    <row r="869">
      <c r="C869" s="12"/>
      <c r="D869" s="13"/>
      <c r="L869" s="14"/>
      <c r="N869" s="11"/>
      <c r="O869" s="10"/>
      <c r="P869" s="10"/>
      <c r="Q869" s="10"/>
    </row>
    <row r="870">
      <c r="C870" s="12"/>
      <c r="D870" s="13"/>
      <c r="L870" s="14"/>
      <c r="N870" s="11"/>
      <c r="O870" s="10"/>
      <c r="P870" s="10"/>
      <c r="Q870" s="10"/>
    </row>
    <row r="871">
      <c r="C871" s="12"/>
      <c r="D871" s="13"/>
      <c r="L871" s="14"/>
      <c r="N871" s="11"/>
      <c r="O871" s="10"/>
      <c r="P871" s="10"/>
      <c r="Q871" s="10"/>
    </row>
    <row r="872">
      <c r="C872" s="12"/>
      <c r="D872" s="13"/>
      <c r="L872" s="14"/>
      <c r="N872" s="11"/>
      <c r="O872" s="10"/>
      <c r="P872" s="10"/>
      <c r="Q872" s="10"/>
    </row>
    <row r="873">
      <c r="C873" s="12"/>
      <c r="D873" s="13"/>
      <c r="L873" s="14"/>
      <c r="N873" s="11"/>
      <c r="O873" s="10"/>
      <c r="P873" s="10"/>
      <c r="Q873" s="10"/>
    </row>
    <row r="874">
      <c r="C874" s="12"/>
      <c r="D874" s="13"/>
      <c r="L874" s="14"/>
      <c r="N874" s="11"/>
      <c r="O874" s="10"/>
      <c r="P874" s="10"/>
      <c r="Q874" s="10"/>
    </row>
    <row r="875">
      <c r="C875" s="12"/>
      <c r="D875" s="13"/>
      <c r="L875" s="14"/>
      <c r="N875" s="11"/>
      <c r="O875" s="10"/>
      <c r="P875" s="10"/>
      <c r="Q875" s="10"/>
    </row>
    <row r="876">
      <c r="C876" s="12"/>
      <c r="D876" s="13"/>
      <c r="L876" s="14"/>
      <c r="N876" s="11"/>
      <c r="O876" s="10"/>
      <c r="P876" s="10"/>
      <c r="Q876" s="10"/>
    </row>
    <row r="877">
      <c r="C877" s="12"/>
      <c r="D877" s="13"/>
      <c r="L877" s="14"/>
      <c r="N877" s="11"/>
      <c r="O877" s="10"/>
      <c r="P877" s="10"/>
      <c r="Q877" s="10"/>
    </row>
    <row r="878">
      <c r="C878" s="12"/>
      <c r="D878" s="13"/>
      <c r="L878" s="14"/>
      <c r="N878" s="11"/>
      <c r="O878" s="10"/>
      <c r="P878" s="10"/>
      <c r="Q878" s="10"/>
    </row>
    <row r="879">
      <c r="C879" s="12"/>
      <c r="D879" s="13"/>
      <c r="L879" s="14"/>
      <c r="N879" s="11"/>
      <c r="O879" s="10"/>
      <c r="P879" s="10"/>
      <c r="Q879" s="10"/>
    </row>
    <row r="880">
      <c r="C880" s="12"/>
      <c r="D880" s="13"/>
      <c r="L880" s="14"/>
      <c r="N880" s="11"/>
      <c r="O880" s="10"/>
      <c r="P880" s="10"/>
      <c r="Q880" s="10"/>
    </row>
    <row r="881">
      <c r="C881" s="12"/>
      <c r="D881" s="13"/>
      <c r="L881" s="14"/>
      <c r="N881" s="11"/>
      <c r="O881" s="10"/>
      <c r="P881" s="10"/>
      <c r="Q881" s="10"/>
    </row>
    <row r="882">
      <c r="C882" s="12"/>
      <c r="D882" s="13"/>
      <c r="L882" s="14"/>
      <c r="N882" s="11"/>
      <c r="O882" s="10"/>
      <c r="P882" s="10"/>
      <c r="Q882" s="10"/>
    </row>
    <row r="883">
      <c r="C883" s="12"/>
      <c r="D883" s="13"/>
      <c r="L883" s="14"/>
      <c r="N883" s="11"/>
      <c r="O883" s="10"/>
      <c r="P883" s="10"/>
      <c r="Q883" s="10"/>
    </row>
    <row r="884">
      <c r="C884" s="12"/>
      <c r="D884" s="13"/>
      <c r="L884" s="14"/>
      <c r="N884" s="11"/>
      <c r="O884" s="10"/>
      <c r="P884" s="10"/>
      <c r="Q884" s="10"/>
    </row>
    <row r="885">
      <c r="C885" s="12"/>
      <c r="D885" s="13"/>
      <c r="L885" s="14"/>
      <c r="N885" s="11"/>
      <c r="O885" s="10"/>
      <c r="P885" s="10"/>
      <c r="Q885" s="10"/>
    </row>
    <row r="886">
      <c r="C886" s="12"/>
      <c r="D886" s="13"/>
      <c r="L886" s="14"/>
      <c r="N886" s="11"/>
      <c r="O886" s="10"/>
      <c r="P886" s="10"/>
      <c r="Q886" s="10"/>
    </row>
    <row r="887">
      <c r="C887" s="12"/>
      <c r="D887" s="13"/>
      <c r="L887" s="14"/>
      <c r="N887" s="11"/>
      <c r="O887" s="10"/>
      <c r="P887" s="10"/>
      <c r="Q887" s="10"/>
    </row>
    <row r="888">
      <c r="C888" s="12"/>
      <c r="D888" s="13"/>
      <c r="L888" s="14"/>
      <c r="N888" s="11"/>
      <c r="O888" s="10"/>
      <c r="P888" s="10"/>
      <c r="Q888" s="10"/>
    </row>
    <row r="889">
      <c r="C889" s="12"/>
      <c r="D889" s="13"/>
      <c r="L889" s="14"/>
      <c r="N889" s="11"/>
      <c r="O889" s="10"/>
      <c r="P889" s="10"/>
      <c r="Q889" s="10"/>
    </row>
    <row r="890">
      <c r="C890" s="12"/>
      <c r="D890" s="13"/>
      <c r="L890" s="14"/>
      <c r="N890" s="11"/>
      <c r="O890" s="10"/>
      <c r="P890" s="10"/>
      <c r="Q890" s="10"/>
    </row>
    <row r="891">
      <c r="C891" s="12"/>
      <c r="D891" s="13"/>
      <c r="L891" s="14"/>
      <c r="N891" s="11"/>
      <c r="O891" s="10"/>
      <c r="P891" s="10"/>
      <c r="Q891" s="10"/>
    </row>
    <row r="892">
      <c r="C892" s="12"/>
      <c r="D892" s="13"/>
      <c r="L892" s="14"/>
      <c r="N892" s="11"/>
      <c r="O892" s="10"/>
      <c r="P892" s="10"/>
      <c r="Q892" s="10"/>
    </row>
    <row r="893">
      <c r="C893" s="12"/>
      <c r="D893" s="13"/>
      <c r="L893" s="14"/>
      <c r="N893" s="11"/>
      <c r="O893" s="10"/>
      <c r="P893" s="10"/>
      <c r="Q893" s="10"/>
    </row>
    <row r="894">
      <c r="C894" s="12"/>
      <c r="D894" s="13"/>
      <c r="L894" s="14"/>
      <c r="N894" s="11"/>
      <c r="O894" s="10"/>
      <c r="P894" s="10"/>
      <c r="Q894" s="10"/>
    </row>
    <row r="895">
      <c r="C895" s="12"/>
      <c r="D895" s="13"/>
      <c r="L895" s="14"/>
      <c r="N895" s="11"/>
      <c r="O895" s="10"/>
      <c r="P895" s="10"/>
      <c r="Q895" s="10"/>
    </row>
    <row r="896">
      <c r="C896" s="12"/>
      <c r="D896" s="13"/>
      <c r="L896" s="14"/>
      <c r="N896" s="11"/>
      <c r="O896" s="10"/>
      <c r="P896" s="10"/>
      <c r="Q896" s="10"/>
    </row>
    <row r="897">
      <c r="C897" s="12"/>
      <c r="D897" s="13"/>
      <c r="L897" s="14"/>
      <c r="N897" s="11"/>
      <c r="O897" s="10"/>
      <c r="P897" s="10"/>
      <c r="Q897" s="10"/>
    </row>
    <row r="898">
      <c r="C898" s="12"/>
      <c r="D898" s="13"/>
      <c r="L898" s="14"/>
      <c r="N898" s="11"/>
      <c r="O898" s="10"/>
      <c r="P898" s="10"/>
      <c r="Q898" s="10"/>
    </row>
    <row r="899">
      <c r="C899" s="12"/>
      <c r="D899" s="13"/>
      <c r="L899" s="14"/>
      <c r="N899" s="11"/>
      <c r="O899" s="10"/>
      <c r="P899" s="10"/>
      <c r="Q899" s="10"/>
    </row>
    <row r="900">
      <c r="C900" s="12"/>
      <c r="D900" s="13"/>
      <c r="L900" s="14"/>
      <c r="N900" s="11"/>
      <c r="O900" s="10"/>
      <c r="P900" s="10"/>
      <c r="Q900" s="10"/>
    </row>
    <row r="901">
      <c r="C901" s="12"/>
      <c r="D901" s="13"/>
      <c r="L901" s="14"/>
      <c r="N901" s="11"/>
      <c r="O901" s="10"/>
      <c r="P901" s="10"/>
      <c r="Q901" s="10"/>
    </row>
    <row r="902">
      <c r="C902" s="12"/>
      <c r="D902" s="13"/>
      <c r="L902" s="14"/>
      <c r="N902" s="11"/>
      <c r="O902" s="10"/>
      <c r="P902" s="10"/>
      <c r="Q902" s="10"/>
    </row>
    <row r="903">
      <c r="C903" s="12"/>
      <c r="D903" s="13"/>
      <c r="L903" s="14"/>
      <c r="N903" s="11"/>
      <c r="O903" s="10"/>
      <c r="P903" s="10"/>
      <c r="Q903" s="10"/>
    </row>
    <row r="904">
      <c r="C904" s="12"/>
      <c r="D904" s="13"/>
      <c r="L904" s="14"/>
      <c r="N904" s="11"/>
      <c r="O904" s="10"/>
      <c r="P904" s="10"/>
      <c r="Q904" s="10"/>
    </row>
    <row r="905">
      <c r="C905" s="12"/>
      <c r="D905" s="13"/>
      <c r="L905" s="14"/>
      <c r="N905" s="11"/>
      <c r="O905" s="10"/>
      <c r="P905" s="10"/>
      <c r="Q905" s="10"/>
    </row>
    <row r="906">
      <c r="C906" s="12"/>
      <c r="D906" s="13"/>
      <c r="L906" s="14"/>
      <c r="N906" s="11"/>
      <c r="O906" s="10"/>
      <c r="P906" s="10"/>
      <c r="Q906" s="10"/>
    </row>
    <row r="907">
      <c r="C907" s="12"/>
      <c r="D907" s="13"/>
      <c r="L907" s="14"/>
      <c r="N907" s="11"/>
      <c r="O907" s="10"/>
      <c r="P907" s="10"/>
      <c r="Q907" s="10"/>
    </row>
    <row r="908">
      <c r="C908" s="12"/>
      <c r="D908" s="13"/>
      <c r="L908" s="14"/>
      <c r="N908" s="11"/>
      <c r="O908" s="10"/>
      <c r="P908" s="10"/>
      <c r="Q908" s="10"/>
    </row>
    <row r="909">
      <c r="C909" s="12"/>
      <c r="D909" s="13"/>
      <c r="L909" s="14"/>
      <c r="N909" s="11"/>
      <c r="O909" s="10"/>
      <c r="P909" s="10"/>
      <c r="Q909" s="10"/>
    </row>
    <row r="910">
      <c r="C910" s="12"/>
      <c r="D910" s="13"/>
      <c r="L910" s="14"/>
      <c r="N910" s="11"/>
      <c r="O910" s="10"/>
      <c r="P910" s="10"/>
      <c r="Q910" s="10"/>
    </row>
    <row r="911">
      <c r="C911" s="12"/>
      <c r="D911" s="13"/>
      <c r="L911" s="14"/>
      <c r="N911" s="11"/>
      <c r="O911" s="10"/>
      <c r="P911" s="10"/>
      <c r="Q911" s="10"/>
    </row>
    <row r="912">
      <c r="C912" s="12"/>
      <c r="D912" s="13"/>
      <c r="L912" s="14"/>
      <c r="N912" s="11"/>
      <c r="O912" s="10"/>
      <c r="P912" s="10"/>
      <c r="Q912" s="10"/>
    </row>
    <row r="913">
      <c r="C913" s="12"/>
      <c r="D913" s="13"/>
      <c r="L913" s="14"/>
      <c r="N913" s="11"/>
      <c r="O913" s="10"/>
      <c r="P913" s="10"/>
      <c r="Q913" s="10"/>
    </row>
    <row r="914">
      <c r="C914" s="12"/>
      <c r="D914" s="13"/>
      <c r="L914" s="14"/>
      <c r="N914" s="11"/>
      <c r="O914" s="10"/>
      <c r="P914" s="10"/>
      <c r="Q914" s="10"/>
    </row>
    <row r="915">
      <c r="C915" s="12"/>
      <c r="D915" s="13"/>
      <c r="L915" s="14"/>
      <c r="N915" s="11"/>
      <c r="O915" s="10"/>
      <c r="P915" s="10"/>
      <c r="Q915" s="10"/>
    </row>
    <row r="916">
      <c r="C916" s="12"/>
      <c r="D916" s="13"/>
      <c r="L916" s="14"/>
      <c r="N916" s="11"/>
      <c r="O916" s="10"/>
      <c r="P916" s="10"/>
      <c r="Q916" s="10"/>
    </row>
    <row r="917">
      <c r="C917" s="12"/>
      <c r="D917" s="13"/>
      <c r="L917" s="14"/>
      <c r="N917" s="11"/>
      <c r="O917" s="10"/>
      <c r="P917" s="10"/>
      <c r="Q917" s="10"/>
    </row>
    <row r="918">
      <c r="C918" s="12"/>
      <c r="D918" s="13"/>
      <c r="L918" s="14"/>
      <c r="N918" s="11"/>
      <c r="O918" s="10"/>
      <c r="P918" s="10"/>
      <c r="Q918" s="10"/>
    </row>
    <row r="919">
      <c r="C919" s="12"/>
      <c r="D919" s="13"/>
      <c r="L919" s="14"/>
      <c r="N919" s="11"/>
      <c r="O919" s="10"/>
      <c r="P919" s="10"/>
      <c r="Q919" s="10"/>
    </row>
    <row r="920">
      <c r="C920" s="12"/>
      <c r="D920" s="13"/>
      <c r="L920" s="14"/>
      <c r="N920" s="11"/>
      <c r="O920" s="10"/>
      <c r="P920" s="10"/>
      <c r="Q920" s="10"/>
    </row>
    <row r="921">
      <c r="C921" s="12"/>
      <c r="D921" s="13"/>
      <c r="L921" s="14"/>
      <c r="N921" s="11"/>
      <c r="O921" s="10"/>
      <c r="P921" s="10"/>
      <c r="Q921" s="10"/>
    </row>
    <row r="922">
      <c r="C922" s="12"/>
      <c r="D922" s="13"/>
      <c r="L922" s="14"/>
      <c r="N922" s="11"/>
      <c r="O922" s="10"/>
      <c r="P922" s="10"/>
      <c r="Q922" s="10"/>
    </row>
    <row r="923">
      <c r="C923" s="12"/>
      <c r="D923" s="13"/>
      <c r="L923" s="14"/>
      <c r="N923" s="11"/>
      <c r="O923" s="10"/>
      <c r="P923" s="10"/>
      <c r="Q923" s="10"/>
    </row>
    <row r="924">
      <c r="C924" s="12"/>
      <c r="D924" s="13"/>
      <c r="L924" s="14"/>
      <c r="N924" s="11"/>
      <c r="O924" s="10"/>
      <c r="P924" s="10"/>
      <c r="Q924" s="10"/>
    </row>
    <row r="925">
      <c r="C925" s="12"/>
      <c r="D925" s="13"/>
      <c r="L925" s="14"/>
      <c r="N925" s="11"/>
      <c r="O925" s="10"/>
      <c r="P925" s="10"/>
      <c r="Q925" s="10"/>
    </row>
    <row r="926">
      <c r="C926" s="12"/>
      <c r="D926" s="13"/>
      <c r="L926" s="14"/>
      <c r="N926" s="11"/>
      <c r="O926" s="10"/>
      <c r="P926" s="10"/>
      <c r="Q926" s="10"/>
    </row>
    <row r="927">
      <c r="C927" s="12"/>
      <c r="D927" s="13"/>
      <c r="L927" s="14"/>
      <c r="N927" s="11"/>
      <c r="O927" s="10"/>
      <c r="P927" s="10"/>
      <c r="Q927" s="10"/>
    </row>
    <row r="928">
      <c r="C928" s="12"/>
      <c r="D928" s="13"/>
      <c r="L928" s="14"/>
      <c r="N928" s="11"/>
      <c r="O928" s="10"/>
      <c r="P928" s="10"/>
      <c r="Q928" s="10"/>
    </row>
    <row r="929">
      <c r="C929" s="12"/>
      <c r="D929" s="13"/>
      <c r="L929" s="14"/>
      <c r="N929" s="11"/>
      <c r="O929" s="10"/>
      <c r="P929" s="10"/>
      <c r="Q929" s="10"/>
    </row>
    <row r="930">
      <c r="C930" s="12"/>
      <c r="D930" s="13"/>
      <c r="L930" s="14"/>
      <c r="N930" s="11"/>
      <c r="O930" s="10"/>
      <c r="P930" s="10"/>
      <c r="Q930" s="10"/>
    </row>
    <row r="931">
      <c r="C931" s="12"/>
      <c r="D931" s="13"/>
      <c r="L931" s="14"/>
      <c r="N931" s="11"/>
      <c r="O931" s="10"/>
      <c r="P931" s="10"/>
      <c r="Q931" s="10"/>
    </row>
    <row r="932">
      <c r="C932" s="12"/>
      <c r="D932" s="13"/>
      <c r="L932" s="14"/>
      <c r="N932" s="11"/>
      <c r="O932" s="10"/>
      <c r="P932" s="10"/>
      <c r="Q932" s="10"/>
    </row>
    <row r="933">
      <c r="C933" s="12"/>
      <c r="D933" s="13"/>
      <c r="L933" s="14"/>
      <c r="N933" s="11"/>
      <c r="O933" s="10"/>
      <c r="P933" s="10"/>
      <c r="Q933" s="10"/>
    </row>
    <row r="934">
      <c r="C934" s="12"/>
      <c r="D934" s="13"/>
      <c r="L934" s="14"/>
      <c r="N934" s="11"/>
      <c r="O934" s="10"/>
      <c r="P934" s="10"/>
      <c r="Q934" s="10"/>
    </row>
    <row r="935">
      <c r="C935" s="12"/>
      <c r="D935" s="13"/>
      <c r="L935" s="14"/>
      <c r="N935" s="11"/>
      <c r="O935" s="10"/>
      <c r="P935" s="10"/>
      <c r="Q935" s="10"/>
    </row>
    <row r="936">
      <c r="C936" s="12"/>
      <c r="D936" s="13"/>
      <c r="L936" s="14"/>
      <c r="N936" s="11"/>
      <c r="O936" s="10"/>
      <c r="P936" s="10"/>
      <c r="Q936" s="10"/>
    </row>
    <row r="937">
      <c r="C937" s="12"/>
      <c r="D937" s="13"/>
      <c r="L937" s="14"/>
      <c r="N937" s="11"/>
      <c r="O937" s="10"/>
      <c r="P937" s="10"/>
      <c r="Q937" s="10"/>
    </row>
    <row r="938">
      <c r="C938" s="12"/>
      <c r="D938" s="13"/>
      <c r="L938" s="14"/>
      <c r="N938" s="11"/>
      <c r="O938" s="10"/>
      <c r="P938" s="10"/>
      <c r="Q938" s="10"/>
    </row>
    <row r="939">
      <c r="C939" s="12"/>
      <c r="D939" s="13"/>
      <c r="L939" s="14"/>
      <c r="N939" s="11"/>
      <c r="O939" s="10"/>
      <c r="P939" s="10"/>
      <c r="Q939" s="10"/>
    </row>
    <row r="940">
      <c r="C940" s="12"/>
      <c r="D940" s="13"/>
      <c r="L940" s="14"/>
      <c r="N940" s="11"/>
      <c r="O940" s="10"/>
      <c r="P940" s="10"/>
      <c r="Q940" s="10"/>
    </row>
    <row r="941">
      <c r="C941" s="12"/>
      <c r="D941" s="13"/>
      <c r="L941" s="14"/>
      <c r="N941" s="11"/>
      <c r="O941" s="10"/>
      <c r="P941" s="10"/>
      <c r="Q941" s="10"/>
    </row>
    <row r="942">
      <c r="C942" s="12"/>
      <c r="D942" s="13"/>
      <c r="L942" s="14"/>
      <c r="N942" s="11"/>
      <c r="O942" s="10"/>
      <c r="P942" s="10"/>
      <c r="Q942" s="10"/>
    </row>
    <row r="943">
      <c r="C943" s="12"/>
      <c r="D943" s="13"/>
      <c r="L943" s="14"/>
      <c r="N943" s="11"/>
      <c r="O943" s="10"/>
      <c r="P943" s="10"/>
      <c r="Q943" s="10"/>
    </row>
    <row r="944">
      <c r="C944" s="12"/>
      <c r="D944" s="13"/>
      <c r="L944" s="14"/>
      <c r="N944" s="11"/>
      <c r="O944" s="10"/>
      <c r="P944" s="10"/>
      <c r="Q944" s="10"/>
    </row>
    <row r="945">
      <c r="C945" s="12"/>
      <c r="D945" s="13"/>
      <c r="L945" s="14"/>
      <c r="N945" s="11"/>
      <c r="O945" s="10"/>
      <c r="P945" s="10"/>
      <c r="Q945" s="10"/>
    </row>
    <row r="946">
      <c r="C946" s="12"/>
      <c r="D946" s="13"/>
      <c r="L946" s="14"/>
      <c r="N946" s="11"/>
      <c r="O946" s="10"/>
      <c r="P946" s="10"/>
      <c r="Q946" s="10"/>
    </row>
    <row r="947">
      <c r="C947" s="12"/>
      <c r="D947" s="13"/>
      <c r="L947" s="14"/>
      <c r="N947" s="11"/>
      <c r="O947" s="10"/>
      <c r="P947" s="10"/>
      <c r="Q947" s="10"/>
    </row>
    <row r="948">
      <c r="C948" s="12"/>
      <c r="D948" s="13"/>
      <c r="L948" s="14"/>
      <c r="N948" s="11"/>
      <c r="O948" s="10"/>
      <c r="P948" s="10"/>
      <c r="Q948" s="10"/>
    </row>
    <row r="949">
      <c r="C949" s="12"/>
      <c r="D949" s="13"/>
      <c r="L949" s="14"/>
      <c r="N949" s="11"/>
      <c r="O949" s="10"/>
      <c r="P949" s="10"/>
      <c r="Q949" s="10"/>
    </row>
    <row r="950">
      <c r="C950" s="12"/>
      <c r="D950" s="13"/>
      <c r="L950" s="14"/>
      <c r="N950" s="11"/>
      <c r="O950" s="10"/>
      <c r="P950" s="10"/>
      <c r="Q950" s="10"/>
    </row>
    <row r="951">
      <c r="C951" s="12"/>
      <c r="D951" s="13"/>
      <c r="L951" s="14"/>
      <c r="N951" s="11"/>
      <c r="O951" s="10"/>
      <c r="P951" s="10"/>
      <c r="Q951" s="10"/>
    </row>
    <row r="952">
      <c r="C952" s="12"/>
      <c r="D952" s="13"/>
      <c r="L952" s="14"/>
      <c r="N952" s="11"/>
      <c r="O952" s="10"/>
      <c r="P952" s="10"/>
      <c r="Q952" s="10"/>
    </row>
    <row r="953">
      <c r="C953" s="12"/>
      <c r="D953" s="13"/>
      <c r="L953" s="14"/>
      <c r="N953" s="11"/>
      <c r="O953" s="10"/>
      <c r="P953" s="10"/>
      <c r="Q953" s="10"/>
    </row>
    <row r="954">
      <c r="C954" s="12"/>
      <c r="D954" s="13"/>
      <c r="L954" s="14"/>
      <c r="N954" s="11"/>
      <c r="O954" s="10"/>
      <c r="P954" s="10"/>
      <c r="Q954" s="10"/>
    </row>
    <row r="955">
      <c r="C955" s="12"/>
      <c r="D955" s="13"/>
      <c r="L955" s="14"/>
      <c r="N955" s="11"/>
      <c r="O955" s="10"/>
      <c r="P955" s="10"/>
      <c r="Q955" s="10"/>
    </row>
    <row r="956">
      <c r="C956" s="12"/>
      <c r="D956" s="13"/>
      <c r="L956" s="14"/>
      <c r="N956" s="11"/>
      <c r="O956" s="10"/>
      <c r="P956" s="10"/>
      <c r="Q956" s="10"/>
    </row>
    <row r="957">
      <c r="C957" s="12"/>
      <c r="D957" s="13"/>
      <c r="L957" s="14"/>
      <c r="N957" s="11"/>
      <c r="O957" s="10"/>
      <c r="P957" s="10"/>
      <c r="Q957" s="10"/>
    </row>
    <row r="958">
      <c r="C958" s="12"/>
      <c r="D958" s="13"/>
      <c r="L958" s="14"/>
      <c r="N958" s="11"/>
      <c r="O958" s="10"/>
      <c r="P958" s="10"/>
      <c r="Q958" s="10"/>
    </row>
    <row r="959">
      <c r="C959" s="12"/>
      <c r="D959" s="13"/>
      <c r="L959" s="14"/>
      <c r="N959" s="11"/>
      <c r="O959" s="10"/>
      <c r="P959" s="10"/>
      <c r="Q959" s="10"/>
    </row>
    <row r="960">
      <c r="C960" s="12"/>
      <c r="D960" s="13"/>
      <c r="L960" s="14"/>
      <c r="N960" s="11"/>
      <c r="O960" s="10"/>
      <c r="P960" s="10"/>
      <c r="Q960" s="10"/>
    </row>
    <row r="961">
      <c r="C961" s="12"/>
      <c r="D961" s="13"/>
      <c r="L961" s="14"/>
      <c r="N961" s="11"/>
      <c r="O961" s="10"/>
      <c r="P961" s="10"/>
      <c r="Q961" s="10"/>
    </row>
    <row r="962">
      <c r="C962" s="12"/>
      <c r="D962" s="13"/>
      <c r="L962" s="14"/>
      <c r="N962" s="11"/>
      <c r="O962" s="10"/>
      <c r="P962" s="10"/>
      <c r="Q962" s="10"/>
    </row>
    <row r="963">
      <c r="C963" s="12"/>
      <c r="D963" s="13"/>
      <c r="L963" s="14"/>
      <c r="N963" s="11"/>
      <c r="O963" s="10"/>
      <c r="P963" s="10"/>
      <c r="Q963" s="10"/>
    </row>
    <row r="964">
      <c r="C964" s="12"/>
      <c r="D964" s="13"/>
      <c r="L964" s="14"/>
      <c r="N964" s="11"/>
      <c r="O964" s="10"/>
      <c r="P964" s="10"/>
      <c r="Q964" s="10"/>
    </row>
    <row r="965">
      <c r="C965" s="12"/>
      <c r="D965" s="13"/>
      <c r="L965" s="14"/>
      <c r="N965" s="11"/>
      <c r="O965" s="10"/>
      <c r="P965" s="10"/>
      <c r="Q965" s="10"/>
    </row>
    <row r="966">
      <c r="C966" s="12"/>
      <c r="D966" s="13"/>
      <c r="L966" s="14"/>
      <c r="N966" s="11"/>
      <c r="O966" s="10"/>
      <c r="P966" s="10"/>
      <c r="Q966" s="10"/>
    </row>
    <row r="967">
      <c r="C967" s="12"/>
      <c r="D967" s="13"/>
      <c r="L967" s="14"/>
      <c r="N967" s="11"/>
      <c r="O967" s="10"/>
      <c r="P967" s="10"/>
      <c r="Q967" s="10"/>
    </row>
    <row r="968">
      <c r="C968" s="12"/>
      <c r="D968" s="13"/>
      <c r="L968" s="14"/>
      <c r="N968" s="11"/>
      <c r="O968" s="10"/>
      <c r="P968" s="10"/>
      <c r="Q968" s="10"/>
    </row>
    <row r="969">
      <c r="C969" s="12"/>
      <c r="D969" s="13"/>
      <c r="L969" s="14"/>
      <c r="N969" s="11"/>
      <c r="O969" s="10"/>
      <c r="P969" s="10"/>
      <c r="Q969" s="10"/>
    </row>
    <row r="970">
      <c r="C970" s="12"/>
      <c r="D970" s="13"/>
      <c r="L970" s="14"/>
      <c r="N970" s="11"/>
      <c r="O970" s="10"/>
      <c r="P970" s="10"/>
      <c r="Q970" s="10"/>
    </row>
    <row r="971">
      <c r="C971" s="12"/>
      <c r="D971" s="13"/>
      <c r="L971" s="14"/>
      <c r="N971" s="11"/>
      <c r="O971" s="10"/>
      <c r="P971" s="10"/>
      <c r="Q971" s="10"/>
    </row>
    <row r="972">
      <c r="C972" s="12"/>
      <c r="D972" s="13"/>
      <c r="L972" s="14"/>
      <c r="N972" s="11"/>
      <c r="O972" s="10"/>
      <c r="P972" s="10"/>
      <c r="Q972" s="10"/>
    </row>
    <row r="973">
      <c r="C973" s="12"/>
      <c r="D973" s="13"/>
      <c r="L973" s="14"/>
      <c r="N973" s="11"/>
      <c r="O973" s="10"/>
      <c r="P973" s="10"/>
      <c r="Q973" s="10"/>
    </row>
    <row r="974">
      <c r="C974" s="12"/>
      <c r="D974" s="13"/>
      <c r="L974" s="14"/>
      <c r="N974" s="11"/>
      <c r="O974" s="10"/>
      <c r="P974" s="10"/>
      <c r="Q974" s="10"/>
    </row>
    <row r="975">
      <c r="C975" s="12"/>
      <c r="D975" s="13"/>
      <c r="L975" s="14"/>
      <c r="N975" s="11"/>
      <c r="O975" s="10"/>
      <c r="P975" s="10"/>
      <c r="Q975" s="10"/>
    </row>
    <row r="976">
      <c r="C976" s="12"/>
      <c r="D976" s="13"/>
      <c r="L976" s="14"/>
      <c r="N976" s="11"/>
      <c r="O976" s="10"/>
      <c r="P976" s="10"/>
      <c r="Q976" s="10"/>
    </row>
    <row r="977">
      <c r="C977" s="12"/>
      <c r="D977" s="13"/>
      <c r="L977" s="14"/>
      <c r="N977" s="11"/>
      <c r="O977" s="10"/>
      <c r="P977" s="10"/>
      <c r="Q977" s="10"/>
    </row>
    <row r="978">
      <c r="C978" s="12"/>
      <c r="D978" s="13"/>
      <c r="L978" s="14"/>
      <c r="N978" s="11"/>
      <c r="O978" s="10"/>
      <c r="P978" s="10"/>
      <c r="Q978" s="10"/>
    </row>
    <row r="979">
      <c r="C979" s="12"/>
      <c r="D979" s="13"/>
      <c r="L979" s="14"/>
      <c r="N979" s="11"/>
      <c r="O979" s="10"/>
      <c r="P979" s="10"/>
      <c r="Q979" s="10"/>
    </row>
    <row r="980">
      <c r="C980" s="12"/>
      <c r="D980" s="13"/>
      <c r="L980" s="14"/>
      <c r="N980" s="11"/>
      <c r="O980" s="10"/>
      <c r="P980" s="10"/>
      <c r="Q980" s="10"/>
    </row>
    <row r="981">
      <c r="C981" s="12"/>
      <c r="D981" s="13"/>
      <c r="L981" s="14"/>
      <c r="N981" s="11"/>
      <c r="O981" s="10"/>
      <c r="P981" s="10"/>
      <c r="Q981" s="10"/>
    </row>
    <row r="982">
      <c r="C982" s="12"/>
      <c r="D982" s="13"/>
      <c r="L982" s="14"/>
      <c r="N982" s="11"/>
      <c r="O982" s="10"/>
      <c r="P982" s="10"/>
      <c r="Q982" s="10"/>
    </row>
    <row r="983">
      <c r="C983" s="12"/>
      <c r="D983" s="13"/>
      <c r="L983" s="14"/>
      <c r="N983" s="11"/>
      <c r="O983" s="10"/>
      <c r="P983" s="10"/>
      <c r="Q983" s="10"/>
    </row>
    <row r="984">
      <c r="C984" s="12"/>
      <c r="D984" s="13"/>
      <c r="L984" s="14"/>
      <c r="N984" s="11"/>
      <c r="O984" s="10"/>
      <c r="P984" s="10"/>
      <c r="Q984" s="10"/>
    </row>
    <row r="985">
      <c r="C985" s="12"/>
      <c r="D985" s="13"/>
      <c r="L985" s="14"/>
      <c r="N985" s="11"/>
      <c r="O985" s="10"/>
      <c r="P985" s="10"/>
      <c r="Q985" s="10"/>
    </row>
    <row r="986">
      <c r="C986" s="12"/>
      <c r="D986" s="13"/>
      <c r="L986" s="14"/>
      <c r="N986" s="11"/>
      <c r="O986" s="10"/>
      <c r="P986" s="10"/>
      <c r="Q986" s="10"/>
    </row>
    <row r="987">
      <c r="C987" s="12"/>
      <c r="D987" s="13"/>
      <c r="L987" s="14"/>
      <c r="N987" s="11"/>
      <c r="O987" s="10"/>
      <c r="P987" s="10"/>
      <c r="Q987" s="10"/>
    </row>
    <row r="988">
      <c r="C988" s="12"/>
      <c r="D988" s="13"/>
      <c r="L988" s="14"/>
      <c r="N988" s="11"/>
      <c r="O988" s="10"/>
      <c r="P988" s="10"/>
      <c r="Q988" s="10"/>
    </row>
    <row r="989">
      <c r="C989" s="12"/>
      <c r="D989" s="13"/>
      <c r="L989" s="14"/>
      <c r="N989" s="11"/>
      <c r="O989" s="10"/>
      <c r="P989" s="10"/>
      <c r="Q989" s="10"/>
    </row>
    <row r="990">
      <c r="C990" s="12"/>
      <c r="D990" s="13"/>
      <c r="L990" s="14"/>
      <c r="N990" s="11"/>
      <c r="O990" s="10"/>
      <c r="P990" s="10"/>
      <c r="Q990" s="10"/>
    </row>
    <row r="991">
      <c r="C991" s="12"/>
      <c r="D991" s="13"/>
      <c r="L991" s="14"/>
      <c r="N991" s="11"/>
      <c r="O991" s="10"/>
      <c r="P991" s="10"/>
      <c r="Q991" s="10"/>
    </row>
    <row r="992">
      <c r="C992" s="12"/>
      <c r="D992" s="13"/>
      <c r="L992" s="14"/>
      <c r="N992" s="11"/>
      <c r="O992" s="10"/>
      <c r="P992" s="10"/>
      <c r="Q992" s="10"/>
    </row>
    <row r="993">
      <c r="C993" s="12"/>
      <c r="D993" s="13"/>
      <c r="L993" s="14"/>
      <c r="N993" s="11"/>
      <c r="O993" s="10"/>
      <c r="P993" s="10"/>
      <c r="Q993" s="10"/>
    </row>
    <row r="994">
      <c r="C994" s="12"/>
      <c r="D994" s="13"/>
      <c r="L994" s="14"/>
      <c r="N994" s="11"/>
      <c r="O994" s="10"/>
      <c r="P994" s="10"/>
      <c r="Q994" s="10"/>
    </row>
    <row r="995">
      <c r="C995" s="12"/>
      <c r="D995" s="13"/>
      <c r="L995" s="14"/>
      <c r="N995" s="11"/>
      <c r="O995" s="10"/>
      <c r="P995" s="10"/>
      <c r="Q995" s="10"/>
    </row>
    <row r="996">
      <c r="C996" s="12"/>
      <c r="D996" s="13"/>
      <c r="L996" s="14"/>
      <c r="N996" s="11"/>
      <c r="O996" s="10"/>
      <c r="P996" s="10"/>
      <c r="Q996" s="10"/>
    </row>
    <row r="997">
      <c r="C997" s="12"/>
      <c r="D997" s="13"/>
      <c r="L997" s="14"/>
      <c r="N997" s="11"/>
      <c r="O997" s="10"/>
      <c r="P997" s="10"/>
      <c r="Q997" s="10"/>
    </row>
    <row r="998">
      <c r="C998" s="12"/>
      <c r="D998" s="13"/>
      <c r="L998" s="14"/>
      <c r="N998" s="11"/>
      <c r="O998" s="10"/>
      <c r="P998" s="10"/>
      <c r="Q998" s="10"/>
    </row>
    <row r="999">
      <c r="C999" s="12"/>
      <c r="D999" s="13"/>
      <c r="L999" s="14"/>
      <c r="N999" s="11"/>
      <c r="O999" s="10"/>
      <c r="P999" s="10"/>
      <c r="Q999" s="10"/>
    </row>
    <row r="1000">
      <c r="C1000" s="12"/>
      <c r="D1000" s="13"/>
      <c r="L1000" s="14"/>
      <c r="N1000" s="11"/>
      <c r="O1000" s="10"/>
      <c r="P1000" s="10"/>
      <c r="Q1000" s="10"/>
    </row>
  </sheetData>
  <conditionalFormatting sqref="G1:G1000">
    <cfRule type="colorScale" priority="1">
      <colorScale>
        <cfvo type="formula" val="0"/>
        <cfvo type="formula" val="2.5"/>
        <cfvo type="formula" val="5"/>
        <color rgb="FFFF0000"/>
        <color rgb="FFFFFF00"/>
        <color rgb="FF00FF00"/>
      </colorScale>
    </cfRule>
  </conditionalFormatting>
  <conditionalFormatting sqref="D1:D1000">
    <cfRule type="colorScale" priority="2">
      <colorScale>
        <cfvo type="formula" val="2"/>
        <cfvo type="formula" val="3.5"/>
        <cfvo type="formula" val="5"/>
        <color rgb="FFFF0000"/>
        <color rgb="FFFFFF00"/>
        <color rgb="FF00FF00"/>
      </colorScale>
    </cfRule>
  </conditionalFormatting>
  <conditionalFormatting sqref="F1:F1000">
    <cfRule type="colorScale" priority="3">
      <colorScale>
        <cfvo type="formula" val="0"/>
        <cfvo type="formula" val="246"/>
        <cfvo type="formula" val="1934"/>
        <color rgb="FFFF0000"/>
        <color rgb="FFFFFF00"/>
        <color rgb="FF00FF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4" max="4" width="13.5"/>
    <col customWidth="1" min="5" max="5" width="13.25"/>
  </cols>
  <sheetData>
    <row r="1">
      <c r="A1" s="15" t="s">
        <v>175</v>
      </c>
      <c r="B1" s="15" t="s">
        <v>176</v>
      </c>
      <c r="C1" s="16" t="s">
        <v>177</v>
      </c>
      <c r="D1" s="15" t="s">
        <v>178</v>
      </c>
      <c r="E1" s="15" t="s">
        <v>179</v>
      </c>
      <c r="F1" s="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180</v>
      </c>
      <c r="B2" s="19">
        <f>COUNTIF(Dados!O2:O75, "&lt;50")</f>
        <v>8</v>
      </c>
      <c r="C2" s="20">
        <f>B2/B7</f>
        <v>0.1081081081</v>
      </c>
      <c r="D2" s="19">
        <f>AVERAGEIFS(Dados!O2:O75, Dados!O2:O75, "&lt;50")</f>
        <v>15.1349289</v>
      </c>
      <c r="E2" s="21">
        <f>AVERAGEIFS(Dados!D2:D75, Dados!O2:O75, "&lt;50")</f>
        <v>4.15</v>
      </c>
      <c r="F2" s="8"/>
    </row>
    <row r="3">
      <c r="A3" s="18" t="s">
        <v>181</v>
      </c>
      <c r="B3" s="19">
        <f>COUNTIF(Dados!O2:O75, "&gt;=50") - COUNTIF(Dados!O2:O75, "&gt;100")</f>
        <v>8</v>
      </c>
      <c r="C3" s="20">
        <f>B3/B7</f>
        <v>0.1081081081</v>
      </c>
      <c r="D3" s="19">
        <f>AVERAGEIFS(Dados!O2:O75, Dados!O2:O75, "&gt;=50", Dados!O2:O75, "&lt;100")</f>
        <v>68.35129183</v>
      </c>
      <c r="E3" s="22">
        <f>AVERAGEIFS(Dados!D2:D75, Dados!O2:O75, "&gt;=50", Dados!O2:O75, "&lt;100")</f>
        <v>3.725</v>
      </c>
      <c r="F3" s="8"/>
    </row>
    <row r="4">
      <c r="A4" s="18" t="s">
        <v>182</v>
      </c>
      <c r="B4" s="19">
        <f>COUNTIF(Dados!O2:O75, "&gt;=100") - COUNTIF(Dados!O2:O75, "&gt;300")</f>
        <v>41</v>
      </c>
      <c r="C4" s="20">
        <f>B4/B7</f>
        <v>0.5540540541</v>
      </c>
      <c r="D4" s="19">
        <f>AVERAGEIFS(Dados!O4:O77, Dados!O4:O77, "&gt;=100", Dados!O4:O77, "&lt;300")</f>
        <v>168.9334244</v>
      </c>
      <c r="E4" s="22">
        <f>AVERAGEIFS(Dados!D2:D75, Dados!O2:O75, "&gt;=100", Dados!O2:O75, "&lt;300")</f>
        <v>4.012195122</v>
      </c>
      <c r="F4" s="8"/>
    </row>
    <row r="5">
      <c r="A5" s="18" t="s">
        <v>183</v>
      </c>
      <c r="B5" s="19">
        <f>COUNTIF(Dados!O2:O75, "&gt;=300") - COUNTIF(Dados!O2:O75, "&gt;600")</f>
        <v>14</v>
      </c>
      <c r="C5" s="20">
        <f>B5/B7</f>
        <v>0.1891891892</v>
      </c>
      <c r="D5" s="19">
        <f>AVERAGEIFS(Dados!O4:O77, Dados!O4:O77, "&gt;=300", Dados!O4:O77, "&lt;600")</f>
        <v>415.7174928</v>
      </c>
      <c r="E5" s="22">
        <f>AVERAGEIFS(Dados!D2:D75, Dados!O2:O75, "&gt;=300", Dados!O2:O75, "&lt;600")</f>
        <v>4.271428571</v>
      </c>
      <c r="F5" s="8"/>
    </row>
    <row r="6">
      <c r="A6" s="18" t="s">
        <v>184</v>
      </c>
      <c r="B6" s="19">
        <f>COUNTIF(Dados!O2:O75, "&gt;=600")</f>
        <v>3</v>
      </c>
      <c r="C6" s="20">
        <f>B6/B7</f>
        <v>0.04054054054</v>
      </c>
      <c r="D6" s="19">
        <f>AVERAGEIFS(Dados!O2:O75, Dados!O2:O75, "&gt;=600")</f>
        <v>670.7139511</v>
      </c>
      <c r="E6" s="22">
        <f>AVERAGEIFS(Dados!D2:D75, Dados!O2:O75, "&gt;600")</f>
        <v>4.6</v>
      </c>
      <c r="F6" s="8"/>
    </row>
    <row r="7">
      <c r="B7" s="23">
        <f t="shared" ref="B7:C7" si="1">SUM(B2:B6)</f>
        <v>74</v>
      </c>
      <c r="C7" s="24">
        <f t="shared" si="1"/>
        <v>1</v>
      </c>
      <c r="F7" s="8"/>
    </row>
    <row r="8">
      <c r="C8" s="24"/>
      <c r="F8" s="8"/>
    </row>
    <row r="9">
      <c r="C9" s="24"/>
      <c r="F9" s="8"/>
    </row>
    <row r="10">
      <c r="C10" s="24"/>
      <c r="F10" s="8"/>
    </row>
    <row r="11">
      <c r="C11" s="24"/>
      <c r="F11" s="8"/>
    </row>
    <row r="12">
      <c r="C12" s="24"/>
      <c r="F12" s="8"/>
    </row>
    <row r="13">
      <c r="C13" s="24"/>
      <c r="F13" s="8"/>
    </row>
    <row r="14">
      <c r="C14" s="24"/>
      <c r="F14" s="8"/>
    </row>
    <row r="15">
      <c r="C15" s="24"/>
      <c r="F15" s="8"/>
    </row>
    <row r="16">
      <c r="C16" s="24"/>
      <c r="F16" s="8"/>
    </row>
    <row r="17">
      <c r="C17" s="24"/>
      <c r="F17" s="8"/>
    </row>
    <row r="18">
      <c r="C18" s="24"/>
      <c r="F18" s="8"/>
    </row>
    <row r="19">
      <c r="C19" s="24"/>
      <c r="F19" s="8"/>
    </row>
    <row r="20">
      <c r="C20" s="24"/>
      <c r="F20" s="8"/>
    </row>
    <row r="21">
      <c r="C21" s="24"/>
      <c r="F21" s="8"/>
    </row>
    <row r="22">
      <c r="C22" s="24"/>
      <c r="F22" s="8"/>
    </row>
    <row r="23">
      <c r="C23" s="24"/>
      <c r="F23" s="8"/>
    </row>
    <row r="24">
      <c r="C24" s="24"/>
      <c r="F24" s="8"/>
    </row>
    <row r="25">
      <c r="C25" s="24"/>
      <c r="F25" s="8"/>
    </row>
    <row r="26">
      <c r="C26" s="24"/>
      <c r="F26" s="8"/>
    </row>
    <row r="27">
      <c r="C27" s="24"/>
      <c r="F27" s="8"/>
    </row>
    <row r="28">
      <c r="C28" s="24"/>
      <c r="F28" s="8"/>
    </row>
    <row r="29">
      <c r="C29" s="24"/>
      <c r="F29" s="8"/>
    </row>
    <row r="30">
      <c r="C30" s="24"/>
      <c r="F30" s="8"/>
    </row>
    <row r="31">
      <c r="C31" s="24"/>
      <c r="F31" s="8"/>
    </row>
    <row r="32">
      <c r="C32" s="24"/>
      <c r="F32" s="8"/>
    </row>
    <row r="33">
      <c r="C33" s="24"/>
      <c r="F33" s="8"/>
    </row>
    <row r="34">
      <c r="C34" s="24"/>
      <c r="F34" s="8"/>
    </row>
    <row r="35">
      <c r="C35" s="24"/>
      <c r="F35" s="8"/>
    </row>
    <row r="36">
      <c r="C36" s="24"/>
      <c r="F36" s="8"/>
    </row>
    <row r="37">
      <c r="C37" s="24"/>
      <c r="F37" s="8"/>
    </row>
    <row r="38">
      <c r="C38" s="24"/>
      <c r="F38" s="8"/>
    </row>
    <row r="39">
      <c r="C39" s="24"/>
      <c r="F39" s="8"/>
    </row>
    <row r="40">
      <c r="C40" s="24"/>
      <c r="F40" s="8"/>
    </row>
    <row r="41">
      <c r="C41" s="24"/>
      <c r="F41" s="8"/>
    </row>
    <row r="42">
      <c r="C42" s="24"/>
      <c r="F42" s="8"/>
    </row>
    <row r="43">
      <c r="C43" s="24"/>
      <c r="F43" s="8"/>
    </row>
    <row r="44">
      <c r="C44" s="24"/>
      <c r="F44" s="8"/>
    </row>
    <row r="45">
      <c r="C45" s="24"/>
      <c r="F45" s="8"/>
    </row>
    <row r="46">
      <c r="C46" s="24"/>
      <c r="F46" s="8"/>
    </row>
    <row r="47">
      <c r="C47" s="24"/>
      <c r="F47" s="8"/>
    </row>
    <row r="48">
      <c r="C48" s="24"/>
      <c r="F48" s="8"/>
    </row>
    <row r="49">
      <c r="C49" s="24"/>
      <c r="F49" s="8"/>
    </row>
    <row r="50">
      <c r="C50" s="24"/>
      <c r="F50" s="8"/>
    </row>
    <row r="51">
      <c r="C51" s="24"/>
      <c r="F51" s="8"/>
    </row>
    <row r="52">
      <c r="C52" s="24"/>
      <c r="F52" s="8"/>
    </row>
    <row r="53">
      <c r="C53" s="24"/>
      <c r="F53" s="8"/>
    </row>
    <row r="54">
      <c r="C54" s="24"/>
      <c r="F54" s="8"/>
    </row>
    <row r="55">
      <c r="C55" s="24"/>
      <c r="F55" s="8"/>
    </row>
    <row r="56">
      <c r="C56" s="24"/>
      <c r="F56" s="8"/>
    </row>
    <row r="57">
      <c r="C57" s="24"/>
      <c r="F57" s="8"/>
    </row>
    <row r="58">
      <c r="C58" s="24"/>
      <c r="F58" s="8"/>
    </row>
    <row r="59">
      <c r="C59" s="24"/>
      <c r="F59" s="8"/>
    </row>
    <row r="60">
      <c r="C60" s="24"/>
      <c r="F60" s="8"/>
    </row>
    <row r="61">
      <c r="C61" s="24"/>
      <c r="F61" s="8"/>
    </row>
    <row r="62">
      <c r="C62" s="24"/>
      <c r="F62" s="8"/>
    </row>
    <row r="63">
      <c r="C63" s="24"/>
      <c r="F63" s="8"/>
    </row>
    <row r="64">
      <c r="C64" s="24"/>
      <c r="F64" s="8"/>
    </row>
    <row r="65">
      <c r="C65" s="24"/>
      <c r="F65" s="8"/>
    </row>
    <row r="66">
      <c r="C66" s="24"/>
      <c r="F66" s="8"/>
    </row>
    <row r="67">
      <c r="C67" s="24"/>
      <c r="F67" s="8"/>
    </row>
    <row r="68">
      <c r="C68" s="24"/>
      <c r="F68" s="8"/>
    </row>
    <row r="69">
      <c r="C69" s="24"/>
      <c r="F69" s="8"/>
    </row>
    <row r="70">
      <c r="C70" s="24"/>
      <c r="F70" s="8"/>
    </row>
    <row r="71">
      <c r="C71" s="24"/>
      <c r="F71" s="8"/>
    </row>
    <row r="72">
      <c r="C72" s="24"/>
      <c r="F72" s="8"/>
    </row>
    <row r="73">
      <c r="C73" s="24"/>
      <c r="F73" s="8"/>
    </row>
    <row r="74">
      <c r="C74" s="24"/>
      <c r="F74" s="8"/>
    </row>
    <row r="75">
      <c r="C75" s="24"/>
      <c r="F75" s="12"/>
    </row>
    <row r="76">
      <c r="C76" s="24"/>
      <c r="F76" s="12"/>
    </row>
    <row r="77">
      <c r="C77" s="24"/>
      <c r="F77" s="12"/>
    </row>
    <row r="78">
      <c r="C78" s="24"/>
      <c r="F78" s="12"/>
    </row>
    <row r="79">
      <c r="C79" s="24"/>
      <c r="F79" s="12"/>
    </row>
    <row r="80">
      <c r="C80" s="24"/>
      <c r="F80" s="12"/>
    </row>
    <row r="81">
      <c r="C81" s="24"/>
      <c r="F81" s="12"/>
    </row>
    <row r="82">
      <c r="C82" s="24"/>
      <c r="F82" s="12"/>
    </row>
    <row r="83">
      <c r="C83" s="24"/>
      <c r="F83" s="12"/>
    </row>
    <row r="84">
      <c r="C84" s="24"/>
      <c r="F84" s="12"/>
    </row>
    <row r="85">
      <c r="C85" s="24"/>
      <c r="F85" s="12"/>
    </row>
    <row r="86">
      <c r="C86" s="24"/>
      <c r="F86" s="12"/>
    </row>
    <row r="87">
      <c r="C87" s="24"/>
      <c r="F87" s="12"/>
    </row>
    <row r="88">
      <c r="C88" s="24"/>
      <c r="F88" s="12"/>
    </row>
    <row r="89">
      <c r="C89" s="24"/>
      <c r="F89" s="12"/>
    </row>
    <row r="90">
      <c r="C90" s="24"/>
      <c r="F90" s="12"/>
    </row>
    <row r="91">
      <c r="C91" s="24"/>
      <c r="F91" s="12"/>
    </row>
    <row r="92">
      <c r="C92" s="24"/>
      <c r="F92" s="12"/>
    </row>
    <row r="93">
      <c r="C93" s="24"/>
      <c r="F93" s="12"/>
    </row>
    <row r="94">
      <c r="C94" s="24"/>
      <c r="F94" s="12"/>
    </row>
    <row r="95">
      <c r="C95" s="24"/>
      <c r="F95" s="12"/>
    </row>
    <row r="96">
      <c r="C96" s="24"/>
      <c r="F96" s="12"/>
    </row>
    <row r="97">
      <c r="C97" s="24"/>
      <c r="F97" s="12"/>
    </row>
    <row r="98">
      <c r="C98" s="24"/>
      <c r="F98" s="12"/>
    </row>
    <row r="99">
      <c r="C99" s="24"/>
      <c r="F99" s="12"/>
    </row>
    <row r="100">
      <c r="C100" s="24"/>
      <c r="F100" s="12"/>
    </row>
    <row r="101">
      <c r="C101" s="24"/>
      <c r="F101" s="12"/>
    </row>
    <row r="102">
      <c r="C102" s="24"/>
      <c r="F102" s="12"/>
    </row>
    <row r="103">
      <c r="C103" s="24"/>
      <c r="F103" s="12"/>
    </row>
    <row r="104">
      <c r="C104" s="24"/>
      <c r="F104" s="12"/>
    </row>
    <row r="105">
      <c r="C105" s="24"/>
      <c r="F105" s="12"/>
    </row>
    <row r="106">
      <c r="C106" s="24"/>
      <c r="F106" s="12"/>
    </row>
    <row r="107">
      <c r="C107" s="24"/>
      <c r="F107" s="12"/>
    </row>
    <row r="108">
      <c r="C108" s="24"/>
      <c r="F108" s="12"/>
    </row>
    <row r="109">
      <c r="C109" s="24"/>
      <c r="F109" s="12"/>
    </row>
    <row r="110">
      <c r="C110" s="24"/>
      <c r="F110" s="12"/>
    </row>
    <row r="111">
      <c r="C111" s="24"/>
      <c r="F111" s="12"/>
    </row>
    <row r="112">
      <c r="C112" s="24"/>
      <c r="F112" s="12"/>
    </row>
    <row r="113">
      <c r="C113" s="24"/>
      <c r="F113" s="12"/>
    </row>
    <row r="114">
      <c r="C114" s="24"/>
      <c r="F114" s="12"/>
    </row>
    <row r="115">
      <c r="C115" s="24"/>
      <c r="F115" s="12"/>
    </row>
    <row r="116">
      <c r="C116" s="24"/>
      <c r="F116" s="12"/>
    </row>
    <row r="117">
      <c r="C117" s="24"/>
      <c r="F117" s="12"/>
    </row>
    <row r="118">
      <c r="C118" s="24"/>
      <c r="F118" s="12"/>
    </row>
    <row r="119">
      <c r="C119" s="24"/>
      <c r="F119" s="12"/>
    </row>
    <row r="120">
      <c r="C120" s="24"/>
      <c r="F120" s="12"/>
    </row>
    <row r="121">
      <c r="C121" s="24"/>
      <c r="F121" s="12"/>
    </row>
    <row r="122">
      <c r="C122" s="24"/>
      <c r="F122" s="12"/>
    </row>
    <row r="123">
      <c r="C123" s="24"/>
      <c r="F123" s="12"/>
    </row>
    <row r="124">
      <c r="C124" s="24"/>
      <c r="F124" s="12"/>
    </row>
    <row r="125">
      <c r="C125" s="24"/>
      <c r="F125" s="12"/>
    </row>
    <row r="126">
      <c r="C126" s="24"/>
      <c r="F126" s="12"/>
    </row>
    <row r="127">
      <c r="C127" s="24"/>
      <c r="F127" s="12"/>
    </row>
    <row r="128">
      <c r="C128" s="24"/>
      <c r="F128" s="12"/>
    </row>
    <row r="129">
      <c r="C129" s="24"/>
      <c r="F129" s="12"/>
    </row>
    <row r="130">
      <c r="C130" s="24"/>
      <c r="F130" s="12"/>
    </row>
    <row r="131">
      <c r="C131" s="24"/>
      <c r="F131" s="12"/>
    </row>
    <row r="132">
      <c r="C132" s="24"/>
      <c r="F132" s="12"/>
    </row>
    <row r="133">
      <c r="C133" s="24"/>
      <c r="F133" s="12"/>
    </row>
    <row r="134">
      <c r="C134" s="24"/>
      <c r="F134" s="12"/>
    </row>
    <row r="135">
      <c r="C135" s="24"/>
      <c r="F135" s="12"/>
    </row>
    <row r="136">
      <c r="C136" s="24"/>
      <c r="F136" s="12"/>
    </row>
    <row r="137">
      <c r="C137" s="24"/>
      <c r="F137" s="12"/>
    </row>
    <row r="138">
      <c r="C138" s="24"/>
      <c r="F138" s="12"/>
    </row>
    <row r="139">
      <c r="C139" s="24"/>
      <c r="F139" s="12"/>
    </row>
    <row r="140">
      <c r="C140" s="24"/>
      <c r="F140" s="12"/>
    </row>
    <row r="141">
      <c r="C141" s="24"/>
      <c r="F141" s="12"/>
    </row>
    <row r="142">
      <c r="C142" s="24"/>
      <c r="F142" s="12"/>
    </row>
    <row r="143">
      <c r="C143" s="24"/>
      <c r="F143" s="12"/>
    </row>
    <row r="144">
      <c r="C144" s="24"/>
      <c r="F144" s="12"/>
    </row>
    <row r="145">
      <c r="C145" s="24"/>
      <c r="F145" s="12"/>
    </row>
    <row r="146">
      <c r="C146" s="24"/>
      <c r="F146" s="12"/>
    </row>
    <row r="147">
      <c r="C147" s="24"/>
      <c r="F147" s="12"/>
    </row>
    <row r="148">
      <c r="C148" s="24"/>
      <c r="F148" s="12"/>
    </row>
    <row r="149">
      <c r="C149" s="24"/>
      <c r="F149" s="12"/>
    </row>
    <row r="150">
      <c r="C150" s="24"/>
      <c r="F150" s="12"/>
    </row>
    <row r="151">
      <c r="C151" s="24"/>
      <c r="F151" s="12"/>
    </row>
    <row r="152">
      <c r="C152" s="24"/>
      <c r="F152" s="12"/>
    </row>
    <row r="153">
      <c r="C153" s="24"/>
      <c r="F153" s="12"/>
    </row>
    <row r="154">
      <c r="C154" s="24"/>
      <c r="F154" s="12"/>
    </row>
    <row r="155">
      <c r="C155" s="24"/>
      <c r="F155" s="12"/>
    </row>
    <row r="156">
      <c r="C156" s="24"/>
      <c r="F156" s="12"/>
    </row>
    <row r="157">
      <c r="C157" s="24"/>
      <c r="F157" s="12"/>
    </row>
    <row r="158">
      <c r="C158" s="24"/>
      <c r="F158" s="12"/>
    </row>
    <row r="159">
      <c r="C159" s="24"/>
      <c r="F159" s="12"/>
    </row>
    <row r="160">
      <c r="C160" s="24"/>
      <c r="F160" s="12"/>
    </row>
    <row r="161">
      <c r="C161" s="24"/>
      <c r="F161" s="12"/>
    </row>
    <row r="162">
      <c r="C162" s="24"/>
      <c r="F162" s="12"/>
    </row>
    <row r="163">
      <c r="C163" s="24"/>
      <c r="F163" s="12"/>
    </row>
    <row r="164">
      <c r="C164" s="24"/>
      <c r="F164" s="12"/>
    </row>
    <row r="165">
      <c r="C165" s="24"/>
      <c r="F165" s="12"/>
    </row>
    <row r="166">
      <c r="C166" s="24"/>
      <c r="F166" s="12"/>
    </row>
    <row r="167">
      <c r="C167" s="24"/>
      <c r="F167" s="12"/>
    </row>
    <row r="168">
      <c r="C168" s="24"/>
      <c r="F168" s="12"/>
    </row>
    <row r="169">
      <c r="C169" s="24"/>
      <c r="F169" s="12"/>
    </row>
    <row r="170">
      <c r="C170" s="24"/>
      <c r="F170" s="12"/>
    </row>
    <row r="171">
      <c r="C171" s="24"/>
      <c r="F171" s="12"/>
    </row>
    <row r="172">
      <c r="C172" s="24"/>
      <c r="F172" s="12"/>
    </row>
    <row r="173">
      <c r="C173" s="24"/>
      <c r="F173" s="12"/>
    </row>
    <row r="174">
      <c r="C174" s="24"/>
      <c r="F174" s="12"/>
    </row>
    <row r="175">
      <c r="C175" s="24"/>
      <c r="F175" s="12"/>
    </row>
    <row r="176">
      <c r="C176" s="24"/>
      <c r="F176" s="12"/>
    </row>
    <row r="177">
      <c r="C177" s="24"/>
      <c r="F177" s="12"/>
    </row>
    <row r="178">
      <c r="C178" s="24"/>
      <c r="F178" s="12"/>
    </row>
    <row r="179">
      <c r="C179" s="24"/>
      <c r="F179" s="12"/>
    </row>
    <row r="180">
      <c r="C180" s="24"/>
      <c r="F180" s="12"/>
    </row>
    <row r="181">
      <c r="C181" s="24"/>
      <c r="F181" s="12"/>
    </row>
    <row r="182">
      <c r="C182" s="24"/>
      <c r="F182" s="12"/>
    </row>
    <row r="183">
      <c r="C183" s="24"/>
      <c r="F183" s="12"/>
    </row>
    <row r="184">
      <c r="C184" s="24"/>
      <c r="F184" s="12"/>
    </row>
    <row r="185">
      <c r="C185" s="24"/>
      <c r="F185" s="12"/>
    </row>
    <row r="186">
      <c r="C186" s="24"/>
      <c r="F186" s="12"/>
    </row>
    <row r="187">
      <c r="C187" s="24"/>
      <c r="F187" s="12"/>
    </row>
    <row r="188">
      <c r="C188" s="24"/>
      <c r="F188" s="12"/>
    </row>
    <row r="189">
      <c r="C189" s="24"/>
      <c r="F189" s="12"/>
    </row>
    <row r="190">
      <c r="C190" s="24"/>
      <c r="F190" s="12"/>
    </row>
    <row r="191">
      <c r="C191" s="24"/>
      <c r="F191" s="12"/>
    </row>
    <row r="192">
      <c r="C192" s="24"/>
      <c r="F192" s="12"/>
    </row>
    <row r="193">
      <c r="C193" s="24"/>
      <c r="F193" s="12"/>
    </row>
    <row r="194">
      <c r="C194" s="24"/>
      <c r="F194" s="12"/>
    </row>
    <row r="195">
      <c r="C195" s="24"/>
      <c r="F195" s="12"/>
    </row>
    <row r="196">
      <c r="C196" s="24"/>
      <c r="F196" s="12"/>
    </row>
    <row r="197">
      <c r="C197" s="24"/>
      <c r="F197" s="12"/>
    </row>
    <row r="198">
      <c r="C198" s="24"/>
      <c r="F198" s="12"/>
    </row>
    <row r="199">
      <c r="C199" s="24"/>
      <c r="F199" s="12"/>
    </row>
    <row r="200">
      <c r="C200" s="24"/>
      <c r="F200" s="12"/>
    </row>
    <row r="201">
      <c r="C201" s="24"/>
      <c r="F201" s="12"/>
    </row>
    <row r="202">
      <c r="C202" s="24"/>
      <c r="F202" s="12"/>
    </row>
    <row r="203">
      <c r="C203" s="24"/>
      <c r="F203" s="12"/>
    </row>
    <row r="204">
      <c r="C204" s="24"/>
      <c r="F204" s="12"/>
    </row>
    <row r="205">
      <c r="C205" s="24"/>
      <c r="F205" s="12"/>
    </row>
    <row r="206">
      <c r="C206" s="24"/>
      <c r="F206" s="12"/>
    </row>
    <row r="207">
      <c r="C207" s="24"/>
      <c r="F207" s="12"/>
    </row>
    <row r="208">
      <c r="C208" s="24"/>
      <c r="F208" s="12"/>
    </row>
    <row r="209">
      <c r="C209" s="24"/>
      <c r="F209" s="12"/>
    </row>
    <row r="210">
      <c r="C210" s="24"/>
      <c r="F210" s="12"/>
    </row>
    <row r="211">
      <c r="C211" s="24"/>
      <c r="F211" s="12"/>
    </row>
    <row r="212">
      <c r="C212" s="24"/>
      <c r="F212" s="12"/>
    </row>
    <row r="213">
      <c r="C213" s="24"/>
      <c r="F213" s="12"/>
    </row>
    <row r="214">
      <c r="C214" s="24"/>
      <c r="F214" s="12"/>
    </row>
    <row r="215">
      <c r="C215" s="24"/>
      <c r="F215" s="12"/>
    </row>
    <row r="216">
      <c r="C216" s="24"/>
      <c r="F216" s="12"/>
    </row>
    <row r="217">
      <c r="C217" s="24"/>
      <c r="F217" s="12"/>
    </row>
    <row r="218">
      <c r="C218" s="24"/>
      <c r="F218" s="12"/>
    </row>
    <row r="219">
      <c r="C219" s="24"/>
      <c r="F219" s="12"/>
    </row>
    <row r="220">
      <c r="C220" s="24"/>
      <c r="F220" s="12"/>
    </row>
    <row r="221">
      <c r="C221" s="24"/>
      <c r="F221" s="12"/>
    </row>
    <row r="222">
      <c r="C222" s="24"/>
      <c r="F222" s="12"/>
    </row>
    <row r="223">
      <c r="C223" s="24"/>
      <c r="F223" s="12"/>
    </row>
    <row r="224">
      <c r="C224" s="24"/>
      <c r="F224" s="12"/>
    </row>
    <row r="225">
      <c r="C225" s="24"/>
      <c r="F225" s="12"/>
    </row>
    <row r="226">
      <c r="C226" s="24"/>
      <c r="F226" s="12"/>
    </row>
    <row r="227">
      <c r="C227" s="24"/>
      <c r="F227" s="12"/>
    </row>
    <row r="228">
      <c r="C228" s="24"/>
      <c r="F228" s="12"/>
    </row>
    <row r="229">
      <c r="C229" s="24"/>
      <c r="F229" s="12"/>
    </row>
    <row r="230">
      <c r="C230" s="24"/>
      <c r="F230" s="12"/>
    </row>
    <row r="231">
      <c r="C231" s="24"/>
      <c r="F231" s="12"/>
    </row>
    <row r="232">
      <c r="C232" s="24"/>
      <c r="F232" s="12"/>
    </row>
    <row r="233">
      <c r="C233" s="24"/>
      <c r="F233" s="12"/>
    </row>
    <row r="234">
      <c r="C234" s="24"/>
      <c r="F234" s="12"/>
    </row>
    <row r="235">
      <c r="C235" s="24"/>
      <c r="F235" s="12"/>
    </row>
    <row r="236">
      <c r="C236" s="24"/>
      <c r="F236" s="12"/>
    </row>
    <row r="237">
      <c r="C237" s="24"/>
      <c r="F237" s="12"/>
    </row>
    <row r="238">
      <c r="C238" s="24"/>
      <c r="F238" s="12"/>
    </row>
    <row r="239">
      <c r="C239" s="24"/>
      <c r="F239" s="12"/>
    </row>
    <row r="240">
      <c r="C240" s="24"/>
      <c r="F240" s="12"/>
    </row>
    <row r="241">
      <c r="C241" s="24"/>
      <c r="F241" s="12"/>
    </row>
    <row r="242">
      <c r="C242" s="24"/>
      <c r="F242" s="12"/>
    </row>
    <row r="243">
      <c r="C243" s="24"/>
      <c r="F243" s="12"/>
    </row>
    <row r="244">
      <c r="C244" s="24"/>
      <c r="F244" s="12"/>
    </row>
    <row r="245">
      <c r="C245" s="24"/>
      <c r="F245" s="12"/>
    </row>
    <row r="246">
      <c r="C246" s="24"/>
      <c r="F246" s="12"/>
    </row>
    <row r="247">
      <c r="C247" s="24"/>
      <c r="F247" s="12"/>
    </row>
    <row r="248">
      <c r="C248" s="24"/>
      <c r="F248" s="12"/>
    </row>
    <row r="249">
      <c r="C249" s="24"/>
      <c r="F249" s="12"/>
    </row>
    <row r="250">
      <c r="C250" s="24"/>
      <c r="F250" s="12"/>
    </row>
    <row r="251">
      <c r="C251" s="24"/>
      <c r="F251" s="12"/>
    </row>
    <row r="252">
      <c r="C252" s="24"/>
      <c r="F252" s="12"/>
    </row>
    <row r="253">
      <c r="C253" s="24"/>
      <c r="F253" s="12"/>
    </row>
    <row r="254">
      <c r="C254" s="24"/>
      <c r="F254" s="12"/>
    </row>
    <row r="255">
      <c r="C255" s="24"/>
      <c r="F255" s="12"/>
    </row>
    <row r="256">
      <c r="C256" s="24"/>
      <c r="F256" s="12"/>
    </row>
    <row r="257">
      <c r="C257" s="24"/>
      <c r="F257" s="12"/>
    </row>
    <row r="258">
      <c r="C258" s="24"/>
      <c r="F258" s="12"/>
    </row>
    <row r="259">
      <c r="C259" s="24"/>
      <c r="F259" s="12"/>
    </row>
    <row r="260">
      <c r="C260" s="24"/>
      <c r="F260" s="12"/>
    </row>
    <row r="261">
      <c r="C261" s="24"/>
      <c r="F261" s="12"/>
    </row>
    <row r="262">
      <c r="C262" s="24"/>
      <c r="F262" s="12"/>
    </row>
    <row r="263">
      <c r="C263" s="24"/>
      <c r="F263" s="12"/>
    </row>
    <row r="264">
      <c r="C264" s="24"/>
      <c r="F264" s="12"/>
    </row>
    <row r="265">
      <c r="C265" s="24"/>
      <c r="F265" s="12"/>
    </row>
    <row r="266">
      <c r="C266" s="24"/>
      <c r="F266" s="12"/>
    </row>
    <row r="267">
      <c r="C267" s="24"/>
      <c r="F267" s="12"/>
    </row>
    <row r="268">
      <c r="C268" s="24"/>
      <c r="F268" s="12"/>
    </row>
    <row r="269">
      <c r="C269" s="24"/>
      <c r="F269" s="12"/>
    </row>
    <row r="270">
      <c r="C270" s="24"/>
      <c r="F270" s="12"/>
    </row>
    <row r="271">
      <c r="C271" s="24"/>
      <c r="F271" s="12"/>
    </row>
    <row r="272">
      <c r="C272" s="24"/>
      <c r="F272" s="12"/>
    </row>
    <row r="273">
      <c r="C273" s="24"/>
      <c r="F273" s="12"/>
    </row>
    <row r="274">
      <c r="C274" s="24"/>
      <c r="F274" s="12"/>
    </row>
    <row r="275">
      <c r="C275" s="24"/>
      <c r="F275" s="12"/>
    </row>
    <row r="276">
      <c r="C276" s="24"/>
      <c r="F276" s="12"/>
    </row>
    <row r="277">
      <c r="C277" s="24"/>
      <c r="F277" s="12"/>
    </row>
    <row r="278">
      <c r="C278" s="24"/>
      <c r="F278" s="12"/>
    </row>
    <row r="279">
      <c r="C279" s="24"/>
      <c r="F279" s="12"/>
    </row>
    <row r="280">
      <c r="C280" s="24"/>
      <c r="F280" s="12"/>
    </row>
    <row r="281">
      <c r="C281" s="24"/>
      <c r="F281" s="12"/>
    </row>
    <row r="282">
      <c r="C282" s="24"/>
      <c r="F282" s="12"/>
    </row>
    <row r="283">
      <c r="C283" s="24"/>
      <c r="F283" s="12"/>
    </row>
    <row r="284">
      <c r="C284" s="24"/>
      <c r="F284" s="12"/>
    </row>
    <row r="285">
      <c r="C285" s="24"/>
      <c r="F285" s="12"/>
    </row>
    <row r="286">
      <c r="C286" s="24"/>
      <c r="F286" s="12"/>
    </row>
    <row r="287">
      <c r="C287" s="24"/>
      <c r="F287" s="12"/>
    </row>
    <row r="288">
      <c r="C288" s="24"/>
      <c r="F288" s="12"/>
    </row>
    <row r="289">
      <c r="C289" s="24"/>
      <c r="F289" s="12"/>
    </row>
    <row r="290">
      <c r="C290" s="24"/>
      <c r="F290" s="12"/>
    </row>
    <row r="291">
      <c r="C291" s="24"/>
      <c r="F291" s="12"/>
    </row>
    <row r="292">
      <c r="C292" s="24"/>
      <c r="F292" s="12"/>
    </row>
    <row r="293">
      <c r="C293" s="24"/>
      <c r="F293" s="12"/>
    </row>
    <row r="294">
      <c r="C294" s="24"/>
      <c r="F294" s="12"/>
    </row>
    <row r="295">
      <c r="C295" s="24"/>
      <c r="F295" s="12"/>
    </row>
    <row r="296">
      <c r="C296" s="24"/>
      <c r="F296" s="12"/>
    </row>
    <row r="297">
      <c r="C297" s="24"/>
      <c r="F297" s="12"/>
    </row>
    <row r="298">
      <c r="C298" s="24"/>
      <c r="F298" s="12"/>
    </row>
    <row r="299">
      <c r="C299" s="24"/>
      <c r="F299" s="12"/>
    </row>
    <row r="300">
      <c r="C300" s="24"/>
      <c r="F300" s="12"/>
    </row>
    <row r="301">
      <c r="C301" s="24"/>
      <c r="F301" s="12"/>
    </row>
    <row r="302">
      <c r="C302" s="24"/>
      <c r="F302" s="12"/>
    </row>
    <row r="303">
      <c r="C303" s="24"/>
      <c r="F303" s="12"/>
    </row>
    <row r="304">
      <c r="C304" s="24"/>
      <c r="F304" s="12"/>
    </row>
    <row r="305">
      <c r="C305" s="24"/>
      <c r="F305" s="12"/>
    </row>
    <row r="306">
      <c r="C306" s="24"/>
      <c r="F306" s="12"/>
    </row>
    <row r="307">
      <c r="C307" s="24"/>
      <c r="F307" s="12"/>
    </row>
    <row r="308">
      <c r="C308" s="24"/>
      <c r="F308" s="12"/>
    </row>
    <row r="309">
      <c r="C309" s="24"/>
      <c r="F309" s="12"/>
    </row>
    <row r="310">
      <c r="C310" s="24"/>
      <c r="F310" s="12"/>
    </row>
    <row r="311">
      <c r="C311" s="24"/>
      <c r="F311" s="12"/>
    </row>
    <row r="312">
      <c r="C312" s="24"/>
      <c r="F312" s="12"/>
    </row>
    <row r="313">
      <c r="C313" s="24"/>
      <c r="F313" s="12"/>
    </row>
    <row r="314">
      <c r="C314" s="24"/>
      <c r="F314" s="12"/>
    </row>
    <row r="315">
      <c r="C315" s="24"/>
      <c r="F315" s="12"/>
    </row>
    <row r="316">
      <c r="C316" s="24"/>
      <c r="F316" s="12"/>
    </row>
    <row r="317">
      <c r="C317" s="24"/>
      <c r="F317" s="12"/>
    </row>
    <row r="318">
      <c r="C318" s="24"/>
      <c r="F318" s="12"/>
    </row>
    <row r="319">
      <c r="C319" s="24"/>
      <c r="F319" s="12"/>
    </row>
    <row r="320">
      <c r="C320" s="24"/>
      <c r="F320" s="12"/>
    </row>
    <row r="321">
      <c r="C321" s="24"/>
      <c r="F321" s="12"/>
    </row>
    <row r="322">
      <c r="C322" s="24"/>
      <c r="F322" s="12"/>
    </row>
    <row r="323">
      <c r="C323" s="24"/>
      <c r="F323" s="12"/>
    </row>
    <row r="324">
      <c r="C324" s="24"/>
      <c r="F324" s="12"/>
    </row>
    <row r="325">
      <c r="C325" s="24"/>
      <c r="F325" s="12"/>
    </row>
    <row r="326">
      <c r="C326" s="24"/>
      <c r="F326" s="12"/>
    </row>
    <row r="327">
      <c r="C327" s="24"/>
      <c r="F327" s="12"/>
    </row>
    <row r="328">
      <c r="C328" s="24"/>
      <c r="F328" s="12"/>
    </row>
    <row r="329">
      <c r="C329" s="24"/>
      <c r="F329" s="12"/>
    </row>
    <row r="330">
      <c r="C330" s="24"/>
      <c r="F330" s="12"/>
    </row>
    <row r="331">
      <c r="C331" s="24"/>
      <c r="F331" s="12"/>
    </row>
    <row r="332">
      <c r="C332" s="24"/>
      <c r="F332" s="12"/>
    </row>
    <row r="333">
      <c r="C333" s="24"/>
      <c r="F333" s="12"/>
    </row>
    <row r="334">
      <c r="C334" s="24"/>
      <c r="F334" s="12"/>
    </row>
    <row r="335">
      <c r="C335" s="24"/>
      <c r="F335" s="12"/>
    </row>
    <row r="336">
      <c r="C336" s="24"/>
      <c r="F336" s="12"/>
    </row>
    <row r="337">
      <c r="C337" s="24"/>
      <c r="F337" s="12"/>
    </row>
    <row r="338">
      <c r="C338" s="24"/>
      <c r="F338" s="12"/>
    </row>
    <row r="339">
      <c r="C339" s="24"/>
      <c r="F339" s="12"/>
    </row>
    <row r="340">
      <c r="C340" s="24"/>
      <c r="F340" s="12"/>
    </row>
    <row r="341">
      <c r="C341" s="24"/>
      <c r="F341" s="12"/>
    </row>
    <row r="342">
      <c r="C342" s="24"/>
      <c r="F342" s="12"/>
    </row>
    <row r="343">
      <c r="C343" s="24"/>
      <c r="F343" s="12"/>
    </row>
    <row r="344">
      <c r="C344" s="24"/>
      <c r="F344" s="12"/>
    </row>
    <row r="345">
      <c r="C345" s="24"/>
      <c r="F345" s="12"/>
    </row>
    <row r="346">
      <c r="C346" s="24"/>
      <c r="F346" s="12"/>
    </row>
    <row r="347">
      <c r="C347" s="24"/>
      <c r="F347" s="12"/>
    </row>
    <row r="348">
      <c r="C348" s="24"/>
      <c r="F348" s="12"/>
    </row>
    <row r="349">
      <c r="C349" s="24"/>
      <c r="F349" s="12"/>
    </row>
    <row r="350">
      <c r="C350" s="24"/>
      <c r="F350" s="12"/>
    </row>
    <row r="351">
      <c r="C351" s="24"/>
      <c r="F351" s="12"/>
    </row>
    <row r="352">
      <c r="C352" s="24"/>
      <c r="F352" s="12"/>
    </row>
    <row r="353">
      <c r="C353" s="24"/>
      <c r="F353" s="12"/>
    </row>
    <row r="354">
      <c r="C354" s="24"/>
      <c r="F354" s="12"/>
    </row>
    <row r="355">
      <c r="C355" s="24"/>
      <c r="F355" s="12"/>
    </row>
    <row r="356">
      <c r="C356" s="24"/>
      <c r="F356" s="12"/>
    </row>
    <row r="357">
      <c r="C357" s="24"/>
      <c r="F357" s="12"/>
    </row>
    <row r="358">
      <c r="C358" s="24"/>
      <c r="F358" s="12"/>
    </row>
    <row r="359">
      <c r="C359" s="24"/>
      <c r="F359" s="12"/>
    </row>
    <row r="360">
      <c r="C360" s="24"/>
      <c r="F360" s="12"/>
    </row>
    <row r="361">
      <c r="C361" s="24"/>
      <c r="F361" s="12"/>
    </row>
    <row r="362">
      <c r="C362" s="24"/>
      <c r="F362" s="12"/>
    </row>
    <row r="363">
      <c r="C363" s="24"/>
      <c r="F363" s="12"/>
    </row>
    <row r="364">
      <c r="C364" s="24"/>
      <c r="F364" s="12"/>
    </row>
    <row r="365">
      <c r="C365" s="24"/>
      <c r="F365" s="12"/>
    </row>
    <row r="366">
      <c r="C366" s="24"/>
      <c r="F366" s="12"/>
    </row>
    <row r="367">
      <c r="C367" s="24"/>
      <c r="F367" s="12"/>
    </row>
    <row r="368">
      <c r="C368" s="24"/>
      <c r="F368" s="12"/>
    </row>
    <row r="369">
      <c r="C369" s="24"/>
      <c r="F369" s="12"/>
    </row>
    <row r="370">
      <c r="C370" s="24"/>
      <c r="F370" s="12"/>
    </row>
    <row r="371">
      <c r="C371" s="24"/>
      <c r="F371" s="12"/>
    </row>
    <row r="372">
      <c r="C372" s="24"/>
      <c r="F372" s="12"/>
    </row>
    <row r="373">
      <c r="C373" s="24"/>
      <c r="F373" s="12"/>
    </row>
    <row r="374">
      <c r="C374" s="24"/>
      <c r="F374" s="12"/>
    </row>
    <row r="375">
      <c r="C375" s="24"/>
      <c r="F375" s="12"/>
    </row>
    <row r="376">
      <c r="C376" s="24"/>
      <c r="F376" s="12"/>
    </row>
    <row r="377">
      <c r="C377" s="24"/>
      <c r="F377" s="12"/>
    </row>
    <row r="378">
      <c r="C378" s="24"/>
      <c r="F378" s="12"/>
    </row>
    <row r="379">
      <c r="C379" s="24"/>
      <c r="F379" s="12"/>
    </row>
    <row r="380">
      <c r="C380" s="24"/>
      <c r="F380" s="12"/>
    </row>
    <row r="381">
      <c r="C381" s="24"/>
      <c r="F381" s="12"/>
    </row>
    <row r="382">
      <c r="C382" s="24"/>
      <c r="F382" s="12"/>
    </row>
    <row r="383">
      <c r="C383" s="24"/>
      <c r="F383" s="12"/>
    </row>
    <row r="384">
      <c r="C384" s="24"/>
      <c r="F384" s="12"/>
    </row>
    <row r="385">
      <c r="C385" s="24"/>
      <c r="F385" s="12"/>
    </row>
    <row r="386">
      <c r="C386" s="24"/>
      <c r="F386" s="12"/>
    </row>
    <row r="387">
      <c r="C387" s="24"/>
      <c r="F387" s="12"/>
    </row>
    <row r="388">
      <c r="C388" s="24"/>
      <c r="F388" s="12"/>
    </row>
    <row r="389">
      <c r="C389" s="24"/>
      <c r="F389" s="12"/>
    </row>
    <row r="390">
      <c r="C390" s="24"/>
      <c r="F390" s="12"/>
    </row>
    <row r="391">
      <c r="C391" s="24"/>
      <c r="F391" s="12"/>
    </row>
    <row r="392">
      <c r="C392" s="24"/>
      <c r="F392" s="12"/>
    </row>
    <row r="393">
      <c r="C393" s="24"/>
      <c r="F393" s="12"/>
    </row>
    <row r="394">
      <c r="C394" s="24"/>
      <c r="F394" s="12"/>
    </row>
    <row r="395">
      <c r="C395" s="24"/>
      <c r="F395" s="12"/>
    </row>
    <row r="396">
      <c r="C396" s="24"/>
      <c r="F396" s="12"/>
    </row>
    <row r="397">
      <c r="C397" s="24"/>
      <c r="F397" s="12"/>
    </row>
    <row r="398">
      <c r="C398" s="24"/>
      <c r="F398" s="12"/>
    </row>
    <row r="399">
      <c r="C399" s="24"/>
      <c r="F399" s="12"/>
    </row>
    <row r="400">
      <c r="C400" s="24"/>
      <c r="F400" s="12"/>
    </row>
    <row r="401">
      <c r="C401" s="24"/>
      <c r="F401" s="12"/>
    </row>
    <row r="402">
      <c r="C402" s="24"/>
      <c r="F402" s="12"/>
    </row>
    <row r="403">
      <c r="C403" s="24"/>
      <c r="F403" s="12"/>
    </row>
    <row r="404">
      <c r="C404" s="24"/>
      <c r="F404" s="12"/>
    </row>
    <row r="405">
      <c r="C405" s="24"/>
      <c r="F405" s="12"/>
    </row>
    <row r="406">
      <c r="C406" s="24"/>
      <c r="F406" s="12"/>
    </row>
    <row r="407">
      <c r="C407" s="24"/>
      <c r="F407" s="12"/>
    </row>
    <row r="408">
      <c r="C408" s="24"/>
      <c r="F408" s="12"/>
    </row>
    <row r="409">
      <c r="C409" s="24"/>
      <c r="F409" s="12"/>
    </row>
    <row r="410">
      <c r="C410" s="24"/>
      <c r="F410" s="12"/>
    </row>
    <row r="411">
      <c r="C411" s="24"/>
      <c r="F411" s="12"/>
    </row>
    <row r="412">
      <c r="C412" s="24"/>
      <c r="F412" s="12"/>
    </row>
    <row r="413">
      <c r="C413" s="24"/>
      <c r="F413" s="12"/>
    </row>
    <row r="414">
      <c r="C414" s="24"/>
      <c r="F414" s="12"/>
    </row>
    <row r="415">
      <c r="C415" s="24"/>
      <c r="F415" s="12"/>
    </row>
    <row r="416">
      <c r="C416" s="24"/>
      <c r="F416" s="12"/>
    </row>
    <row r="417">
      <c r="C417" s="24"/>
      <c r="F417" s="12"/>
    </row>
    <row r="418">
      <c r="C418" s="24"/>
      <c r="F418" s="12"/>
    </row>
    <row r="419">
      <c r="C419" s="24"/>
      <c r="F419" s="12"/>
    </row>
    <row r="420">
      <c r="C420" s="24"/>
      <c r="F420" s="12"/>
    </row>
    <row r="421">
      <c r="C421" s="24"/>
      <c r="F421" s="12"/>
    </row>
    <row r="422">
      <c r="C422" s="24"/>
      <c r="F422" s="12"/>
    </row>
    <row r="423">
      <c r="C423" s="24"/>
      <c r="F423" s="12"/>
    </row>
    <row r="424">
      <c r="C424" s="24"/>
      <c r="F424" s="12"/>
    </row>
    <row r="425">
      <c r="C425" s="24"/>
      <c r="F425" s="12"/>
    </row>
    <row r="426">
      <c r="C426" s="24"/>
      <c r="F426" s="12"/>
    </row>
    <row r="427">
      <c r="C427" s="24"/>
      <c r="F427" s="12"/>
    </row>
    <row r="428">
      <c r="C428" s="24"/>
      <c r="F428" s="12"/>
    </row>
    <row r="429">
      <c r="C429" s="24"/>
      <c r="F429" s="12"/>
    </row>
    <row r="430">
      <c r="C430" s="24"/>
      <c r="F430" s="12"/>
    </row>
    <row r="431">
      <c r="C431" s="24"/>
      <c r="F431" s="12"/>
    </row>
    <row r="432">
      <c r="C432" s="24"/>
      <c r="F432" s="12"/>
    </row>
    <row r="433">
      <c r="C433" s="24"/>
      <c r="F433" s="12"/>
    </row>
    <row r="434">
      <c r="C434" s="24"/>
      <c r="F434" s="12"/>
    </row>
    <row r="435">
      <c r="C435" s="24"/>
      <c r="F435" s="12"/>
    </row>
    <row r="436">
      <c r="C436" s="24"/>
      <c r="F436" s="12"/>
    </row>
    <row r="437">
      <c r="C437" s="24"/>
      <c r="F437" s="12"/>
    </row>
    <row r="438">
      <c r="C438" s="24"/>
      <c r="F438" s="12"/>
    </row>
    <row r="439">
      <c r="C439" s="24"/>
      <c r="F439" s="12"/>
    </row>
    <row r="440">
      <c r="C440" s="24"/>
      <c r="F440" s="12"/>
    </row>
    <row r="441">
      <c r="C441" s="24"/>
      <c r="F441" s="12"/>
    </row>
    <row r="442">
      <c r="C442" s="24"/>
      <c r="F442" s="12"/>
    </row>
    <row r="443">
      <c r="C443" s="24"/>
      <c r="F443" s="12"/>
    </row>
    <row r="444">
      <c r="C444" s="24"/>
      <c r="F444" s="12"/>
    </row>
    <row r="445">
      <c r="C445" s="24"/>
      <c r="F445" s="12"/>
    </row>
    <row r="446">
      <c r="C446" s="24"/>
      <c r="F446" s="12"/>
    </row>
    <row r="447">
      <c r="C447" s="24"/>
      <c r="F447" s="12"/>
    </row>
    <row r="448">
      <c r="C448" s="24"/>
      <c r="F448" s="12"/>
    </row>
    <row r="449">
      <c r="C449" s="24"/>
      <c r="F449" s="12"/>
    </row>
    <row r="450">
      <c r="C450" s="24"/>
      <c r="F450" s="12"/>
    </row>
    <row r="451">
      <c r="C451" s="24"/>
      <c r="F451" s="12"/>
    </row>
    <row r="452">
      <c r="C452" s="24"/>
      <c r="F452" s="12"/>
    </row>
    <row r="453">
      <c r="C453" s="24"/>
      <c r="F453" s="12"/>
    </row>
    <row r="454">
      <c r="C454" s="24"/>
      <c r="F454" s="12"/>
    </row>
    <row r="455">
      <c r="C455" s="24"/>
      <c r="F455" s="12"/>
    </row>
    <row r="456">
      <c r="C456" s="24"/>
      <c r="F456" s="12"/>
    </row>
    <row r="457">
      <c r="C457" s="24"/>
      <c r="F457" s="12"/>
    </row>
    <row r="458">
      <c r="C458" s="24"/>
      <c r="F458" s="12"/>
    </row>
    <row r="459">
      <c r="C459" s="24"/>
      <c r="F459" s="12"/>
    </row>
    <row r="460">
      <c r="C460" s="24"/>
      <c r="F460" s="12"/>
    </row>
    <row r="461">
      <c r="C461" s="24"/>
      <c r="F461" s="12"/>
    </row>
    <row r="462">
      <c r="C462" s="24"/>
      <c r="F462" s="12"/>
    </row>
    <row r="463">
      <c r="C463" s="24"/>
      <c r="F463" s="12"/>
    </row>
    <row r="464">
      <c r="C464" s="24"/>
      <c r="F464" s="12"/>
    </row>
    <row r="465">
      <c r="C465" s="24"/>
      <c r="F465" s="12"/>
    </row>
    <row r="466">
      <c r="C466" s="24"/>
      <c r="F466" s="12"/>
    </row>
    <row r="467">
      <c r="C467" s="24"/>
      <c r="F467" s="12"/>
    </row>
    <row r="468">
      <c r="C468" s="24"/>
      <c r="F468" s="12"/>
    </row>
    <row r="469">
      <c r="C469" s="24"/>
      <c r="F469" s="12"/>
    </row>
    <row r="470">
      <c r="C470" s="24"/>
      <c r="F470" s="12"/>
    </row>
    <row r="471">
      <c r="C471" s="24"/>
      <c r="F471" s="12"/>
    </row>
    <row r="472">
      <c r="C472" s="24"/>
      <c r="F472" s="12"/>
    </row>
    <row r="473">
      <c r="C473" s="24"/>
      <c r="F473" s="12"/>
    </row>
    <row r="474">
      <c r="C474" s="24"/>
      <c r="F474" s="12"/>
    </row>
    <row r="475">
      <c r="C475" s="24"/>
      <c r="F475" s="12"/>
    </row>
    <row r="476">
      <c r="C476" s="24"/>
      <c r="F476" s="12"/>
    </row>
    <row r="477">
      <c r="C477" s="24"/>
      <c r="F477" s="12"/>
    </row>
    <row r="478">
      <c r="C478" s="24"/>
      <c r="F478" s="12"/>
    </row>
    <row r="479">
      <c r="C479" s="24"/>
      <c r="F479" s="12"/>
    </row>
    <row r="480">
      <c r="C480" s="24"/>
      <c r="F480" s="12"/>
    </row>
    <row r="481">
      <c r="C481" s="24"/>
      <c r="F481" s="12"/>
    </row>
    <row r="482">
      <c r="C482" s="24"/>
      <c r="F482" s="12"/>
    </row>
    <row r="483">
      <c r="C483" s="24"/>
      <c r="F483" s="12"/>
    </row>
    <row r="484">
      <c r="C484" s="24"/>
      <c r="F484" s="12"/>
    </row>
    <row r="485">
      <c r="C485" s="24"/>
      <c r="F485" s="12"/>
    </row>
    <row r="486">
      <c r="C486" s="24"/>
      <c r="F486" s="12"/>
    </row>
    <row r="487">
      <c r="C487" s="24"/>
      <c r="F487" s="12"/>
    </row>
    <row r="488">
      <c r="C488" s="24"/>
      <c r="F488" s="12"/>
    </row>
    <row r="489">
      <c r="C489" s="24"/>
      <c r="F489" s="12"/>
    </row>
    <row r="490">
      <c r="C490" s="24"/>
      <c r="F490" s="12"/>
    </row>
    <row r="491">
      <c r="C491" s="24"/>
      <c r="F491" s="12"/>
    </row>
    <row r="492">
      <c r="C492" s="24"/>
      <c r="F492" s="12"/>
    </row>
    <row r="493">
      <c r="C493" s="24"/>
      <c r="F493" s="12"/>
    </row>
    <row r="494">
      <c r="C494" s="24"/>
      <c r="F494" s="12"/>
    </row>
    <row r="495">
      <c r="C495" s="24"/>
      <c r="F495" s="12"/>
    </row>
    <row r="496">
      <c r="C496" s="24"/>
      <c r="F496" s="12"/>
    </row>
    <row r="497">
      <c r="C497" s="24"/>
      <c r="F497" s="12"/>
    </row>
    <row r="498">
      <c r="C498" s="24"/>
      <c r="F498" s="12"/>
    </row>
    <row r="499">
      <c r="C499" s="24"/>
      <c r="F499" s="12"/>
    </row>
    <row r="500">
      <c r="C500" s="24"/>
      <c r="F500" s="12"/>
    </row>
    <row r="501">
      <c r="C501" s="24"/>
      <c r="F501" s="12"/>
    </row>
    <row r="502">
      <c r="C502" s="24"/>
      <c r="F502" s="12"/>
    </row>
    <row r="503">
      <c r="C503" s="24"/>
      <c r="F503" s="12"/>
    </row>
    <row r="504">
      <c r="C504" s="24"/>
      <c r="F504" s="12"/>
    </row>
    <row r="505">
      <c r="C505" s="24"/>
      <c r="F505" s="12"/>
    </row>
    <row r="506">
      <c r="C506" s="24"/>
      <c r="F506" s="12"/>
    </row>
    <row r="507">
      <c r="C507" s="24"/>
      <c r="F507" s="12"/>
    </row>
    <row r="508">
      <c r="C508" s="24"/>
      <c r="F508" s="12"/>
    </row>
    <row r="509">
      <c r="C509" s="24"/>
      <c r="F509" s="12"/>
    </row>
    <row r="510">
      <c r="C510" s="24"/>
      <c r="F510" s="12"/>
    </row>
    <row r="511">
      <c r="C511" s="24"/>
      <c r="F511" s="12"/>
    </row>
    <row r="512">
      <c r="C512" s="24"/>
      <c r="F512" s="12"/>
    </row>
    <row r="513">
      <c r="C513" s="24"/>
      <c r="F513" s="12"/>
    </row>
    <row r="514">
      <c r="C514" s="24"/>
      <c r="F514" s="12"/>
    </row>
    <row r="515">
      <c r="C515" s="24"/>
      <c r="F515" s="12"/>
    </row>
    <row r="516">
      <c r="C516" s="24"/>
      <c r="F516" s="12"/>
    </row>
    <row r="517">
      <c r="C517" s="24"/>
      <c r="F517" s="12"/>
    </row>
    <row r="518">
      <c r="C518" s="24"/>
      <c r="F518" s="12"/>
    </row>
    <row r="519">
      <c r="C519" s="24"/>
      <c r="F519" s="12"/>
    </row>
    <row r="520">
      <c r="C520" s="24"/>
      <c r="F520" s="12"/>
    </row>
    <row r="521">
      <c r="C521" s="24"/>
      <c r="F521" s="12"/>
    </row>
    <row r="522">
      <c r="C522" s="24"/>
      <c r="F522" s="12"/>
    </row>
    <row r="523">
      <c r="C523" s="24"/>
      <c r="F523" s="12"/>
    </row>
    <row r="524">
      <c r="C524" s="24"/>
      <c r="F524" s="12"/>
    </row>
    <row r="525">
      <c r="C525" s="24"/>
      <c r="F525" s="12"/>
    </row>
    <row r="526">
      <c r="C526" s="24"/>
      <c r="F526" s="12"/>
    </row>
    <row r="527">
      <c r="C527" s="24"/>
      <c r="F527" s="12"/>
    </row>
    <row r="528">
      <c r="C528" s="24"/>
      <c r="F528" s="12"/>
    </row>
    <row r="529">
      <c r="C529" s="24"/>
      <c r="F529" s="12"/>
    </row>
    <row r="530">
      <c r="C530" s="24"/>
      <c r="F530" s="12"/>
    </row>
    <row r="531">
      <c r="C531" s="24"/>
      <c r="F531" s="12"/>
    </row>
    <row r="532">
      <c r="C532" s="24"/>
      <c r="F532" s="12"/>
    </row>
    <row r="533">
      <c r="C533" s="24"/>
      <c r="F533" s="12"/>
    </row>
    <row r="534">
      <c r="C534" s="24"/>
      <c r="F534" s="12"/>
    </row>
    <row r="535">
      <c r="C535" s="24"/>
      <c r="F535" s="12"/>
    </row>
    <row r="536">
      <c r="C536" s="24"/>
      <c r="F536" s="12"/>
    </row>
    <row r="537">
      <c r="C537" s="24"/>
      <c r="F537" s="12"/>
    </row>
    <row r="538">
      <c r="C538" s="24"/>
      <c r="F538" s="12"/>
    </row>
    <row r="539">
      <c r="C539" s="24"/>
      <c r="F539" s="12"/>
    </row>
    <row r="540">
      <c r="C540" s="24"/>
      <c r="F540" s="12"/>
    </row>
    <row r="541">
      <c r="C541" s="24"/>
      <c r="F541" s="12"/>
    </row>
    <row r="542">
      <c r="C542" s="24"/>
      <c r="F542" s="12"/>
    </row>
    <row r="543">
      <c r="C543" s="24"/>
      <c r="F543" s="12"/>
    </row>
    <row r="544">
      <c r="C544" s="24"/>
      <c r="F544" s="12"/>
    </row>
    <row r="545">
      <c r="C545" s="24"/>
      <c r="F545" s="12"/>
    </row>
    <row r="546">
      <c r="C546" s="24"/>
      <c r="F546" s="12"/>
    </row>
    <row r="547">
      <c r="C547" s="24"/>
      <c r="F547" s="12"/>
    </row>
    <row r="548">
      <c r="C548" s="24"/>
      <c r="F548" s="12"/>
    </row>
    <row r="549">
      <c r="C549" s="24"/>
      <c r="F549" s="12"/>
    </row>
    <row r="550">
      <c r="C550" s="24"/>
      <c r="F550" s="12"/>
    </row>
    <row r="551">
      <c r="C551" s="24"/>
      <c r="F551" s="12"/>
    </row>
    <row r="552">
      <c r="C552" s="24"/>
      <c r="F552" s="12"/>
    </row>
    <row r="553">
      <c r="C553" s="24"/>
      <c r="F553" s="12"/>
    </row>
    <row r="554">
      <c r="C554" s="24"/>
      <c r="F554" s="12"/>
    </row>
    <row r="555">
      <c r="C555" s="24"/>
      <c r="F555" s="12"/>
    </row>
    <row r="556">
      <c r="C556" s="24"/>
      <c r="F556" s="12"/>
    </row>
    <row r="557">
      <c r="C557" s="24"/>
      <c r="F557" s="12"/>
    </row>
    <row r="558">
      <c r="C558" s="24"/>
      <c r="F558" s="12"/>
    </row>
    <row r="559">
      <c r="C559" s="24"/>
      <c r="F559" s="12"/>
    </row>
    <row r="560">
      <c r="C560" s="24"/>
      <c r="F560" s="12"/>
    </row>
    <row r="561">
      <c r="C561" s="24"/>
      <c r="F561" s="12"/>
    </row>
    <row r="562">
      <c r="C562" s="24"/>
      <c r="F562" s="12"/>
    </row>
    <row r="563">
      <c r="C563" s="24"/>
      <c r="F563" s="12"/>
    </row>
    <row r="564">
      <c r="C564" s="24"/>
      <c r="F564" s="12"/>
    </row>
    <row r="565">
      <c r="C565" s="24"/>
      <c r="F565" s="12"/>
    </row>
    <row r="566">
      <c r="C566" s="24"/>
      <c r="F566" s="12"/>
    </row>
    <row r="567">
      <c r="C567" s="24"/>
      <c r="F567" s="12"/>
    </row>
    <row r="568">
      <c r="C568" s="24"/>
      <c r="F568" s="12"/>
    </row>
    <row r="569">
      <c r="C569" s="24"/>
      <c r="F569" s="12"/>
    </row>
    <row r="570">
      <c r="C570" s="24"/>
      <c r="F570" s="12"/>
    </row>
    <row r="571">
      <c r="C571" s="24"/>
      <c r="F571" s="12"/>
    </row>
    <row r="572">
      <c r="C572" s="24"/>
      <c r="F572" s="12"/>
    </row>
    <row r="573">
      <c r="C573" s="24"/>
      <c r="F573" s="12"/>
    </row>
    <row r="574">
      <c r="C574" s="24"/>
      <c r="F574" s="12"/>
    </row>
    <row r="575">
      <c r="C575" s="24"/>
      <c r="F575" s="12"/>
    </row>
    <row r="576">
      <c r="C576" s="24"/>
      <c r="F576" s="12"/>
    </row>
    <row r="577">
      <c r="C577" s="24"/>
      <c r="F577" s="12"/>
    </row>
    <row r="578">
      <c r="C578" s="24"/>
      <c r="F578" s="12"/>
    </row>
    <row r="579">
      <c r="C579" s="24"/>
      <c r="F579" s="12"/>
    </row>
    <row r="580">
      <c r="C580" s="24"/>
      <c r="F580" s="12"/>
    </row>
    <row r="581">
      <c r="C581" s="24"/>
      <c r="F581" s="12"/>
    </row>
    <row r="582">
      <c r="C582" s="24"/>
      <c r="F582" s="12"/>
    </row>
    <row r="583">
      <c r="C583" s="24"/>
      <c r="F583" s="12"/>
    </row>
    <row r="584">
      <c r="C584" s="24"/>
      <c r="F584" s="12"/>
    </row>
    <row r="585">
      <c r="C585" s="24"/>
      <c r="F585" s="12"/>
    </row>
    <row r="586">
      <c r="C586" s="24"/>
      <c r="F586" s="12"/>
    </row>
    <row r="587">
      <c r="C587" s="24"/>
      <c r="F587" s="12"/>
    </row>
    <row r="588">
      <c r="C588" s="24"/>
      <c r="F588" s="12"/>
    </row>
    <row r="589">
      <c r="C589" s="24"/>
      <c r="F589" s="12"/>
    </row>
    <row r="590">
      <c r="C590" s="24"/>
      <c r="F590" s="12"/>
    </row>
    <row r="591">
      <c r="C591" s="24"/>
      <c r="F591" s="12"/>
    </row>
    <row r="592">
      <c r="C592" s="24"/>
      <c r="F592" s="12"/>
    </row>
    <row r="593">
      <c r="C593" s="24"/>
      <c r="F593" s="12"/>
    </row>
    <row r="594">
      <c r="C594" s="24"/>
      <c r="F594" s="12"/>
    </row>
    <row r="595">
      <c r="C595" s="24"/>
      <c r="F595" s="12"/>
    </row>
    <row r="596">
      <c r="C596" s="24"/>
      <c r="F596" s="12"/>
    </row>
    <row r="597">
      <c r="C597" s="24"/>
      <c r="F597" s="12"/>
    </row>
    <row r="598">
      <c r="C598" s="24"/>
      <c r="F598" s="12"/>
    </row>
    <row r="599">
      <c r="C599" s="24"/>
      <c r="F599" s="12"/>
    </row>
    <row r="600">
      <c r="C600" s="24"/>
      <c r="F600" s="12"/>
    </row>
    <row r="601">
      <c r="C601" s="24"/>
      <c r="F601" s="12"/>
    </row>
    <row r="602">
      <c r="C602" s="24"/>
      <c r="F602" s="12"/>
    </row>
    <row r="603">
      <c r="C603" s="24"/>
      <c r="F603" s="12"/>
    </row>
    <row r="604">
      <c r="C604" s="24"/>
      <c r="F604" s="12"/>
    </row>
    <row r="605">
      <c r="C605" s="24"/>
      <c r="F605" s="12"/>
    </row>
    <row r="606">
      <c r="C606" s="24"/>
      <c r="F606" s="12"/>
    </row>
    <row r="607">
      <c r="C607" s="24"/>
      <c r="F607" s="12"/>
    </row>
    <row r="608">
      <c r="C608" s="24"/>
      <c r="F608" s="12"/>
    </row>
    <row r="609">
      <c r="C609" s="24"/>
      <c r="F609" s="12"/>
    </row>
    <row r="610">
      <c r="C610" s="24"/>
      <c r="F610" s="12"/>
    </row>
    <row r="611">
      <c r="C611" s="24"/>
      <c r="F611" s="12"/>
    </row>
    <row r="612">
      <c r="C612" s="24"/>
      <c r="F612" s="12"/>
    </row>
    <row r="613">
      <c r="C613" s="24"/>
      <c r="F613" s="12"/>
    </row>
    <row r="614">
      <c r="C614" s="24"/>
      <c r="F614" s="12"/>
    </row>
    <row r="615">
      <c r="C615" s="24"/>
      <c r="F615" s="12"/>
    </row>
    <row r="616">
      <c r="C616" s="24"/>
      <c r="F616" s="12"/>
    </row>
    <row r="617">
      <c r="C617" s="24"/>
      <c r="F617" s="12"/>
    </row>
    <row r="618">
      <c r="C618" s="24"/>
      <c r="F618" s="12"/>
    </row>
    <row r="619">
      <c r="C619" s="24"/>
      <c r="F619" s="12"/>
    </row>
    <row r="620">
      <c r="C620" s="24"/>
      <c r="F620" s="12"/>
    </row>
    <row r="621">
      <c r="C621" s="24"/>
      <c r="F621" s="12"/>
    </row>
    <row r="622">
      <c r="C622" s="24"/>
      <c r="F622" s="12"/>
    </row>
    <row r="623">
      <c r="C623" s="24"/>
      <c r="F623" s="12"/>
    </row>
    <row r="624">
      <c r="C624" s="24"/>
      <c r="F624" s="12"/>
    </row>
    <row r="625">
      <c r="C625" s="24"/>
      <c r="F625" s="12"/>
    </row>
    <row r="626">
      <c r="C626" s="24"/>
      <c r="F626" s="12"/>
    </row>
    <row r="627">
      <c r="C627" s="24"/>
      <c r="F627" s="12"/>
    </row>
    <row r="628">
      <c r="C628" s="24"/>
      <c r="F628" s="12"/>
    </row>
    <row r="629">
      <c r="C629" s="24"/>
      <c r="F629" s="12"/>
    </row>
    <row r="630">
      <c r="C630" s="24"/>
      <c r="F630" s="12"/>
    </row>
    <row r="631">
      <c r="C631" s="24"/>
      <c r="F631" s="12"/>
    </row>
    <row r="632">
      <c r="C632" s="24"/>
      <c r="F632" s="12"/>
    </row>
    <row r="633">
      <c r="C633" s="24"/>
      <c r="F633" s="12"/>
    </row>
    <row r="634">
      <c r="C634" s="24"/>
      <c r="F634" s="12"/>
    </row>
    <row r="635">
      <c r="C635" s="24"/>
      <c r="F635" s="12"/>
    </row>
    <row r="636">
      <c r="C636" s="24"/>
      <c r="F636" s="12"/>
    </row>
    <row r="637">
      <c r="C637" s="24"/>
      <c r="F637" s="12"/>
    </row>
    <row r="638">
      <c r="C638" s="24"/>
      <c r="F638" s="12"/>
    </row>
    <row r="639">
      <c r="C639" s="24"/>
      <c r="F639" s="12"/>
    </row>
    <row r="640">
      <c r="C640" s="24"/>
      <c r="F640" s="12"/>
    </row>
    <row r="641">
      <c r="C641" s="24"/>
      <c r="F641" s="12"/>
    </row>
    <row r="642">
      <c r="C642" s="24"/>
      <c r="F642" s="12"/>
    </row>
    <row r="643">
      <c r="C643" s="24"/>
      <c r="F643" s="12"/>
    </row>
    <row r="644">
      <c r="C644" s="24"/>
      <c r="F644" s="12"/>
    </row>
    <row r="645">
      <c r="C645" s="24"/>
      <c r="F645" s="12"/>
    </row>
    <row r="646">
      <c r="C646" s="24"/>
      <c r="F646" s="12"/>
    </row>
    <row r="647">
      <c r="C647" s="24"/>
      <c r="F647" s="12"/>
    </row>
    <row r="648">
      <c r="C648" s="24"/>
      <c r="F648" s="12"/>
    </row>
    <row r="649">
      <c r="C649" s="24"/>
      <c r="F649" s="12"/>
    </row>
    <row r="650">
      <c r="C650" s="24"/>
      <c r="F650" s="12"/>
    </row>
    <row r="651">
      <c r="C651" s="24"/>
      <c r="F651" s="12"/>
    </row>
    <row r="652">
      <c r="C652" s="24"/>
      <c r="F652" s="12"/>
    </row>
    <row r="653">
      <c r="C653" s="24"/>
      <c r="F653" s="12"/>
    </row>
    <row r="654">
      <c r="C654" s="24"/>
      <c r="F654" s="12"/>
    </row>
    <row r="655">
      <c r="C655" s="24"/>
      <c r="F655" s="12"/>
    </row>
    <row r="656">
      <c r="C656" s="24"/>
      <c r="F656" s="12"/>
    </row>
    <row r="657">
      <c r="C657" s="24"/>
      <c r="F657" s="12"/>
    </row>
    <row r="658">
      <c r="C658" s="24"/>
      <c r="F658" s="12"/>
    </row>
    <row r="659">
      <c r="C659" s="24"/>
      <c r="F659" s="12"/>
    </row>
    <row r="660">
      <c r="C660" s="24"/>
      <c r="F660" s="12"/>
    </row>
    <row r="661">
      <c r="C661" s="24"/>
      <c r="F661" s="12"/>
    </row>
    <row r="662">
      <c r="C662" s="24"/>
      <c r="F662" s="12"/>
    </row>
    <row r="663">
      <c r="C663" s="24"/>
      <c r="F663" s="12"/>
    </row>
    <row r="664">
      <c r="C664" s="24"/>
      <c r="F664" s="12"/>
    </row>
    <row r="665">
      <c r="C665" s="24"/>
      <c r="F665" s="12"/>
    </row>
    <row r="666">
      <c r="C666" s="24"/>
      <c r="F666" s="12"/>
    </row>
    <row r="667">
      <c r="C667" s="24"/>
      <c r="F667" s="12"/>
    </row>
    <row r="668">
      <c r="C668" s="24"/>
      <c r="F668" s="12"/>
    </row>
    <row r="669">
      <c r="C669" s="24"/>
      <c r="F669" s="12"/>
    </row>
    <row r="670">
      <c r="C670" s="24"/>
      <c r="F670" s="12"/>
    </row>
    <row r="671">
      <c r="C671" s="24"/>
      <c r="F671" s="12"/>
    </row>
    <row r="672">
      <c r="C672" s="24"/>
      <c r="F672" s="12"/>
    </row>
    <row r="673">
      <c r="C673" s="24"/>
      <c r="F673" s="12"/>
    </row>
    <row r="674">
      <c r="C674" s="24"/>
      <c r="F674" s="12"/>
    </row>
    <row r="675">
      <c r="C675" s="24"/>
      <c r="F675" s="12"/>
    </row>
    <row r="676">
      <c r="C676" s="24"/>
      <c r="F676" s="12"/>
    </row>
    <row r="677">
      <c r="C677" s="24"/>
      <c r="F677" s="12"/>
    </row>
    <row r="678">
      <c r="C678" s="24"/>
      <c r="F678" s="12"/>
    </row>
    <row r="679">
      <c r="C679" s="24"/>
      <c r="F679" s="12"/>
    </row>
    <row r="680">
      <c r="C680" s="24"/>
      <c r="F680" s="12"/>
    </row>
    <row r="681">
      <c r="C681" s="24"/>
      <c r="F681" s="12"/>
    </row>
    <row r="682">
      <c r="C682" s="24"/>
      <c r="F682" s="12"/>
    </row>
    <row r="683">
      <c r="C683" s="24"/>
      <c r="F683" s="12"/>
    </row>
    <row r="684">
      <c r="C684" s="24"/>
      <c r="F684" s="12"/>
    </row>
    <row r="685">
      <c r="C685" s="24"/>
      <c r="F685" s="12"/>
    </row>
    <row r="686">
      <c r="C686" s="24"/>
      <c r="F686" s="12"/>
    </row>
    <row r="687">
      <c r="C687" s="24"/>
      <c r="F687" s="12"/>
    </row>
    <row r="688">
      <c r="C688" s="24"/>
      <c r="F688" s="12"/>
    </row>
    <row r="689">
      <c r="C689" s="24"/>
      <c r="F689" s="12"/>
    </row>
    <row r="690">
      <c r="C690" s="24"/>
      <c r="F690" s="12"/>
    </row>
    <row r="691">
      <c r="C691" s="24"/>
      <c r="F691" s="12"/>
    </row>
    <row r="692">
      <c r="C692" s="24"/>
      <c r="F692" s="12"/>
    </row>
    <row r="693">
      <c r="C693" s="24"/>
      <c r="F693" s="12"/>
    </row>
    <row r="694">
      <c r="C694" s="24"/>
      <c r="F694" s="12"/>
    </row>
    <row r="695">
      <c r="C695" s="24"/>
      <c r="F695" s="12"/>
    </row>
    <row r="696">
      <c r="C696" s="24"/>
      <c r="F696" s="12"/>
    </row>
    <row r="697">
      <c r="C697" s="24"/>
      <c r="F697" s="12"/>
    </row>
    <row r="698">
      <c r="C698" s="24"/>
      <c r="F698" s="12"/>
    </row>
    <row r="699">
      <c r="C699" s="24"/>
      <c r="F699" s="12"/>
    </row>
    <row r="700">
      <c r="C700" s="24"/>
      <c r="F700" s="12"/>
    </row>
    <row r="701">
      <c r="C701" s="24"/>
      <c r="F701" s="12"/>
    </row>
    <row r="702">
      <c r="C702" s="24"/>
      <c r="F702" s="12"/>
    </row>
    <row r="703">
      <c r="C703" s="24"/>
      <c r="F703" s="12"/>
    </row>
    <row r="704">
      <c r="C704" s="24"/>
      <c r="F704" s="12"/>
    </row>
    <row r="705">
      <c r="C705" s="24"/>
      <c r="F705" s="12"/>
    </row>
    <row r="706">
      <c r="C706" s="24"/>
      <c r="F706" s="12"/>
    </row>
    <row r="707">
      <c r="C707" s="24"/>
      <c r="F707" s="12"/>
    </row>
    <row r="708">
      <c r="C708" s="24"/>
      <c r="F708" s="12"/>
    </row>
    <row r="709">
      <c r="C709" s="24"/>
      <c r="F709" s="12"/>
    </row>
    <row r="710">
      <c r="C710" s="24"/>
      <c r="F710" s="12"/>
    </row>
    <row r="711">
      <c r="C711" s="24"/>
      <c r="F711" s="12"/>
    </row>
    <row r="712">
      <c r="C712" s="24"/>
      <c r="F712" s="12"/>
    </row>
    <row r="713">
      <c r="C713" s="24"/>
      <c r="F713" s="12"/>
    </row>
    <row r="714">
      <c r="C714" s="24"/>
      <c r="F714" s="12"/>
    </row>
    <row r="715">
      <c r="C715" s="24"/>
      <c r="F715" s="12"/>
    </row>
    <row r="716">
      <c r="C716" s="24"/>
      <c r="F716" s="12"/>
    </row>
    <row r="717">
      <c r="C717" s="24"/>
      <c r="F717" s="12"/>
    </row>
    <row r="718">
      <c r="C718" s="24"/>
      <c r="F718" s="12"/>
    </row>
    <row r="719">
      <c r="C719" s="24"/>
      <c r="F719" s="12"/>
    </row>
    <row r="720">
      <c r="C720" s="24"/>
      <c r="F720" s="12"/>
    </row>
    <row r="721">
      <c r="C721" s="24"/>
      <c r="F721" s="12"/>
    </row>
    <row r="722">
      <c r="C722" s="24"/>
      <c r="F722" s="12"/>
    </row>
    <row r="723">
      <c r="C723" s="24"/>
      <c r="F723" s="12"/>
    </row>
    <row r="724">
      <c r="C724" s="24"/>
      <c r="F724" s="12"/>
    </row>
    <row r="725">
      <c r="C725" s="24"/>
      <c r="F725" s="12"/>
    </row>
    <row r="726">
      <c r="C726" s="24"/>
      <c r="F726" s="12"/>
    </row>
    <row r="727">
      <c r="C727" s="24"/>
      <c r="F727" s="12"/>
    </row>
    <row r="728">
      <c r="C728" s="24"/>
      <c r="F728" s="12"/>
    </row>
    <row r="729">
      <c r="C729" s="24"/>
      <c r="F729" s="12"/>
    </row>
    <row r="730">
      <c r="C730" s="24"/>
      <c r="F730" s="12"/>
    </row>
    <row r="731">
      <c r="C731" s="24"/>
      <c r="F731" s="12"/>
    </row>
    <row r="732">
      <c r="C732" s="24"/>
      <c r="F732" s="12"/>
    </row>
    <row r="733">
      <c r="C733" s="24"/>
      <c r="F733" s="12"/>
    </row>
    <row r="734">
      <c r="C734" s="24"/>
      <c r="F734" s="12"/>
    </row>
    <row r="735">
      <c r="C735" s="24"/>
      <c r="F735" s="12"/>
    </row>
    <row r="736">
      <c r="C736" s="24"/>
      <c r="F736" s="12"/>
    </row>
    <row r="737">
      <c r="C737" s="24"/>
      <c r="F737" s="12"/>
    </row>
    <row r="738">
      <c r="C738" s="24"/>
      <c r="F738" s="12"/>
    </row>
    <row r="739">
      <c r="C739" s="24"/>
      <c r="F739" s="12"/>
    </row>
    <row r="740">
      <c r="C740" s="24"/>
      <c r="F740" s="12"/>
    </row>
    <row r="741">
      <c r="C741" s="24"/>
      <c r="F741" s="12"/>
    </row>
    <row r="742">
      <c r="C742" s="24"/>
      <c r="F742" s="12"/>
    </row>
    <row r="743">
      <c r="C743" s="24"/>
      <c r="F743" s="12"/>
    </row>
    <row r="744">
      <c r="C744" s="24"/>
      <c r="F744" s="12"/>
    </row>
    <row r="745">
      <c r="C745" s="24"/>
      <c r="F745" s="12"/>
    </row>
    <row r="746">
      <c r="C746" s="24"/>
      <c r="F746" s="12"/>
    </row>
    <row r="747">
      <c r="C747" s="24"/>
      <c r="F747" s="12"/>
    </row>
    <row r="748">
      <c r="C748" s="24"/>
      <c r="F748" s="12"/>
    </row>
    <row r="749">
      <c r="C749" s="24"/>
      <c r="F749" s="12"/>
    </row>
    <row r="750">
      <c r="C750" s="24"/>
      <c r="F750" s="12"/>
    </row>
    <row r="751">
      <c r="C751" s="24"/>
      <c r="F751" s="12"/>
    </row>
    <row r="752">
      <c r="C752" s="24"/>
      <c r="F752" s="12"/>
    </row>
    <row r="753">
      <c r="C753" s="24"/>
      <c r="F753" s="12"/>
    </row>
    <row r="754">
      <c r="C754" s="24"/>
      <c r="F754" s="12"/>
    </row>
    <row r="755">
      <c r="C755" s="24"/>
      <c r="F755" s="12"/>
    </row>
    <row r="756">
      <c r="C756" s="24"/>
      <c r="F756" s="12"/>
    </row>
    <row r="757">
      <c r="C757" s="24"/>
      <c r="F757" s="12"/>
    </row>
    <row r="758">
      <c r="C758" s="24"/>
      <c r="F758" s="12"/>
    </row>
    <row r="759">
      <c r="C759" s="24"/>
      <c r="F759" s="12"/>
    </row>
    <row r="760">
      <c r="C760" s="24"/>
      <c r="F760" s="12"/>
    </row>
    <row r="761">
      <c r="C761" s="24"/>
      <c r="F761" s="12"/>
    </row>
    <row r="762">
      <c r="C762" s="24"/>
      <c r="F762" s="12"/>
    </row>
    <row r="763">
      <c r="C763" s="24"/>
      <c r="F763" s="12"/>
    </row>
    <row r="764">
      <c r="C764" s="24"/>
      <c r="F764" s="12"/>
    </row>
    <row r="765">
      <c r="C765" s="24"/>
      <c r="F765" s="12"/>
    </row>
    <row r="766">
      <c r="C766" s="24"/>
      <c r="F766" s="12"/>
    </row>
    <row r="767">
      <c r="C767" s="24"/>
      <c r="F767" s="12"/>
    </row>
    <row r="768">
      <c r="C768" s="24"/>
      <c r="F768" s="12"/>
    </row>
    <row r="769">
      <c r="C769" s="24"/>
      <c r="F769" s="12"/>
    </row>
    <row r="770">
      <c r="C770" s="24"/>
      <c r="F770" s="12"/>
    </row>
    <row r="771">
      <c r="C771" s="24"/>
      <c r="F771" s="12"/>
    </row>
    <row r="772">
      <c r="C772" s="24"/>
      <c r="F772" s="12"/>
    </row>
    <row r="773">
      <c r="C773" s="24"/>
      <c r="F773" s="12"/>
    </row>
    <row r="774">
      <c r="C774" s="24"/>
      <c r="F774" s="12"/>
    </row>
    <row r="775">
      <c r="C775" s="24"/>
      <c r="F775" s="12"/>
    </row>
    <row r="776">
      <c r="C776" s="24"/>
      <c r="F776" s="12"/>
    </row>
    <row r="777">
      <c r="C777" s="24"/>
      <c r="F777" s="12"/>
    </row>
    <row r="778">
      <c r="C778" s="24"/>
      <c r="F778" s="12"/>
    </row>
    <row r="779">
      <c r="C779" s="24"/>
      <c r="F779" s="12"/>
    </row>
    <row r="780">
      <c r="C780" s="24"/>
      <c r="F780" s="12"/>
    </row>
    <row r="781">
      <c r="C781" s="24"/>
      <c r="F781" s="12"/>
    </row>
    <row r="782">
      <c r="C782" s="24"/>
      <c r="F782" s="12"/>
    </row>
    <row r="783">
      <c r="C783" s="24"/>
      <c r="F783" s="12"/>
    </row>
    <row r="784">
      <c r="C784" s="24"/>
      <c r="F784" s="12"/>
    </row>
    <row r="785">
      <c r="C785" s="24"/>
      <c r="F785" s="12"/>
    </row>
    <row r="786">
      <c r="C786" s="24"/>
      <c r="F786" s="12"/>
    </row>
    <row r="787">
      <c r="C787" s="24"/>
      <c r="F787" s="12"/>
    </row>
    <row r="788">
      <c r="C788" s="24"/>
      <c r="F788" s="12"/>
    </row>
    <row r="789">
      <c r="C789" s="24"/>
      <c r="F789" s="12"/>
    </row>
    <row r="790">
      <c r="C790" s="24"/>
      <c r="F790" s="12"/>
    </row>
    <row r="791">
      <c r="C791" s="24"/>
      <c r="F791" s="12"/>
    </row>
    <row r="792">
      <c r="C792" s="24"/>
      <c r="F792" s="12"/>
    </row>
    <row r="793">
      <c r="C793" s="24"/>
      <c r="F793" s="12"/>
    </row>
    <row r="794">
      <c r="C794" s="24"/>
      <c r="F794" s="12"/>
    </row>
    <row r="795">
      <c r="C795" s="24"/>
      <c r="F795" s="12"/>
    </row>
    <row r="796">
      <c r="C796" s="24"/>
      <c r="F796" s="12"/>
    </row>
    <row r="797">
      <c r="C797" s="24"/>
      <c r="F797" s="12"/>
    </row>
    <row r="798">
      <c r="C798" s="24"/>
      <c r="F798" s="12"/>
    </row>
    <row r="799">
      <c r="C799" s="24"/>
      <c r="F799" s="12"/>
    </row>
    <row r="800">
      <c r="C800" s="24"/>
      <c r="F800" s="12"/>
    </row>
    <row r="801">
      <c r="C801" s="24"/>
      <c r="F801" s="12"/>
    </row>
    <row r="802">
      <c r="C802" s="24"/>
      <c r="F802" s="12"/>
    </row>
    <row r="803">
      <c r="C803" s="24"/>
      <c r="F803" s="12"/>
    </row>
    <row r="804">
      <c r="C804" s="24"/>
      <c r="F804" s="12"/>
    </row>
    <row r="805">
      <c r="C805" s="24"/>
      <c r="F805" s="12"/>
    </row>
    <row r="806">
      <c r="C806" s="24"/>
      <c r="F806" s="12"/>
    </row>
    <row r="807">
      <c r="C807" s="24"/>
      <c r="F807" s="12"/>
    </row>
    <row r="808">
      <c r="C808" s="24"/>
      <c r="F808" s="12"/>
    </row>
    <row r="809">
      <c r="C809" s="24"/>
      <c r="F809" s="12"/>
    </row>
    <row r="810">
      <c r="C810" s="24"/>
      <c r="F810" s="12"/>
    </row>
    <row r="811">
      <c r="C811" s="24"/>
      <c r="F811" s="12"/>
    </row>
    <row r="812">
      <c r="C812" s="24"/>
      <c r="F812" s="12"/>
    </row>
    <row r="813">
      <c r="C813" s="24"/>
      <c r="F813" s="12"/>
    </row>
    <row r="814">
      <c r="C814" s="24"/>
      <c r="F814" s="12"/>
    </row>
    <row r="815">
      <c r="C815" s="24"/>
      <c r="F815" s="12"/>
    </row>
    <row r="816">
      <c r="C816" s="24"/>
      <c r="F816" s="12"/>
    </row>
    <row r="817">
      <c r="C817" s="24"/>
      <c r="F817" s="12"/>
    </row>
    <row r="818">
      <c r="C818" s="24"/>
      <c r="F818" s="12"/>
    </row>
    <row r="819">
      <c r="C819" s="24"/>
      <c r="F819" s="12"/>
    </row>
    <row r="820">
      <c r="C820" s="24"/>
      <c r="F820" s="12"/>
    </row>
    <row r="821">
      <c r="C821" s="24"/>
      <c r="F821" s="12"/>
    </row>
    <row r="822">
      <c r="C822" s="24"/>
      <c r="F822" s="12"/>
    </row>
    <row r="823">
      <c r="C823" s="24"/>
      <c r="F823" s="12"/>
    </row>
    <row r="824">
      <c r="C824" s="24"/>
      <c r="F824" s="12"/>
    </row>
    <row r="825">
      <c r="C825" s="24"/>
      <c r="F825" s="12"/>
    </row>
    <row r="826">
      <c r="C826" s="24"/>
      <c r="F826" s="12"/>
    </row>
    <row r="827">
      <c r="C827" s="24"/>
      <c r="F827" s="12"/>
    </row>
    <row r="828">
      <c r="C828" s="24"/>
      <c r="F828" s="12"/>
    </row>
    <row r="829">
      <c r="C829" s="24"/>
      <c r="F829" s="12"/>
    </row>
    <row r="830">
      <c r="C830" s="24"/>
      <c r="F830" s="12"/>
    </row>
    <row r="831">
      <c r="C831" s="24"/>
      <c r="F831" s="12"/>
    </row>
    <row r="832">
      <c r="C832" s="24"/>
      <c r="F832" s="12"/>
    </row>
    <row r="833">
      <c r="C833" s="24"/>
      <c r="F833" s="12"/>
    </row>
    <row r="834">
      <c r="C834" s="24"/>
      <c r="F834" s="12"/>
    </row>
    <row r="835">
      <c r="C835" s="24"/>
      <c r="F835" s="12"/>
    </row>
    <row r="836">
      <c r="C836" s="24"/>
      <c r="F836" s="12"/>
    </row>
    <row r="837">
      <c r="C837" s="24"/>
      <c r="F837" s="12"/>
    </row>
    <row r="838">
      <c r="C838" s="24"/>
      <c r="F838" s="12"/>
    </row>
    <row r="839">
      <c r="C839" s="24"/>
      <c r="F839" s="12"/>
    </row>
    <row r="840">
      <c r="C840" s="24"/>
      <c r="F840" s="12"/>
    </row>
    <row r="841">
      <c r="C841" s="24"/>
      <c r="F841" s="12"/>
    </row>
    <row r="842">
      <c r="C842" s="24"/>
      <c r="F842" s="12"/>
    </row>
    <row r="843">
      <c r="C843" s="24"/>
      <c r="F843" s="12"/>
    </row>
    <row r="844">
      <c r="C844" s="24"/>
      <c r="F844" s="12"/>
    </row>
    <row r="845">
      <c r="C845" s="24"/>
      <c r="F845" s="12"/>
    </row>
    <row r="846">
      <c r="C846" s="24"/>
      <c r="F846" s="12"/>
    </row>
    <row r="847">
      <c r="C847" s="24"/>
      <c r="F847" s="12"/>
    </row>
    <row r="848">
      <c r="C848" s="24"/>
      <c r="F848" s="12"/>
    </row>
    <row r="849">
      <c r="C849" s="24"/>
      <c r="F849" s="12"/>
    </row>
    <row r="850">
      <c r="C850" s="24"/>
      <c r="F850" s="12"/>
    </row>
    <row r="851">
      <c r="C851" s="24"/>
      <c r="F851" s="12"/>
    </row>
    <row r="852">
      <c r="C852" s="24"/>
      <c r="F852" s="12"/>
    </row>
    <row r="853">
      <c r="C853" s="24"/>
      <c r="F853" s="12"/>
    </row>
    <row r="854">
      <c r="C854" s="24"/>
      <c r="F854" s="12"/>
    </row>
    <row r="855">
      <c r="C855" s="24"/>
      <c r="F855" s="12"/>
    </row>
    <row r="856">
      <c r="C856" s="24"/>
      <c r="F856" s="12"/>
    </row>
    <row r="857">
      <c r="C857" s="24"/>
      <c r="F857" s="12"/>
    </row>
    <row r="858">
      <c r="C858" s="24"/>
      <c r="F858" s="12"/>
    </row>
    <row r="859">
      <c r="C859" s="24"/>
      <c r="F859" s="12"/>
    </row>
    <row r="860">
      <c r="C860" s="24"/>
      <c r="F860" s="12"/>
    </row>
    <row r="861">
      <c r="C861" s="24"/>
      <c r="F861" s="12"/>
    </row>
    <row r="862">
      <c r="C862" s="24"/>
      <c r="F862" s="12"/>
    </row>
    <row r="863">
      <c r="C863" s="24"/>
      <c r="F863" s="12"/>
    </row>
    <row r="864">
      <c r="C864" s="24"/>
      <c r="F864" s="12"/>
    </row>
    <row r="865">
      <c r="C865" s="24"/>
      <c r="F865" s="12"/>
    </row>
    <row r="866">
      <c r="C866" s="24"/>
      <c r="F866" s="12"/>
    </row>
    <row r="867">
      <c r="C867" s="24"/>
      <c r="F867" s="12"/>
    </row>
    <row r="868">
      <c r="C868" s="24"/>
      <c r="F868" s="12"/>
    </row>
    <row r="869">
      <c r="C869" s="24"/>
      <c r="F869" s="12"/>
    </row>
    <row r="870">
      <c r="C870" s="24"/>
      <c r="F870" s="12"/>
    </row>
    <row r="871">
      <c r="C871" s="24"/>
      <c r="F871" s="12"/>
    </row>
    <row r="872">
      <c r="C872" s="24"/>
      <c r="F872" s="12"/>
    </row>
    <row r="873">
      <c r="C873" s="24"/>
      <c r="F873" s="12"/>
    </row>
    <row r="874">
      <c r="C874" s="24"/>
      <c r="F874" s="12"/>
    </row>
    <row r="875">
      <c r="C875" s="24"/>
      <c r="F875" s="12"/>
    </row>
    <row r="876">
      <c r="C876" s="24"/>
      <c r="F876" s="12"/>
    </row>
    <row r="877">
      <c r="C877" s="24"/>
      <c r="F877" s="12"/>
    </row>
    <row r="878">
      <c r="C878" s="24"/>
      <c r="F878" s="12"/>
    </row>
    <row r="879">
      <c r="C879" s="24"/>
      <c r="F879" s="12"/>
    </row>
    <row r="880">
      <c r="C880" s="24"/>
      <c r="F880" s="12"/>
    </row>
    <row r="881">
      <c r="C881" s="24"/>
      <c r="F881" s="12"/>
    </row>
    <row r="882">
      <c r="C882" s="24"/>
      <c r="F882" s="12"/>
    </row>
    <row r="883">
      <c r="C883" s="24"/>
      <c r="F883" s="12"/>
    </row>
    <row r="884">
      <c r="C884" s="24"/>
      <c r="F884" s="12"/>
    </row>
    <row r="885">
      <c r="C885" s="24"/>
      <c r="F885" s="12"/>
    </row>
    <row r="886">
      <c r="C886" s="24"/>
      <c r="F886" s="12"/>
    </row>
    <row r="887">
      <c r="C887" s="24"/>
      <c r="F887" s="12"/>
    </row>
    <row r="888">
      <c r="C888" s="24"/>
      <c r="F888" s="12"/>
    </row>
    <row r="889">
      <c r="C889" s="24"/>
      <c r="F889" s="12"/>
    </row>
    <row r="890">
      <c r="C890" s="24"/>
      <c r="F890" s="12"/>
    </row>
    <row r="891">
      <c r="C891" s="24"/>
      <c r="F891" s="12"/>
    </row>
    <row r="892">
      <c r="C892" s="24"/>
      <c r="F892" s="12"/>
    </row>
    <row r="893">
      <c r="C893" s="24"/>
      <c r="F893" s="12"/>
    </row>
    <row r="894">
      <c r="C894" s="24"/>
      <c r="F894" s="12"/>
    </row>
    <row r="895">
      <c r="C895" s="24"/>
      <c r="F895" s="12"/>
    </row>
    <row r="896">
      <c r="C896" s="24"/>
      <c r="F896" s="12"/>
    </row>
    <row r="897">
      <c r="C897" s="24"/>
      <c r="F897" s="12"/>
    </row>
    <row r="898">
      <c r="C898" s="24"/>
      <c r="F898" s="12"/>
    </row>
    <row r="899">
      <c r="C899" s="24"/>
      <c r="F899" s="12"/>
    </row>
    <row r="900">
      <c r="C900" s="24"/>
      <c r="F900" s="12"/>
    </row>
    <row r="901">
      <c r="C901" s="24"/>
      <c r="F901" s="12"/>
    </row>
    <row r="902">
      <c r="C902" s="24"/>
      <c r="F902" s="12"/>
    </row>
    <row r="903">
      <c r="C903" s="24"/>
      <c r="F903" s="12"/>
    </row>
    <row r="904">
      <c r="C904" s="24"/>
      <c r="F904" s="12"/>
    </row>
    <row r="905">
      <c r="C905" s="24"/>
      <c r="F905" s="12"/>
    </row>
    <row r="906">
      <c r="C906" s="24"/>
      <c r="F906" s="12"/>
    </row>
    <row r="907">
      <c r="C907" s="24"/>
      <c r="F907" s="12"/>
    </row>
    <row r="908">
      <c r="C908" s="24"/>
      <c r="F908" s="12"/>
    </row>
    <row r="909">
      <c r="C909" s="24"/>
      <c r="F909" s="12"/>
    </row>
    <row r="910">
      <c r="C910" s="24"/>
      <c r="F910" s="12"/>
    </row>
    <row r="911">
      <c r="C911" s="24"/>
      <c r="F911" s="12"/>
    </row>
    <row r="912">
      <c r="C912" s="24"/>
      <c r="F912" s="12"/>
    </row>
    <row r="913">
      <c r="C913" s="24"/>
      <c r="F913" s="12"/>
    </row>
    <row r="914">
      <c r="C914" s="24"/>
      <c r="F914" s="12"/>
    </row>
    <row r="915">
      <c r="C915" s="24"/>
      <c r="F915" s="12"/>
    </row>
    <row r="916">
      <c r="C916" s="24"/>
      <c r="F916" s="12"/>
    </row>
    <row r="917">
      <c r="C917" s="24"/>
      <c r="F917" s="12"/>
    </row>
    <row r="918">
      <c r="C918" s="24"/>
      <c r="F918" s="12"/>
    </row>
    <row r="919">
      <c r="C919" s="24"/>
      <c r="F919" s="12"/>
    </row>
    <row r="920">
      <c r="C920" s="24"/>
      <c r="F920" s="12"/>
    </row>
    <row r="921">
      <c r="C921" s="24"/>
      <c r="F921" s="12"/>
    </row>
    <row r="922">
      <c r="C922" s="24"/>
      <c r="F922" s="12"/>
    </row>
    <row r="923">
      <c r="C923" s="24"/>
      <c r="F923" s="12"/>
    </row>
    <row r="924">
      <c r="C924" s="24"/>
      <c r="F924" s="12"/>
    </row>
    <row r="925">
      <c r="C925" s="24"/>
      <c r="F925" s="12"/>
    </row>
    <row r="926">
      <c r="C926" s="24"/>
      <c r="F926" s="12"/>
    </row>
    <row r="927">
      <c r="C927" s="24"/>
      <c r="F927" s="12"/>
    </row>
    <row r="928">
      <c r="C928" s="24"/>
      <c r="F928" s="12"/>
    </row>
    <row r="929">
      <c r="C929" s="24"/>
      <c r="F929" s="12"/>
    </row>
    <row r="930">
      <c r="C930" s="24"/>
      <c r="F930" s="12"/>
    </row>
    <row r="931">
      <c r="C931" s="24"/>
      <c r="F931" s="12"/>
    </row>
    <row r="932">
      <c r="C932" s="24"/>
      <c r="F932" s="12"/>
    </row>
    <row r="933">
      <c r="C933" s="24"/>
      <c r="F933" s="12"/>
    </row>
    <row r="934">
      <c r="C934" s="24"/>
      <c r="F934" s="12"/>
    </row>
    <row r="935">
      <c r="C935" s="24"/>
      <c r="F935" s="12"/>
    </row>
    <row r="936">
      <c r="C936" s="24"/>
      <c r="F936" s="12"/>
    </row>
    <row r="937">
      <c r="C937" s="24"/>
      <c r="F937" s="12"/>
    </row>
    <row r="938">
      <c r="C938" s="24"/>
      <c r="F938" s="12"/>
    </row>
    <row r="939">
      <c r="C939" s="24"/>
      <c r="F939" s="12"/>
    </row>
    <row r="940">
      <c r="C940" s="24"/>
      <c r="F940" s="12"/>
    </row>
    <row r="941">
      <c r="C941" s="24"/>
      <c r="F941" s="12"/>
    </row>
    <row r="942">
      <c r="C942" s="24"/>
      <c r="F942" s="12"/>
    </row>
    <row r="943">
      <c r="C943" s="24"/>
      <c r="F943" s="12"/>
    </row>
    <row r="944">
      <c r="C944" s="24"/>
      <c r="F944" s="12"/>
    </row>
    <row r="945">
      <c r="C945" s="24"/>
      <c r="F945" s="12"/>
    </row>
    <row r="946">
      <c r="C946" s="24"/>
      <c r="F946" s="12"/>
    </row>
    <row r="947">
      <c r="C947" s="24"/>
      <c r="F947" s="12"/>
    </row>
    <row r="948">
      <c r="C948" s="24"/>
      <c r="F948" s="12"/>
    </row>
    <row r="949">
      <c r="C949" s="24"/>
      <c r="F949" s="12"/>
    </row>
    <row r="950">
      <c r="C950" s="24"/>
      <c r="F950" s="12"/>
    </row>
    <row r="951">
      <c r="C951" s="24"/>
      <c r="F951" s="12"/>
    </row>
    <row r="952">
      <c r="C952" s="24"/>
      <c r="F952" s="12"/>
    </row>
    <row r="953">
      <c r="C953" s="24"/>
      <c r="F953" s="12"/>
    </row>
    <row r="954">
      <c r="C954" s="24"/>
      <c r="F954" s="12"/>
    </row>
    <row r="955">
      <c r="C955" s="24"/>
      <c r="F955" s="12"/>
    </row>
    <row r="956">
      <c r="C956" s="24"/>
      <c r="F956" s="12"/>
    </row>
    <row r="957">
      <c r="C957" s="24"/>
      <c r="F957" s="12"/>
    </row>
    <row r="958">
      <c r="C958" s="24"/>
      <c r="F958" s="12"/>
    </row>
    <row r="959">
      <c r="C959" s="24"/>
      <c r="F959" s="12"/>
    </row>
    <row r="960">
      <c r="C960" s="24"/>
      <c r="F960" s="12"/>
    </row>
    <row r="961">
      <c r="C961" s="24"/>
      <c r="F961" s="12"/>
    </row>
    <row r="962">
      <c r="C962" s="24"/>
      <c r="F962" s="12"/>
    </row>
    <row r="963">
      <c r="C963" s="24"/>
      <c r="F963" s="12"/>
    </row>
    <row r="964">
      <c r="C964" s="24"/>
      <c r="F964" s="12"/>
    </row>
    <row r="965">
      <c r="C965" s="24"/>
      <c r="F965" s="12"/>
    </row>
    <row r="966">
      <c r="C966" s="24"/>
      <c r="F966" s="12"/>
    </row>
    <row r="967">
      <c r="C967" s="24"/>
      <c r="F967" s="12"/>
    </row>
    <row r="968">
      <c r="C968" s="24"/>
      <c r="F968" s="12"/>
    </row>
    <row r="969">
      <c r="C969" s="24"/>
      <c r="F969" s="12"/>
    </row>
    <row r="970">
      <c r="C970" s="24"/>
      <c r="F970" s="12"/>
    </row>
    <row r="971">
      <c r="C971" s="24"/>
      <c r="F971" s="12"/>
    </row>
    <row r="972">
      <c r="C972" s="24"/>
      <c r="F972" s="12"/>
    </row>
    <row r="973">
      <c r="C973" s="24"/>
      <c r="F973" s="12"/>
    </row>
    <row r="974">
      <c r="C974" s="24"/>
      <c r="F974" s="12"/>
    </row>
    <row r="975">
      <c r="C975" s="24"/>
      <c r="F975" s="12"/>
    </row>
    <row r="976">
      <c r="C976" s="24"/>
      <c r="F976" s="12"/>
    </row>
    <row r="977">
      <c r="C977" s="24"/>
      <c r="F977" s="12"/>
    </row>
    <row r="978">
      <c r="C978" s="24"/>
      <c r="F978" s="12"/>
    </row>
    <row r="979">
      <c r="C979" s="24"/>
      <c r="F979" s="12"/>
    </row>
    <row r="980">
      <c r="C980" s="24"/>
      <c r="F980" s="12"/>
    </row>
    <row r="981">
      <c r="C981" s="24"/>
      <c r="F981" s="12"/>
    </row>
    <row r="982">
      <c r="C982" s="24"/>
      <c r="F982" s="12"/>
    </row>
    <row r="983">
      <c r="C983" s="24"/>
      <c r="F983" s="12"/>
    </row>
    <row r="984">
      <c r="C984" s="24"/>
      <c r="F984" s="12"/>
    </row>
    <row r="985">
      <c r="C985" s="24"/>
      <c r="F985" s="12"/>
    </row>
    <row r="986">
      <c r="C986" s="24"/>
      <c r="F986" s="12"/>
    </row>
    <row r="987">
      <c r="C987" s="24"/>
      <c r="F987" s="12"/>
    </row>
    <row r="988">
      <c r="C988" s="24"/>
      <c r="F988" s="12"/>
    </row>
    <row r="989">
      <c r="C989" s="24"/>
      <c r="F989" s="12"/>
    </row>
    <row r="990">
      <c r="C990" s="24"/>
      <c r="F990" s="12"/>
    </row>
    <row r="991">
      <c r="C991" s="24"/>
      <c r="F991" s="12"/>
    </row>
    <row r="992">
      <c r="C992" s="24"/>
      <c r="F992" s="12"/>
    </row>
    <row r="993">
      <c r="C993" s="24"/>
      <c r="F993" s="12"/>
    </row>
    <row r="994">
      <c r="C994" s="24"/>
      <c r="F994" s="12"/>
    </row>
    <row r="995">
      <c r="C995" s="24"/>
      <c r="F995" s="12"/>
    </row>
    <row r="996">
      <c r="C996" s="24"/>
      <c r="F996" s="12"/>
    </row>
    <row r="997">
      <c r="C997" s="24"/>
      <c r="F997" s="12"/>
    </row>
    <row r="998">
      <c r="C998" s="24"/>
      <c r="F998" s="12"/>
    </row>
    <row r="999">
      <c r="C999" s="24"/>
      <c r="F999" s="12"/>
    </row>
    <row r="1000">
      <c r="C1000" s="24"/>
      <c r="F1000" s="12"/>
    </row>
  </sheetData>
  <drawing r:id="rId1"/>
</worksheet>
</file>