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ruggerini\ProjectTuts\hugo-site-source\content\blogs\on-the-btc-energy-toll\"/>
    </mc:Choice>
  </mc:AlternateContent>
  <xr:revisionPtr revIDLastSave="0" documentId="13_ncr:1_{ED052AA2-4B76-4B01-BDA5-E29700C35A78}" xr6:coauthVersionLast="47" xr6:coauthVersionMax="47" xr10:uidLastSave="{00000000-0000-0000-0000-000000000000}"/>
  <bookViews>
    <workbookView xWindow="705" yWindow="3300" windowWidth="22335" windowHeight="13260" activeTab="2" xr2:uid="{00000000-000D-0000-FFFF-FFFF00000000}"/>
  </bookViews>
  <sheets>
    <sheet name="export (26)" sheetId="1" r:id="rId1"/>
    <sheet name="ElectricityConsumption" sheetId="2" r:id="rId2"/>
    <sheet name="wheat" sheetId="3" r:id="rId3"/>
    <sheet name="mea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B18" i="3"/>
  <c r="B10" i="4"/>
  <c r="B11" i="4" s="1"/>
  <c r="B6" i="4"/>
  <c r="B7" i="4" s="1"/>
  <c r="O16" i="3" s="1"/>
  <c r="B9" i="3"/>
  <c r="B10" i="3" s="1"/>
  <c r="B11" i="3" s="1"/>
  <c r="B12" i="3" s="1"/>
  <c r="C13" i="2"/>
  <c r="C12" i="2"/>
  <c r="C11" i="2"/>
  <c r="F10" i="2"/>
  <c r="C10" i="2" s="1"/>
  <c r="E140" i="1"/>
  <c r="C2" i="2" s="1"/>
  <c r="E128" i="1"/>
  <c r="E144" i="1"/>
  <c r="D144" i="1"/>
  <c r="O20" i="3" l="1"/>
  <c r="O21" i="3" s="1"/>
  <c r="C14" i="2" s="1"/>
  <c r="B14" i="3"/>
  <c r="B16" i="3" s="1"/>
  <c r="B19" i="3" s="1"/>
  <c r="B20" i="3" s="1"/>
  <c r="C15" i="2" s="1"/>
  <c r="B13" i="3"/>
  <c r="B15" i="3" s="1"/>
</calcChain>
</file>

<file path=xl/sharedStrings.xml><?xml version="1.0" encoding="utf-8"?>
<sst xmlns="http://schemas.openxmlformats.org/spreadsheetml/2006/main" count="95" uniqueCount="64">
  <si>
    <t>Average electricity cost assumption: 0.05 USD/kWh</t>
  </si>
  <si>
    <t>Month</t>
  </si>
  <si>
    <t>Monthly consumption, TWh</t>
  </si>
  <si>
    <t>Cumulative consumption, TWh</t>
  </si>
  <si>
    <t>May 21-Apr22</t>
  </si>
  <si>
    <t>Jan20-Dec20</t>
  </si>
  <si>
    <t>source</t>
  </si>
  <si>
    <t>TWh</t>
  </si>
  <si>
    <t>https://ccaf.io/cbeci/index</t>
  </si>
  <si>
    <t>year</t>
  </si>
  <si>
    <t>Jan21-Dec21</t>
  </si>
  <si>
    <t>BTC</t>
  </si>
  <si>
    <t>Ireland</t>
  </si>
  <si>
    <t>comment</t>
  </si>
  <si>
    <t>electricity generation</t>
  </si>
  <si>
    <t>Portugal</t>
  </si>
  <si>
    <t>Denmark</t>
  </si>
  <si>
    <t>Greece</t>
  </si>
  <si>
    <t>Algeria</t>
  </si>
  <si>
    <t>Colombia</t>
  </si>
  <si>
    <t>Norway</t>
  </si>
  <si>
    <t>https://ourworldindata.org/energy-production-consumption#total-electricity-generation-how-much-electricity-does-each-country-generate</t>
  </si>
  <si>
    <t>https://www.statista.com/statistics/1105953/shipping-break-down-by-fuel-forecast/</t>
  </si>
  <si>
    <t>https://www.energy.gov/energysaver/air-conditioning</t>
  </si>
  <si>
    <t>other unit src</t>
  </si>
  <si>
    <t>1 week of world maritime transport</t>
  </si>
  <si>
    <t>https://www.iea.org/fuels-and-technologies/renewables</t>
  </si>
  <si>
    <t>https://www.researchgate.net/figure/Energy-inputs-of-wheat-production-per-hectare-in-the-United-States_tbl3_26575685</t>
  </si>
  <si>
    <t>wheat yield</t>
  </si>
  <si>
    <t>kg/ha</t>
  </si>
  <si>
    <t>kcal</t>
  </si>
  <si>
    <t>KWh</t>
  </si>
  <si>
    <t>GJ</t>
  </si>
  <si>
    <t>https://www.researchgate.net/figure/Energy-input-GJ-ha-from-various-sources-in-wheat-cultivation-The-labels-F1-F23_fig3_353984672</t>
  </si>
  <si>
    <t>to produce</t>
  </si>
  <si>
    <t>tons</t>
  </si>
  <si>
    <t>KWh/kg</t>
  </si>
  <si>
    <t>compare to</t>
  </si>
  <si>
    <t>https://www.statista.com/statistics/190345/total-us-domestic-grain-use-from-2001/</t>
  </si>
  <si>
    <t>estimate</t>
  </si>
  <si>
    <t>GJ/ton</t>
  </si>
  <si>
    <t>file:///C:/Users/RuggeriniA/Downloads/ldna27247enn.pdf</t>
  </si>
  <si>
    <t>https://www.researchgate.net/figure/Energy-consumption-in-meat-supply-chain-MJ-kg-of-purchasable-meat_fig3_312345750</t>
  </si>
  <si>
    <t>MJ/kg</t>
  </si>
  <si>
    <t>MJ/tonne</t>
  </si>
  <si>
    <t>MJ</t>
  </si>
  <si>
    <t>https://www.myfoodresearch.com/uploads/8/4/8/5/84855864/_24__fr-cafei-043_maysami.pdf</t>
  </si>
  <si>
    <t>KWh/ton</t>
  </si>
  <si>
    <t>KWh/tonne</t>
  </si>
  <si>
    <t>https://ourworldindata.org/meat-production#meat-consumption-tends-to-rise-as-we-get-richer</t>
  </si>
  <si>
    <t>own elaboration</t>
  </si>
  <si>
    <t>category</t>
  </si>
  <si>
    <t>btc</t>
  </si>
  <si>
    <t>country</t>
  </si>
  <si>
    <t>other</t>
  </si>
  <si>
    <t>energy-productio</t>
  </si>
  <si>
    <t>food</t>
  </si>
  <si>
    <t>10kg of wheat for 1.3B people</t>
  </si>
  <si>
    <t>10 kg of meat for 1.3B people</t>
  </si>
  <si>
    <t>World Solar PV energy production</t>
  </si>
  <si>
    <t>World Geothermal energy production</t>
  </si>
  <si>
    <t>1 year US air conditioning</t>
  </si>
  <si>
    <t>perc_to_btc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</si>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</sst>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24</xdr:row>
      <xdr:rowOff>123825</xdr:rowOff>
    </xdr:from>
    <xdr:to>
      <xdr:col>6</xdr:col>
      <xdr:colOff>495872</xdr:colOff>
      <xdr:row>38</xdr:row>
      <xdr:rowOff>114671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2DB6D-04A6-48F8-9FC5-62246541E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4695825"/>
          <a:ext cx="4096322" cy="2657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101309</xdr:colOff>
      <xdr:row>4</xdr:row>
      <xdr:rowOff>0</xdr:rowOff>
    </xdr:from>
    <xdr:to>
      <xdr:col>16</xdr:col>
      <xdr:colOff>105828</xdr:colOff>
      <xdr:row>20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4C4349-07D3-4A4F-86CE-F575E058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9809" y="762000"/>
          <a:ext cx="6710119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opLeftCell="A112" workbookViewId="0">
      <selection activeCell="E141" sqref="E141"/>
    </sheetView>
  </sheetViews>
  <sheetFormatPr defaultRowHeight="15" x14ac:dyDescent="0.25"/>
  <cols>
    <col min="1" max="1" width="9.42578125" customWidth="1"/>
    <col min="3" max="3" width="28.71093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s="1">
        <v>40360</v>
      </c>
      <c r="B3">
        <v>0</v>
      </c>
      <c r="C3">
        <v>0</v>
      </c>
    </row>
    <row r="4" spans="1:3" x14ac:dyDescent="0.25">
      <c r="A4" s="1">
        <v>40391</v>
      </c>
      <c r="B4">
        <v>0</v>
      </c>
      <c r="C4">
        <v>0</v>
      </c>
    </row>
    <row r="5" spans="1:3" x14ac:dyDescent="0.25">
      <c r="A5" s="1">
        <v>40422</v>
      </c>
      <c r="B5">
        <v>0</v>
      </c>
      <c r="C5">
        <v>0</v>
      </c>
    </row>
    <row r="6" spans="1:3" x14ac:dyDescent="0.25">
      <c r="A6" s="1">
        <v>40452</v>
      </c>
      <c r="B6">
        <v>0</v>
      </c>
      <c r="C6">
        <v>0</v>
      </c>
    </row>
    <row r="7" spans="1:3" x14ac:dyDescent="0.25">
      <c r="A7" s="1">
        <v>40483</v>
      </c>
      <c r="B7">
        <v>0</v>
      </c>
      <c r="C7">
        <v>0</v>
      </c>
    </row>
    <row r="8" spans="1:3" x14ac:dyDescent="0.25">
      <c r="A8" s="1">
        <v>40513</v>
      </c>
      <c r="B8">
        <v>0</v>
      </c>
      <c r="C8">
        <v>0</v>
      </c>
    </row>
    <row r="9" spans="1:3" x14ac:dyDescent="0.25">
      <c r="A9" s="1">
        <v>40544</v>
      </c>
      <c r="B9">
        <v>0</v>
      </c>
      <c r="C9">
        <v>0</v>
      </c>
    </row>
    <row r="10" spans="1:3" x14ac:dyDescent="0.25">
      <c r="A10" s="1">
        <v>40575</v>
      </c>
      <c r="B10">
        <v>0</v>
      </c>
      <c r="C10">
        <v>0</v>
      </c>
    </row>
    <row r="11" spans="1:3" x14ac:dyDescent="0.25">
      <c r="A11" s="1">
        <v>40603</v>
      </c>
      <c r="B11">
        <v>0</v>
      </c>
      <c r="C11">
        <v>0</v>
      </c>
    </row>
    <row r="12" spans="1:3" x14ac:dyDescent="0.25">
      <c r="A12" s="1">
        <v>40634</v>
      </c>
      <c r="B12">
        <v>0</v>
      </c>
      <c r="C12">
        <v>0</v>
      </c>
    </row>
    <row r="13" spans="1:3" x14ac:dyDescent="0.25">
      <c r="A13" s="1">
        <v>40664</v>
      </c>
      <c r="B13">
        <v>0.01</v>
      </c>
      <c r="C13">
        <v>0.01</v>
      </c>
    </row>
    <row r="14" spans="1:3" x14ac:dyDescent="0.25">
      <c r="A14" s="1">
        <v>40695</v>
      </c>
      <c r="B14">
        <v>0.03</v>
      </c>
      <c r="C14">
        <v>0.04</v>
      </c>
    </row>
    <row r="15" spans="1:3" x14ac:dyDescent="0.25">
      <c r="A15" s="1">
        <v>40725</v>
      </c>
      <c r="B15">
        <v>0.03</v>
      </c>
      <c r="C15">
        <v>7.0000000000000007E-2</v>
      </c>
    </row>
    <row r="16" spans="1:3" x14ac:dyDescent="0.25">
      <c r="A16" s="1">
        <v>40756</v>
      </c>
      <c r="B16">
        <v>0.02</v>
      </c>
      <c r="C16">
        <v>0.09</v>
      </c>
    </row>
    <row r="17" spans="1:3" x14ac:dyDescent="0.25">
      <c r="A17" s="1">
        <v>40787</v>
      </c>
      <c r="B17">
        <v>0.01</v>
      </c>
      <c r="C17">
        <v>0.1</v>
      </c>
    </row>
    <row r="18" spans="1:3" x14ac:dyDescent="0.25">
      <c r="A18" s="1">
        <v>40817</v>
      </c>
      <c r="B18">
        <v>0</v>
      </c>
      <c r="C18">
        <v>0.1</v>
      </c>
    </row>
    <row r="19" spans="1:3" x14ac:dyDescent="0.25">
      <c r="A19" s="1">
        <v>40848</v>
      </c>
      <c r="B19">
        <v>0</v>
      </c>
      <c r="C19">
        <v>0.1</v>
      </c>
    </row>
    <row r="20" spans="1:3" x14ac:dyDescent="0.25">
      <c r="A20" s="1">
        <v>40878</v>
      </c>
      <c r="B20">
        <v>0</v>
      </c>
      <c r="C20">
        <v>0.1</v>
      </c>
    </row>
    <row r="21" spans="1:3" x14ac:dyDescent="0.25">
      <c r="A21" s="1">
        <v>40909</v>
      </c>
      <c r="B21">
        <v>0.01</v>
      </c>
      <c r="C21">
        <v>0.11</v>
      </c>
    </row>
    <row r="22" spans="1:3" x14ac:dyDescent="0.25">
      <c r="A22" s="1">
        <v>40940</v>
      </c>
      <c r="B22">
        <v>0.01</v>
      </c>
      <c r="C22">
        <v>0.12</v>
      </c>
    </row>
    <row r="23" spans="1:3" x14ac:dyDescent="0.25">
      <c r="A23" s="1">
        <v>40969</v>
      </c>
      <c r="B23">
        <v>0.01</v>
      </c>
      <c r="C23">
        <v>0.13</v>
      </c>
    </row>
    <row r="24" spans="1:3" x14ac:dyDescent="0.25">
      <c r="A24" s="1">
        <v>41000</v>
      </c>
      <c r="B24">
        <v>0.01</v>
      </c>
      <c r="C24">
        <v>0.14000000000000001</v>
      </c>
    </row>
    <row r="25" spans="1:3" x14ac:dyDescent="0.25">
      <c r="A25" s="1">
        <v>41030</v>
      </c>
      <c r="B25">
        <v>0.01</v>
      </c>
      <c r="C25">
        <v>0.15</v>
      </c>
    </row>
    <row r="26" spans="1:3" x14ac:dyDescent="0.25">
      <c r="A26" s="1">
        <v>41061</v>
      </c>
      <c r="B26">
        <v>0.01</v>
      </c>
      <c r="C26">
        <v>0.16</v>
      </c>
    </row>
    <row r="27" spans="1:3" x14ac:dyDescent="0.25">
      <c r="A27" s="1">
        <v>41091</v>
      </c>
      <c r="B27">
        <v>0.01</v>
      </c>
      <c r="C27">
        <v>0.17</v>
      </c>
    </row>
    <row r="28" spans="1:3" x14ac:dyDescent="0.25">
      <c r="A28" s="1">
        <v>41122</v>
      </c>
      <c r="B28">
        <v>0.01</v>
      </c>
      <c r="C28">
        <v>0.18</v>
      </c>
    </row>
    <row r="29" spans="1:3" x14ac:dyDescent="0.25">
      <c r="A29" s="1">
        <v>41153</v>
      </c>
      <c r="B29">
        <v>0.01</v>
      </c>
      <c r="C29">
        <v>0.19</v>
      </c>
    </row>
    <row r="30" spans="1:3" x14ac:dyDescent="0.25">
      <c r="A30" s="1">
        <v>41183</v>
      </c>
      <c r="B30">
        <v>0.01</v>
      </c>
      <c r="C30">
        <v>0.2</v>
      </c>
    </row>
    <row r="31" spans="1:3" x14ac:dyDescent="0.25">
      <c r="A31" s="1">
        <v>41214</v>
      </c>
      <c r="B31">
        <v>0.01</v>
      </c>
      <c r="C31">
        <v>0.21</v>
      </c>
    </row>
    <row r="32" spans="1:3" x14ac:dyDescent="0.25">
      <c r="A32" s="1">
        <v>41244</v>
      </c>
      <c r="B32">
        <v>0.01</v>
      </c>
      <c r="C32">
        <v>0.22</v>
      </c>
    </row>
    <row r="33" spans="1:3" x14ac:dyDescent="0.25">
      <c r="A33" s="1">
        <v>41275</v>
      </c>
      <c r="B33">
        <v>0</v>
      </c>
      <c r="C33">
        <v>0.22</v>
      </c>
    </row>
    <row r="34" spans="1:3" x14ac:dyDescent="0.25">
      <c r="A34" s="1">
        <v>41306</v>
      </c>
      <c r="B34">
        <v>0.01</v>
      </c>
      <c r="C34">
        <v>0.23</v>
      </c>
    </row>
    <row r="35" spans="1:3" x14ac:dyDescent="0.25">
      <c r="A35" s="1">
        <v>41334</v>
      </c>
      <c r="B35">
        <v>0.02</v>
      </c>
      <c r="C35">
        <v>0.25</v>
      </c>
    </row>
    <row r="36" spans="1:3" x14ac:dyDescent="0.25">
      <c r="A36" s="1">
        <v>41365</v>
      </c>
      <c r="B36">
        <v>0.05</v>
      </c>
      <c r="C36">
        <v>0.3</v>
      </c>
    </row>
    <row r="37" spans="1:3" x14ac:dyDescent="0.25">
      <c r="A37" s="1">
        <v>41395</v>
      </c>
      <c r="B37">
        <v>0.04</v>
      </c>
      <c r="C37">
        <v>0.34</v>
      </c>
    </row>
    <row r="38" spans="1:3" x14ac:dyDescent="0.25">
      <c r="A38" s="1">
        <v>41426</v>
      </c>
      <c r="B38">
        <v>0.06</v>
      </c>
      <c r="C38">
        <v>0.4</v>
      </c>
    </row>
    <row r="39" spans="1:3" x14ac:dyDescent="0.25">
      <c r="A39" s="1">
        <v>41456</v>
      </c>
      <c r="B39">
        <v>0.03</v>
      </c>
      <c r="C39">
        <v>0.43</v>
      </c>
    </row>
    <row r="40" spans="1:3" x14ac:dyDescent="0.25">
      <c r="A40" s="1">
        <v>41487</v>
      </c>
      <c r="B40">
        <v>0.06</v>
      </c>
      <c r="C40">
        <v>0.49</v>
      </c>
    </row>
    <row r="41" spans="1:3" x14ac:dyDescent="0.25">
      <c r="A41" s="1">
        <v>41518</v>
      </c>
      <c r="B41">
        <v>0.09</v>
      </c>
      <c r="C41">
        <v>0.57999999999999996</v>
      </c>
    </row>
    <row r="42" spans="1:3" x14ac:dyDescent="0.25">
      <c r="A42" s="1">
        <v>41548</v>
      </c>
      <c r="B42">
        <v>0.08</v>
      </c>
      <c r="C42">
        <v>0.66</v>
      </c>
    </row>
    <row r="43" spans="1:3" x14ac:dyDescent="0.25">
      <c r="A43" s="1">
        <v>41579</v>
      </c>
      <c r="B43">
        <v>0.12</v>
      </c>
      <c r="C43">
        <v>0.78</v>
      </c>
    </row>
    <row r="44" spans="1:3" x14ac:dyDescent="0.25">
      <c r="A44" s="1">
        <v>41609</v>
      </c>
      <c r="B44">
        <v>0.43</v>
      </c>
      <c r="C44">
        <v>1.21</v>
      </c>
    </row>
    <row r="45" spans="1:3" x14ac:dyDescent="0.25">
      <c r="A45" s="1">
        <v>41640</v>
      </c>
      <c r="B45">
        <v>0.38</v>
      </c>
      <c r="C45">
        <v>1.59</v>
      </c>
    </row>
    <row r="46" spans="1:3" x14ac:dyDescent="0.25">
      <c r="A46" s="1">
        <v>41671</v>
      </c>
      <c r="B46">
        <v>0.55000000000000004</v>
      </c>
      <c r="C46">
        <v>2.14</v>
      </c>
    </row>
    <row r="47" spans="1:3" x14ac:dyDescent="0.25">
      <c r="A47" s="1">
        <v>41699</v>
      </c>
      <c r="B47">
        <v>0.56999999999999995</v>
      </c>
      <c r="C47">
        <v>2.71</v>
      </c>
    </row>
    <row r="48" spans="1:3" x14ac:dyDescent="0.25">
      <c r="A48" s="1">
        <v>41730</v>
      </c>
      <c r="B48">
        <v>0.34</v>
      </c>
      <c r="C48">
        <v>3.05</v>
      </c>
    </row>
    <row r="49" spans="1:3" x14ac:dyDescent="0.25">
      <c r="A49" s="1">
        <v>41760</v>
      </c>
      <c r="B49">
        <v>0.34</v>
      </c>
      <c r="C49">
        <v>3.39</v>
      </c>
    </row>
    <row r="50" spans="1:3" x14ac:dyDescent="0.25">
      <c r="A50" s="1">
        <v>41791</v>
      </c>
      <c r="B50">
        <v>0.48</v>
      </c>
      <c r="C50">
        <v>3.87</v>
      </c>
    </row>
    <row r="51" spans="1:3" x14ac:dyDescent="0.25">
      <c r="A51" s="1">
        <v>41821</v>
      </c>
      <c r="B51">
        <v>0.47</v>
      </c>
      <c r="C51">
        <v>4.34</v>
      </c>
    </row>
    <row r="52" spans="1:3" x14ac:dyDescent="0.25">
      <c r="A52" s="1">
        <v>41852</v>
      </c>
      <c r="B52">
        <v>0.53</v>
      </c>
      <c r="C52">
        <v>4.87</v>
      </c>
    </row>
    <row r="53" spans="1:3" x14ac:dyDescent="0.25">
      <c r="A53" s="1">
        <v>41883</v>
      </c>
      <c r="B53">
        <v>0.25</v>
      </c>
      <c r="C53">
        <v>5.12</v>
      </c>
    </row>
    <row r="54" spans="1:3" x14ac:dyDescent="0.25">
      <c r="A54" s="1">
        <v>41913</v>
      </c>
      <c r="B54">
        <v>0.28999999999999998</v>
      </c>
      <c r="C54">
        <v>5.41</v>
      </c>
    </row>
    <row r="55" spans="1:3" x14ac:dyDescent="0.25">
      <c r="A55" s="1">
        <v>41944</v>
      </c>
      <c r="B55">
        <v>0.31</v>
      </c>
      <c r="C55">
        <v>5.72</v>
      </c>
    </row>
    <row r="56" spans="1:3" x14ac:dyDescent="0.25">
      <c r="A56" s="1">
        <v>41974</v>
      </c>
      <c r="B56">
        <v>0.26</v>
      </c>
      <c r="C56">
        <v>5.98</v>
      </c>
    </row>
    <row r="57" spans="1:3" x14ac:dyDescent="0.25">
      <c r="A57" s="1">
        <v>42005</v>
      </c>
      <c r="B57">
        <v>0.27</v>
      </c>
      <c r="C57">
        <v>6.25</v>
      </c>
    </row>
    <row r="58" spans="1:3" x14ac:dyDescent="0.25">
      <c r="A58" s="1">
        <v>42036</v>
      </c>
      <c r="B58">
        <v>0.26</v>
      </c>
      <c r="C58">
        <v>6.51</v>
      </c>
    </row>
    <row r="59" spans="1:3" x14ac:dyDescent="0.25">
      <c r="A59" s="1">
        <v>42064</v>
      </c>
      <c r="B59">
        <v>0.31</v>
      </c>
      <c r="C59">
        <v>6.82</v>
      </c>
    </row>
    <row r="60" spans="1:3" x14ac:dyDescent="0.25">
      <c r="A60" s="1">
        <v>42095</v>
      </c>
      <c r="B60">
        <v>0.26</v>
      </c>
      <c r="C60">
        <v>7.08</v>
      </c>
    </row>
    <row r="61" spans="1:3" x14ac:dyDescent="0.25">
      <c r="A61" s="1">
        <v>42125</v>
      </c>
      <c r="B61">
        <v>0.3</v>
      </c>
      <c r="C61">
        <v>7.38</v>
      </c>
    </row>
    <row r="62" spans="1:3" x14ac:dyDescent="0.25">
      <c r="A62" s="1">
        <v>42156</v>
      </c>
      <c r="B62">
        <v>0.31</v>
      </c>
      <c r="C62">
        <v>7.69</v>
      </c>
    </row>
    <row r="63" spans="1:3" x14ac:dyDescent="0.25">
      <c r="A63" s="1">
        <v>42186</v>
      </c>
      <c r="B63">
        <v>0.33</v>
      </c>
      <c r="C63">
        <v>8.02</v>
      </c>
    </row>
    <row r="64" spans="1:3" x14ac:dyDescent="0.25">
      <c r="A64" s="1">
        <v>42217</v>
      </c>
      <c r="B64">
        <v>0.32</v>
      </c>
      <c r="C64">
        <v>8.34</v>
      </c>
    </row>
    <row r="65" spans="1:3" x14ac:dyDescent="0.25">
      <c r="A65" s="1">
        <v>42248</v>
      </c>
      <c r="B65">
        <v>0.18</v>
      </c>
      <c r="C65">
        <v>8.52</v>
      </c>
    </row>
    <row r="66" spans="1:3" x14ac:dyDescent="0.25">
      <c r="A66" s="1">
        <v>42278</v>
      </c>
      <c r="B66">
        <v>0.19</v>
      </c>
      <c r="C66">
        <v>8.7100000000000009</v>
      </c>
    </row>
    <row r="67" spans="1:3" x14ac:dyDescent="0.25">
      <c r="A67" s="1">
        <v>42309</v>
      </c>
      <c r="B67">
        <v>0.34</v>
      </c>
      <c r="C67">
        <v>9.0500000000000007</v>
      </c>
    </row>
    <row r="68" spans="1:3" x14ac:dyDescent="0.25">
      <c r="A68" s="1">
        <v>42339</v>
      </c>
      <c r="B68">
        <v>0.48</v>
      </c>
      <c r="C68">
        <v>9.5299999999999994</v>
      </c>
    </row>
    <row r="69" spans="1:3" x14ac:dyDescent="0.25">
      <c r="A69" s="1">
        <v>42370</v>
      </c>
      <c r="B69">
        <v>0.37</v>
      </c>
      <c r="C69">
        <v>9.9</v>
      </c>
    </row>
    <row r="70" spans="1:3" x14ac:dyDescent="0.25">
      <c r="A70" s="1">
        <v>42401</v>
      </c>
      <c r="B70">
        <v>0.44</v>
      </c>
      <c r="C70">
        <v>10.34</v>
      </c>
    </row>
    <row r="71" spans="1:3" x14ac:dyDescent="0.25">
      <c r="A71" s="1">
        <v>42430</v>
      </c>
      <c r="B71">
        <v>0.5</v>
      </c>
      <c r="C71">
        <v>10.84</v>
      </c>
    </row>
    <row r="72" spans="1:3" x14ac:dyDescent="0.25">
      <c r="A72" s="1">
        <v>42461</v>
      </c>
      <c r="B72">
        <v>0.52</v>
      </c>
      <c r="C72">
        <v>11.36</v>
      </c>
    </row>
    <row r="73" spans="1:3" x14ac:dyDescent="0.25">
      <c r="A73" s="1">
        <v>42491</v>
      </c>
      <c r="B73">
        <v>0.59</v>
      </c>
      <c r="C73">
        <v>11.95</v>
      </c>
    </row>
    <row r="74" spans="1:3" x14ac:dyDescent="0.25">
      <c r="A74" s="1">
        <v>42522</v>
      </c>
      <c r="B74">
        <v>0.46</v>
      </c>
      <c r="C74">
        <v>12.41</v>
      </c>
    </row>
    <row r="75" spans="1:3" x14ac:dyDescent="0.25">
      <c r="A75" s="1">
        <v>42552</v>
      </c>
      <c r="B75">
        <v>0.44</v>
      </c>
      <c r="C75">
        <v>12.85</v>
      </c>
    </row>
    <row r="76" spans="1:3" x14ac:dyDescent="0.25">
      <c r="A76" s="1">
        <v>42583</v>
      </c>
      <c r="B76">
        <v>0.36</v>
      </c>
      <c r="C76">
        <v>13.21</v>
      </c>
    </row>
    <row r="77" spans="1:3" x14ac:dyDescent="0.25">
      <c r="A77" s="1">
        <v>42614</v>
      </c>
      <c r="B77">
        <v>0.38</v>
      </c>
      <c r="C77">
        <v>13.59</v>
      </c>
    </row>
    <row r="78" spans="1:3" x14ac:dyDescent="0.25">
      <c r="A78" s="1">
        <v>42644</v>
      </c>
      <c r="B78">
        <v>0.43</v>
      </c>
      <c r="C78">
        <v>14.02</v>
      </c>
    </row>
    <row r="79" spans="1:3" x14ac:dyDescent="0.25">
      <c r="A79" s="1">
        <v>42675</v>
      </c>
      <c r="B79">
        <v>0.45</v>
      </c>
      <c r="C79">
        <v>14.47</v>
      </c>
    </row>
    <row r="80" spans="1:3" x14ac:dyDescent="0.25">
      <c r="A80" s="1">
        <v>42705</v>
      </c>
      <c r="B80">
        <v>0.52</v>
      </c>
      <c r="C80">
        <v>14.99</v>
      </c>
    </row>
    <row r="81" spans="1:3" x14ac:dyDescent="0.25">
      <c r="A81" s="1">
        <v>42736</v>
      </c>
      <c r="B81">
        <v>0.62</v>
      </c>
      <c r="C81">
        <v>15.61</v>
      </c>
    </row>
    <row r="82" spans="1:3" x14ac:dyDescent="0.25">
      <c r="A82" s="1">
        <v>42767</v>
      </c>
      <c r="B82">
        <v>0.54</v>
      </c>
      <c r="C82">
        <v>16.149999999999999</v>
      </c>
    </row>
    <row r="83" spans="1:3" x14ac:dyDescent="0.25">
      <c r="A83" s="1">
        <v>42795</v>
      </c>
      <c r="B83">
        <v>0.63</v>
      </c>
      <c r="C83">
        <v>16.78</v>
      </c>
    </row>
    <row r="84" spans="1:3" x14ac:dyDescent="0.25">
      <c r="A84" s="1">
        <v>42826</v>
      </c>
      <c r="B84">
        <v>0.56999999999999995</v>
      </c>
      <c r="C84">
        <v>17.350000000000001</v>
      </c>
    </row>
    <row r="85" spans="1:3" x14ac:dyDescent="0.25">
      <c r="A85" s="1">
        <v>42856</v>
      </c>
      <c r="B85">
        <v>0.79</v>
      </c>
      <c r="C85">
        <v>18.14</v>
      </c>
    </row>
    <row r="86" spans="1:3" x14ac:dyDescent="0.25">
      <c r="A86" s="1">
        <v>42887</v>
      </c>
      <c r="B86">
        <v>1.06</v>
      </c>
      <c r="C86">
        <v>19.2</v>
      </c>
    </row>
    <row r="87" spans="1:3" x14ac:dyDescent="0.25">
      <c r="A87" s="1">
        <v>42917</v>
      </c>
      <c r="B87">
        <v>1.0900000000000001</v>
      </c>
      <c r="C87">
        <v>20.29</v>
      </c>
    </row>
    <row r="88" spans="1:3" x14ac:dyDescent="0.25">
      <c r="A88" s="1">
        <v>42948</v>
      </c>
      <c r="B88">
        <v>1.1200000000000001</v>
      </c>
      <c r="C88">
        <v>21.41</v>
      </c>
    </row>
    <row r="89" spans="1:3" x14ac:dyDescent="0.25">
      <c r="A89" s="1">
        <v>42979</v>
      </c>
      <c r="B89">
        <v>1.4</v>
      </c>
      <c r="C89">
        <v>22.81</v>
      </c>
    </row>
    <row r="90" spans="1:3" x14ac:dyDescent="0.25">
      <c r="A90" s="1">
        <v>43009</v>
      </c>
      <c r="B90">
        <v>1.69</v>
      </c>
      <c r="C90">
        <v>24.5</v>
      </c>
    </row>
    <row r="91" spans="1:3" x14ac:dyDescent="0.25">
      <c r="A91" s="1">
        <v>43040</v>
      </c>
      <c r="B91">
        <v>1.71</v>
      </c>
      <c r="C91">
        <v>26.21</v>
      </c>
    </row>
    <row r="92" spans="1:3" x14ac:dyDescent="0.25">
      <c r="A92" s="1">
        <v>43070</v>
      </c>
      <c r="B92">
        <v>3.22</v>
      </c>
      <c r="C92">
        <v>29.43</v>
      </c>
    </row>
    <row r="93" spans="1:3" x14ac:dyDescent="0.25">
      <c r="A93" s="1">
        <v>43101</v>
      </c>
      <c r="B93">
        <v>3.86</v>
      </c>
      <c r="C93">
        <v>33.29</v>
      </c>
    </row>
    <row r="94" spans="1:3" x14ac:dyDescent="0.25">
      <c r="A94" s="1">
        <v>43132</v>
      </c>
      <c r="B94">
        <v>2.87</v>
      </c>
      <c r="C94">
        <v>36.159999999999997</v>
      </c>
    </row>
    <row r="95" spans="1:3" x14ac:dyDescent="0.25">
      <c r="A95" s="1">
        <v>43160</v>
      </c>
      <c r="B95">
        <v>3.38</v>
      </c>
      <c r="C95">
        <v>39.54</v>
      </c>
    </row>
    <row r="96" spans="1:3" x14ac:dyDescent="0.25">
      <c r="A96" s="1">
        <v>43191</v>
      </c>
      <c r="B96">
        <v>3.22</v>
      </c>
      <c r="C96">
        <v>42.76</v>
      </c>
    </row>
    <row r="97" spans="1:3" x14ac:dyDescent="0.25">
      <c r="A97" s="1">
        <v>43221</v>
      </c>
      <c r="B97">
        <v>3.48</v>
      </c>
      <c r="C97">
        <v>46.24</v>
      </c>
    </row>
    <row r="98" spans="1:3" x14ac:dyDescent="0.25">
      <c r="A98" s="1">
        <v>43252</v>
      </c>
      <c r="B98">
        <v>4.0199999999999996</v>
      </c>
      <c r="C98">
        <v>50.26</v>
      </c>
    </row>
    <row r="99" spans="1:3" x14ac:dyDescent="0.25">
      <c r="A99" s="1">
        <v>43282</v>
      </c>
      <c r="B99">
        <v>4.18</v>
      </c>
      <c r="C99">
        <v>54.44</v>
      </c>
    </row>
    <row r="100" spans="1:3" x14ac:dyDescent="0.25">
      <c r="A100" s="1">
        <v>43313</v>
      </c>
      <c r="B100">
        <v>4.7300000000000004</v>
      </c>
      <c r="C100">
        <v>59.17</v>
      </c>
    </row>
    <row r="101" spans="1:3" x14ac:dyDescent="0.25">
      <c r="A101" s="1">
        <v>43344</v>
      </c>
      <c r="B101">
        <v>4.3600000000000003</v>
      </c>
      <c r="C101">
        <v>63.53</v>
      </c>
    </row>
    <row r="102" spans="1:3" x14ac:dyDescent="0.25">
      <c r="A102" s="1">
        <v>43374</v>
      </c>
      <c r="B102">
        <v>4.51</v>
      </c>
      <c r="C102">
        <v>68.040000000000006</v>
      </c>
    </row>
    <row r="103" spans="1:3" x14ac:dyDescent="0.25">
      <c r="A103" s="1">
        <v>43405</v>
      </c>
      <c r="B103">
        <v>3.84</v>
      </c>
      <c r="C103">
        <v>71.88</v>
      </c>
    </row>
    <row r="104" spans="1:3" x14ac:dyDescent="0.25">
      <c r="A104" s="1">
        <v>43435</v>
      </c>
      <c r="B104">
        <v>2.98</v>
      </c>
      <c r="C104">
        <v>74.86</v>
      </c>
    </row>
    <row r="105" spans="1:3" x14ac:dyDescent="0.25">
      <c r="A105" s="1">
        <v>43466</v>
      </c>
      <c r="B105">
        <v>3.3</v>
      </c>
      <c r="C105">
        <v>78.16</v>
      </c>
    </row>
    <row r="106" spans="1:3" x14ac:dyDescent="0.25">
      <c r="A106" s="1">
        <v>43497</v>
      </c>
      <c r="B106">
        <v>3.02</v>
      </c>
      <c r="C106">
        <v>81.180000000000007</v>
      </c>
    </row>
    <row r="107" spans="1:3" x14ac:dyDescent="0.25">
      <c r="A107" s="1">
        <v>43525</v>
      </c>
      <c r="B107">
        <v>3.52</v>
      </c>
      <c r="C107">
        <v>84.7</v>
      </c>
    </row>
    <row r="108" spans="1:3" x14ac:dyDescent="0.25">
      <c r="A108" s="1">
        <v>43556</v>
      </c>
      <c r="B108">
        <v>3.4</v>
      </c>
      <c r="C108">
        <v>88.1</v>
      </c>
    </row>
    <row r="109" spans="1:3" x14ac:dyDescent="0.25">
      <c r="A109" s="1">
        <v>43586</v>
      </c>
      <c r="B109">
        <v>4</v>
      </c>
      <c r="C109">
        <v>92.1</v>
      </c>
    </row>
    <row r="110" spans="1:3" x14ac:dyDescent="0.25">
      <c r="A110" s="1">
        <v>43617</v>
      </c>
      <c r="B110">
        <v>4.4800000000000004</v>
      </c>
      <c r="C110">
        <v>96.58</v>
      </c>
    </row>
    <row r="111" spans="1:3" x14ac:dyDescent="0.25">
      <c r="A111" s="1">
        <v>43647</v>
      </c>
      <c r="B111">
        <v>5.65</v>
      </c>
      <c r="C111">
        <v>102.23</v>
      </c>
    </row>
    <row r="112" spans="1:3" x14ac:dyDescent="0.25">
      <c r="A112" s="1">
        <v>43678</v>
      </c>
      <c r="B112">
        <v>5.51</v>
      </c>
      <c r="C112">
        <v>107.74</v>
      </c>
    </row>
    <row r="113" spans="1:5" x14ac:dyDescent="0.25">
      <c r="A113" s="1">
        <v>43709</v>
      </c>
      <c r="B113">
        <v>6.21</v>
      </c>
      <c r="C113">
        <v>113.95</v>
      </c>
    </row>
    <row r="114" spans="1:5" x14ac:dyDescent="0.25">
      <c r="A114" s="1">
        <v>43739</v>
      </c>
      <c r="B114">
        <v>6.41</v>
      </c>
      <c r="C114">
        <v>120.36</v>
      </c>
    </row>
    <row r="115" spans="1:5" x14ac:dyDescent="0.25">
      <c r="A115" s="1">
        <v>43770</v>
      </c>
      <c r="B115">
        <v>5.85</v>
      </c>
      <c r="C115">
        <v>126.21</v>
      </c>
    </row>
    <row r="116" spans="1:5" x14ac:dyDescent="0.25">
      <c r="A116" s="1">
        <v>43800</v>
      </c>
      <c r="B116">
        <v>5.75</v>
      </c>
      <c r="C116">
        <v>131.96</v>
      </c>
    </row>
    <row r="117" spans="1:5" x14ac:dyDescent="0.25">
      <c r="A117" s="1">
        <v>43831</v>
      </c>
      <c r="B117">
        <v>6.54</v>
      </c>
      <c r="C117">
        <v>138.5</v>
      </c>
    </row>
    <row r="118" spans="1:5" x14ac:dyDescent="0.25">
      <c r="A118" s="1">
        <v>43862</v>
      </c>
      <c r="B118">
        <v>6.49</v>
      </c>
      <c r="C118">
        <v>144.99</v>
      </c>
    </row>
    <row r="119" spans="1:5" x14ac:dyDescent="0.25">
      <c r="A119" s="1">
        <v>43891</v>
      </c>
      <c r="B119">
        <v>5.99</v>
      </c>
      <c r="C119">
        <v>150.97999999999999</v>
      </c>
    </row>
    <row r="120" spans="1:5" x14ac:dyDescent="0.25">
      <c r="A120" s="1">
        <v>43922</v>
      </c>
      <c r="B120">
        <v>5.94</v>
      </c>
      <c r="C120">
        <v>156.91999999999999</v>
      </c>
    </row>
    <row r="121" spans="1:5" x14ac:dyDescent="0.25">
      <c r="A121" s="1">
        <v>43952</v>
      </c>
      <c r="B121">
        <v>5.65</v>
      </c>
      <c r="C121">
        <v>162.57</v>
      </c>
    </row>
    <row r="122" spans="1:5" x14ac:dyDescent="0.25">
      <c r="A122" s="1">
        <v>43983</v>
      </c>
      <c r="B122">
        <v>4.32</v>
      </c>
      <c r="C122">
        <v>166.89</v>
      </c>
    </row>
    <row r="123" spans="1:5" x14ac:dyDescent="0.25">
      <c r="A123" s="1">
        <v>44013</v>
      </c>
      <c r="B123">
        <v>4.5999999999999996</v>
      </c>
      <c r="C123">
        <v>171.49</v>
      </c>
    </row>
    <row r="124" spans="1:5" x14ac:dyDescent="0.25">
      <c r="A124" s="1">
        <v>44044</v>
      </c>
      <c r="B124">
        <v>5.0999999999999996</v>
      </c>
      <c r="C124">
        <v>176.59</v>
      </c>
    </row>
    <row r="125" spans="1:5" x14ac:dyDescent="0.25">
      <c r="A125" s="1">
        <v>44075</v>
      </c>
      <c r="B125">
        <v>5.23</v>
      </c>
      <c r="C125">
        <v>181.82</v>
      </c>
    </row>
    <row r="126" spans="1:5" x14ac:dyDescent="0.25">
      <c r="A126" s="1">
        <v>44105</v>
      </c>
      <c r="B126">
        <v>5.17</v>
      </c>
      <c r="C126">
        <v>186.99</v>
      </c>
    </row>
    <row r="127" spans="1:5" x14ac:dyDescent="0.25">
      <c r="A127" s="1">
        <v>44136</v>
      </c>
      <c r="B127">
        <v>6.22</v>
      </c>
      <c r="C127">
        <v>193.21</v>
      </c>
      <c r="E127" t="s">
        <v>5</v>
      </c>
    </row>
    <row r="128" spans="1:5" x14ac:dyDescent="0.25">
      <c r="A128" s="1">
        <v>44166</v>
      </c>
      <c r="B128">
        <v>7.28</v>
      </c>
      <c r="C128">
        <v>200.49</v>
      </c>
      <c r="E128">
        <f>SUM(B117:B128)</f>
        <v>68.530000000000015</v>
      </c>
    </row>
    <row r="129" spans="1:5" x14ac:dyDescent="0.25">
      <c r="A129" s="1">
        <v>44197</v>
      </c>
      <c r="B129">
        <v>9.0399999999999991</v>
      </c>
      <c r="C129">
        <v>209.53</v>
      </c>
    </row>
    <row r="130" spans="1:5" x14ac:dyDescent="0.25">
      <c r="A130" s="1">
        <v>44228</v>
      </c>
      <c r="B130">
        <v>8.6999999999999993</v>
      </c>
      <c r="C130">
        <v>218.23</v>
      </c>
    </row>
    <row r="131" spans="1:5" x14ac:dyDescent="0.25">
      <c r="A131" s="1">
        <v>44256</v>
      </c>
      <c r="B131">
        <v>10.5</v>
      </c>
      <c r="C131">
        <v>228.73</v>
      </c>
    </row>
    <row r="132" spans="1:5" x14ac:dyDescent="0.25">
      <c r="A132" s="1">
        <v>44287</v>
      </c>
      <c r="B132">
        <v>10.119999999999999</v>
      </c>
      <c r="C132">
        <v>238.85</v>
      </c>
    </row>
    <row r="133" spans="1:5" x14ac:dyDescent="0.25">
      <c r="A133" s="1">
        <v>44317</v>
      </c>
      <c r="B133">
        <v>10.5</v>
      </c>
      <c r="C133">
        <v>249.35</v>
      </c>
    </row>
    <row r="134" spans="1:5" x14ac:dyDescent="0.25">
      <c r="A134" s="1">
        <v>44348</v>
      </c>
      <c r="B134">
        <v>7.24</v>
      </c>
      <c r="C134">
        <v>256.58999999999997</v>
      </c>
    </row>
    <row r="135" spans="1:5" x14ac:dyDescent="0.25">
      <c r="A135" s="1">
        <v>44378</v>
      </c>
      <c r="B135">
        <v>5.73</v>
      </c>
      <c r="C135">
        <v>262.32</v>
      </c>
    </row>
    <row r="136" spans="1:5" x14ac:dyDescent="0.25">
      <c r="A136" s="1">
        <v>44409</v>
      </c>
      <c r="B136">
        <v>7.16</v>
      </c>
      <c r="C136">
        <v>269.48</v>
      </c>
    </row>
    <row r="137" spans="1:5" x14ac:dyDescent="0.25">
      <c r="A137" s="1">
        <v>44440</v>
      </c>
      <c r="B137">
        <v>7.81</v>
      </c>
      <c r="C137">
        <v>277.29000000000002</v>
      </c>
    </row>
    <row r="138" spans="1:5" x14ac:dyDescent="0.25">
      <c r="A138" s="1">
        <v>44470</v>
      </c>
      <c r="B138">
        <v>8.77</v>
      </c>
      <c r="C138">
        <v>286.06</v>
      </c>
    </row>
    <row r="139" spans="1:5" x14ac:dyDescent="0.25">
      <c r="A139" s="1">
        <v>44501</v>
      </c>
      <c r="B139">
        <v>9.33</v>
      </c>
      <c r="C139">
        <v>295.39</v>
      </c>
      <c r="E139" t="s">
        <v>10</v>
      </c>
    </row>
    <row r="140" spans="1:5" x14ac:dyDescent="0.25">
      <c r="A140" s="1">
        <v>44531</v>
      </c>
      <c r="B140">
        <v>9.99</v>
      </c>
      <c r="C140">
        <v>305.38</v>
      </c>
      <c r="E140">
        <f>SUM(B129:B140)</f>
        <v>104.88999999999999</v>
      </c>
    </row>
    <row r="141" spans="1:5" x14ac:dyDescent="0.25">
      <c r="A141" s="1">
        <v>44562</v>
      </c>
      <c r="B141">
        <v>10.56</v>
      </c>
      <c r="C141">
        <v>315.94</v>
      </c>
    </row>
    <row r="142" spans="1:5" x14ac:dyDescent="0.25">
      <c r="A142" s="1">
        <v>44593</v>
      </c>
      <c r="B142">
        <v>9.59</v>
      </c>
      <c r="C142">
        <v>325.52999999999997</v>
      </c>
    </row>
    <row r="143" spans="1:5" x14ac:dyDescent="0.25">
      <c r="A143" s="1">
        <v>44621</v>
      </c>
      <c r="B143">
        <v>10.46</v>
      </c>
      <c r="C143">
        <v>335.99</v>
      </c>
      <c r="E143" t="s">
        <v>4</v>
      </c>
    </row>
    <row r="144" spans="1:5" x14ac:dyDescent="0.25">
      <c r="A144" s="1">
        <v>44652</v>
      </c>
      <c r="B144">
        <v>10.52</v>
      </c>
      <c r="C144">
        <v>346.51</v>
      </c>
      <c r="D144">
        <f>SUM(B3:B144)</f>
        <v>346.50999999999988</v>
      </c>
      <c r="E144">
        <f>SUM(B133:B144)</f>
        <v>107.66000000000001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C14" sqref="C14"/>
    </sheetView>
  </sheetViews>
  <sheetFormatPr defaultRowHeight="15" x14ac:dyDescent="0.25"/>
  <cols>
    <col min="1" max="1" width="33" bestFit="1" customWidth="1"/>
    <col min="2" max="2" width="11.5703125" customWidth="1"/>
    <col min="6" max="6" width="14.85546875" customWidth="1"/>
    <col min="7" max="7" width="129.7109375" bestFit="1" customWidth="1"/>
  </cols>
  <sheetData>
    <row r="1" spans="1:8" x14ac:dyDescent="0.25">
      <c r="A1" t="s">
        <v>63</v>
      </c>
      <c r="B1" t="s">
        <v>9</v>
      </c>
      <c r="C1" t="s">
        <v>7</v>
      </c>
      <c r="D1" t="s">
        <v>62</v>
      </c>
      <c r="E1" t="s">
        <v>51</v>
      </c>
      <c r="F1" t="s">
        <v>24</v>
      </c>
      <c r="G1" t="s">
        <v>6</v>
      </c>
      <c r="H1" t="s">
        <v>13</v>
      </c>
    </row>
    <row r="2" spans="1:8" x14ac:dyDescent="0.25">
      <c r="A2" t="s">
        <v>11</v>
      </c>
      <c r="B2">
        <v>2021</v>
      </c>
      <c r="C2">
        <f>'export (26)'!E140</f>
        <v>104.88999999999999</v>
      </c>
      <c r="D2">
        <f>C2/$C$2</f>
        <v>1</v>
      </c>
      <c r="E2" t="s">
        <v>52</v>
      </c>
      <c r="G2" t="s">
        <v>8</v>
      </c>
    </row>
    <row r="3" spans="1:8" x14ac:dyDescent="0.25">
      <c r="A3" t="s">
        <v>12</v>
      </c>
      <c r="B3">
        <v>2021</v>
      </c>
      <c r="C3">
        <v>30.78</v>
      </c>
      <c r="D3">
        <f t="shared" ref="D3:D15" si="0">C3/$C$2</f>
        <v>0.29345028124702072</v>
      </c>
      <c r="E3" t="s">
        <v>53</v>
      </c>
      <c r="G3" t="s">
        <v>21</v>
      </c>
      <c r="H3" t="s">
        <v>14</v>
      </c>
    </row>
    <row r="4" spans="1:8" x14ac:dyDescent="0.25">
      <c r="A4" t="s">
        <v>15</v>
      </c>
      <c r="B4">
        <v>2021</v>
      </c>
      <c r="C4">
        <v>48.78</v>
      </c>
      <c r="D4">
        <f t="shared" si="0"/>
        <v>0.4650586328534656</v>
      </c>
      <c r="E4" t="s">
        <v>53</v>
      </c>
      <c r="G4" t="s">
        <v>21</v>
      </c>
      <c r="H4" t="s">
        <v>14</v>
      </c>
    </row>
    <row r="5" spans="1:8" x14ac:dyDescent="0.25">
      <c r="A5" t="s">
        <v>16</v>
      </c>
      <c r="B5">
        <v>2021</v>
      </c>
      <c r="C5">
        <v>33.340000000000003</v>
      </c>
      <c r="D5">
        <f t="shared" si="0"/>
        <v>0.3178568023643818</v>
      </c>
      <c r="E5" t="s">
        <v>53</v>
      </c>
      <c r="G5" t="s">
        <v>21</v>
      </c>
      <c r="H5" t="s">
        <v>14</v>
      </c>
    </row>
    <row r="6" spans="1:8" x14ac:dyDescent="0.25">
      <c r="A6" t="s">
        <v>17</v>
      </c>
      <c r="B6">
        <v>2021</v>
      </c>
      <c r="C6">
        <v>54.9</v>
      </c>
      <c r="D6">
        <f t="shared" si="0"/>
        <v>0.52340547239965685</v>
      </c>
      <c r="E6" t="s">
        <v>53</v>
      </c>
      <c r="G6" t="s">
        <v>21</v>
      </c>
      <c r="H6" t="s">
        <v>14</v>
      </c>
    </row>
    <row r="7" spans="1:8" x14ac:dyDescent="0.25">
      <c r="A7" t="s">
        <v>18</v>
      </c>
      <c r="B7">
        <v>2021</v>
      </c>
      <c r="C7">
        <v>76</v>
      </c>
      <c r="D7">
        <f t="shared" si="0"/>
        <v>0.7245685956716561</v>
      </c>
      <c r="E7" t="s">
        <v>53</v>
      </c>
      <c r="G7" t="s">
        <v>21</v>
      </c>
      <c r="H7" t="s">
        <v>14</v>
      </c>
    </row>
    <row r="8" spans="1:8" x14ac:dyDescent="0.25">
      <c r="A8" t="s">
        <v>19</v>
      </c>
      <c r="B8">
        <v>2021</v>
      </c>
      <c r="C8">
        <v>69.73</v>
      </c>
      <c r="D8">
        <f t="shared" si="0"/>
        <v>0.66479168652874454</v>
      </c>
      <c r="E8" t="s">
        <v>53</v>
      </c>
      <c r="G8" t="s">
        <v>21</v>
      </c>
      <c r="H8" t="s">
        <v>14</v>
      </c>
    </row>
    <row r="9" spans="1:8" x14ac:dyDescent="0.25">
      <c r="A9" t="s">
        <v>20</v>
      </c>
      <c r="B9">
        <v>2021</v>
      </c>
      <c r="C9">
        <v>151</v>
      </c>
      <c r="D9">
        <f t="shared" si="0"/>
        <v>1.4396033940318431</v>
      </c>
      <c r="E9" t="s">
        <v>53</v>
      </c>
      <c r="G9" t="s">
        <v>21</v>
      </c>
    </row>
    <row r="10" spans="1:8" x14ac:dyDescent="0.25">
      <c r="A10" t="s">
        <v>25</v>
      </c>
      <c r="B10">
        <v>2020</v>
      </c>
      <c r="C10">
        <f>F10/85985/52</f>
        <v>44.730520976377811</v>
      </c>
      <c r="D10">
        <f t="shared" si="0"/>
        <v>0.42645172062520559</v>
      </c>
      <c r="E10" t="s">
        <v>54</v>
      </c>
      <c r="F10">
        <f>200*1000000</f>
        <v>200000000</v>
      </c>
      <c r="G10" t="s">
        <v>22</v>
      </c>
    </row>
    <row r="11" spans="1:8" x14ac:dyDescent="0.25">
      <c r="A11" t="s">
        <v>61</v>
      </c>
      <c r="B11">
        <v>2021</v>
      </c>
      <c r="C11">
        <f>F11*0.06</f>
        <v>249.42</v>
      </c>
      <c r="D11">
        <f t="shared" si="0"/>
        <v>2.3779197254266378</v>
      </c>
      <c r="E11" t="s">
        <v>54</v>
      </c>
      <c r="F11">
        <v>4157</v>
      </c>
      <c r="G11" t="s">
        <v>23</v>
      </c>
    </row>
    <row r="12" spans="1:8" x14ac:dyDescent="0.25">
      <c r="A12" t="s">
        <v>60</v>
      </c>
      <c r="B12">
        <v>2019</v>
      </c>
      <c r="C12">
        <f>F12/1000</f>
        <v>91.019000000000005</v>
      </c>
      <c r="D12">
        <f t="shared" si="0"/>
        <v>0.86775669749261142</v>
      </c>
      <c r="E12" t="s">
        <v>55</v>
      </c>
      <c r="F12">
        <v>91019</v>
      </c>
      <c r="G12" t="s">
        <v>26</v>
      </c>
    </row>
    <row r="13" spans="1:8" x14ac:dyDescent="0.25">
      <c r="A13" t="s">
        <v>59</v>
      </c>
      <c r="B13">
        <v>2019</v>
      </c>
      <c r="C13">
        <f>F13/1000</f>
        <v>680.952</v>
      </c>
      <c r="D13">
        <f t="shared" si="0"/>
        <v>6.4920583468395474</v>
      </c>
      <c r="E13" t="s">
        <v>55</v>
      </c>
      <c r="F13">
        <v>680952</v>
      </c>
      <c r="G13" t="s">
        <v>26</v>
      </c>
    </row>
    <row r="14" spans="1:8" x14ac:dyDescent="0.25">
      <c r="A14" t="s">
        <v>58</v>
      </c>
      <c r="B14" t="s">
        <v>39</v>
      </c>
      <c r="C14">
        <f>wheat!O21</f>
        <v>187.77792800000003</v>
      </c>
      <c r="D14">
        <f t="shared" si="0"/>
        <v>1.7902367051196497</v>
      </c>
      <c r="E14" t="s">
        <v>56</v>
      </c>
      <c r="G14" t="s">
        <v>50</v>
      </c>
    </row>
    <row r="15" spans="1:8" x14ac:dyDescent="0.25">
      <c r="A15" t="s">
        <v>57</v>
      </c>
      <c r="B15" t="s">
        <v>39</v>
      </c>
      <c r="C15">
        <f>wheat!B20</f>
        <v>56.085130310344837</v>
      </c>
      <c r="D15">
        <f t="shared" si="0"/>
        <v>0.53470426456616305</v>
      </c>
      <c r="E15" t="s">
        <v>56</v>
      </c>
      <c r="G1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P24"/>
  <sheetViews>
    <sheetView tabSelected="1" workbookViewId="0">
      <selection activeCell="O10" sqref="O10"/>
    </sheetView>
  </sheetViews>
  <sheetFormatPr defaultRowHeight="15" x14ac:dyDescent="0.25"/>
  <cols>
    <col min="1" max="1" width="11.42578125" bestFit="1" customWidth="1"/>
    <col min="2" max="2" width="17.5703125" customWidth="1"/>
    <col min="15" max="15" width="12" bestFit="1" customWidth="1"/>
  </cols>
  <sheetData>
    <row r="8" spans="1:15" x14ac:dyDescent="0.25">
      <c r="A8" t="s">
        <v>28</v>
      </c>
      <c r="B8">
        <v>2900</v>
      </c>
      <c r="C8" t="s">
        <v>29</v>
      </c>
    </row>
    <row r="9" spans="1:15" x14ac:dyDescent="0.25">
      <c r="A9" t="s">
        <v>30</v>
      </c>
      <c r="B9">
        <f>10765*1000</f>
        <v>10765000</v>
      </c>
      <c r="C9" t="s">
        <v>30</v>
      </c>
      <c r="D9" t="s">
        <v>27</v>
      </c>
    </row>
    <row r="10" spans="1:15" x14ac:dyDescent="0.25">
      <c r="B10">
        <f>B9*0.00116222</f>
        <v>12511.2983</v>
      </c>
      <c r="C10" t="s">
        <v>31</v>
      </c>
    </row>
    <row r="11" spans="1:15" x14ac:dyDescent="0.25">
      <c r="B11">
        <f>B10*3.6</f>
        <v>45040.673880000002</v>
      </c>
      <c r="C11" t="s">
        <v>45</v>
      </c>
    </row>
    <row r="12" spans="1:15" x14ac:dyDescent="0.25">
      <c r="B12" s="2">
        <f>B11/B8</f>
        <v>15.531266855172415</v>
      </c>
      <c r="C12" t="s">
        <v>43</v>
      </c>
      <c r="D12" t="s">
        <v>46</v>
      </c>
    </row>
    <row r="13" spans="1:15" x14ac:dyDescent="0.25">
      <c r="B13">
        <f>B10*0.0036</f>
        <v>45.04067388</v>
      </c>
      <c r="C13" t="s">
        <v>32</v>
      </c>
      <c r="D13" t="s">
        <v>33</v>
      </c>
    </row>
    <row r="14" spans="1:15" x14ac:dyDescent="0.25">
      <c r="B14">
        <f>B10/B8</f>
        <v>4.3142407931034485</v>
      </c>
      <c r="C14" t="s">
        <v>36</v>
      </c>
    </row>
    <row r="15" spans="1:15" x14ac:dyDescent="0.25">
      <c r="B15" s="2">
        <f>B13/B8*1000</f>
        <v>15.531266855172413</v>
      </c>
      <c r="C15" t="s">
        <v>40</v>
      </c>
    </row>
    <row r="16" spans="1:15" s="3" customFormat="1" x14ac:dyDescent="0.25">
      <c r="B16" s="3">
        <f>B14*1000</f>
        <v>4314.2407931034486</v>
      </c>
      <c r="C16" s="3" t="s">
        <v>47</v>
      </c>
      <c r="O16" s="3">
        <f>meat!B7</f>
        <v>14444.456000000002</v>
      </c>
    </row>
    <row r="18" spans="1:16" x14ac:dyDescent="0.25">
      <c r="A18" t="s">
        <v>34</v>
      </c>
      <c r="B18">
        <f>1.3*10^9/1000*10</f>
        <v>13000000</v>
      </c>
      <c r="C18" t="s">
        <v>35</v>
      </c>
      <c r="E18" t="s">
        <v>37</v>
      </c>
      <c r="F18" t="s">
        <v>38</v>
      </c>
    </row>
    <row r="19" spans="1:16" x14ac:dyDescent="0.25">
      <c r="B19">
        <f>B16*B18</f>
        <v>56085130310.344833</v>
      </c>
      <c r="C19" t="s">
        <v>31</v>
      </c>
    </row>
    <row r="20" spans="1:16" x14ac:dyDescent="0.25">
      <c r="B20">
        <f>B19*0.000000001</f>
        <v>56.085130310344837</v>
      </c>
      <c r="C20" t="s">
        <v>7</v>
      </c>
      <c r="O20">
        <f>O16*B18</f>
        <v>187777928000.00003</v>
      </c>
    </row>
    <row r="21" spans="1:16" x14ac:dyDescent="0.25">
      <c r="O21">
        <f>O20*0.000000001</f>
        <v>187.77792800000003</v>
      </c>
      <c r="P21" t="s">
        <v>7</v>
      </c>
    </row>
    <row r="24" spans="1:16" x14ac:dyDescent="0.25">
      <c r="E24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11"/>
  <sheetViews>
    <sheetView workbookViewId="0">
      <selection activeCell="D22" sqref="D22"/>
    </sheetView>
  </sheetViews>
  <sheetFormatPr defaultRowHeight="15" x14ac:dyDescent="0.25"/>
  <cols>
    <col min="2" max="2" width="12" bestFit="1" customWidth="1"/>
  </cols>
  <sheetData>
    <row r="2" spans="1:3" x14ac:dyDescent="0.25">
      <c r="A2" t="s">
        <v>49</v>
      </c>
    </row>
    <row r="3" spans="1:3" x14ac:dyDescent="0.25">
      <c r="A3" t="s">
        <v>42</v>
      </c>
    </row>
    <row r="5" spans="1:3" x14ac:dyDescent="0.25">
      <c r="B5">
        <v>52</v>
      </c>
      <c r="C5" t="s">
        <v>43</v>
      </c>
    </row>
    <row r="6" spans="1:3" x14ac:dyDescent="0.25">
      <c r="B6">
        <f>B5*1000</f>
        <v>52000</v>
      </c>
      <c r="C6" t="s">
        <v>44</v>
      </c>
    </row>
    <row r="7" spans="1:3" x14ac:dyDescent="0.25">
      <c r="B7" s="2">
        <f>B6*0.277778</f>
        <v>14444.456000000002</v>
      </c>
      <c r="C7" t="s">
        <v>48</v>
      </c>
    </row>
    <row r="9" spans="1:3" x14ac:dyDescent="0.25">
      <c r="B9">
        <v>1000</v>
      </c>
      <c r="C9" t="s">
        <v>35</v>
      </c>
    </row>
    <row r="10" spans="1:3" x14ac:dyDescent="0.25">
      <c r="B10">
        <f>B9*B7</f>
        <v>14444456.000000002</v>
      </c>
      <c r="C10" t="s">
        <v>31</v>
      </c>
    </row>
    <row r="11" spans="1:3" x14ac:dyDescent="0.25">
      <c r="B11">
        <f>B10*0.000000001</f>
        <v>1.4444456000000003E-2</v>
      </c>
      <c r="C1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 (26)</vt:lpstr>
      <vt:lpstr>ElectricityConsumption</vt:lpstr>
      <vt:lpstr>wheat</vt:lpstr>
      <vt:lpstr>meat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Ruggerini, Andrea Walter (KT)</dc:creator>
  <cp:lastModifiedBy>Andrea Walter Ruggerini</cp:lastModifiedBy>
  <dcterms:created xsi:type="dcterms:W3CDTF">2022-05-31T13:18:35Z</dcterms:created>
  <dcterms:modified xsi:type="dcterms:W3CDTF">2023-01-11T14:23:15Z</dcterms:modified>
</cp:coreProperties>
</file>