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mensuales" sheetId="1" r:id="rId4"/>
    <sheet state="visible" name="Modelo" sheetId="2" r:id="rId5"/>
  </sheets>
  <definedNames/>
  <calcPr/>
</workbook>
</file>

<file path=xl/sharedStrings.xml><?xml version="1.0" encoding="utf-8"?>
<sst xmlns="http://schemas.openxmlformats.org/spreadsheetml/2006/main" count="51" uniqueCount="41">
  <si>
    <t>Concepto</t>
  </si>
  <si>
    <t>Cantidad</t>
  </si>
  <si>
    <t>Costo unitario</t>
  </si>
  <si>
    <t>Subtotal</t>
  </si>
  <si>
    <t>Categoria</t>
  </si>
  <si>
    <t>Inicio</t>
  </si>
  <si>
    <t>Nómina</t>
  </si>
  <si>
    <t>quincenal</t>
  </si>
  <si>
    <t>Marketing</t>
  </si>
  <si>
    <t>Mensual</t>
  </si>
  <si>
    <t>Renta</t>
  </si>
  <si>
    <t>Computadoras</t>
  </si>
  <si>
    <t>Una vez</t>
  </si>
  <si>
    <t>Software</t>
  </si>
  <si>
    <t>Legal</t>
  </si>
  <si>
    <t>Contabilidad</t>
  </si>
  <si>
    <t>Dominio</t>
  </si>
  <si>
    <t>Cuentas de correo</t>
  </si>
  <si>
    <t>Empleados variables</t>
  </si>
  <si>
    <t>Clientes al mes</t>
  </si>
  <si>
    <t>Indicadores financieros</t>
  </si>
  <si>
    <t>Configuración</t>
  </si>
  <si>
    <t>Tasa de descuento</t>
  </si>
  <si>
    <t>Valor presente</t>
  </si>
  <si>
    <t>Comisión 1</t>
  </si>
  <si>
    <t>TIR</t>
  </si>
  <si>
    <t>Comisión 2</t>
  </si>
  <si>
    <t>Capital inicial (proy)</t>
  </si>
  <si>
    <t>Clientes por empleado</t>
  </si>
  <si>
    <t>Primeros clientes</t>
  </si>
  <si>
    <t>Proyección</t>
  </si>
  <si>
    <t>Total</t>
  </si>
  <si>
    <t>Clientes reales</t>
  </si>
  <si>
    <t>Clientes proyectados</t>
  </si>
  <si>
    <t>Rentas</t>
  </si>
  <si>
    <t>Comisiones conf</t>
  </si>
  <si>
    <t>Comisiones renta</t>
  </si>
  <si>
    <t>Gastos fijo</t>
  </si>
  <si>
    <t>Gastos variables</t>
  </si>
  <si>
    <t>Total ingresos</t>
  </si>
  <si>
    <t>Total 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</si>
</sst>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&quot;$&quot;#,##0.00;[Red]\-&quot;$&quot;#,##0.00"/>
    <numFmt numFmtId="166" formatCode="_-* #,##0.00_-;\-* #,##0.00_-;_-* &quot;-&quot;??_-;_-@"/>
  </numFmts>
  <fonts count="6"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7" xfId="0" applyBorder="1" applyFill="1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17" xfId="0" applyFont="1" applyNumberFormat="1"/>
    <xf borderId="1" fillId="3" fontId="3" numFmtId="0" xfId="0" applyBorder="1" applyFill="1" applyFont="1"/>
    <xf borderId="1" fillId="3" fontId="0" numFmtId="0" xfId="0" applyBorder="1" applyFont="1"/>
    <xf borderId="2" fillId="3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horizontal="center"/>
    </xf>
    <xf borderId="1" fillId="3" fontId="0" numFmtId="164" xfId="0" applyBorder="1" applyFont="1" applyNumberFormat="1"/>
    <xf borderId="0" fillId="0" fontId="3" numFmtId="0" xfId="0" applyAlignment="1" applyFont="1">
      <alignment horizontal="left"/>
    </xf>
    <xf borderId="2" fillId="3" fontId="3" numFmtId="0" xfId="0" applyAlignment="1" applyBorder="1" applyFont="1">
      <alignment horizontal="left"/>
    </xf>
    <xf borderId="1" fillId="3" fontId="0" numFmtId="165" xfId="0" applyBorder="1" applyFont="1" applyNumberFormat="1"/>
    <xf borderId="1" fillId="3" fontId="0" numFmtId="10" xfId="0" applyBorder="1" applyFont="1" applyNumberFormat="1"/>
    <xf borderId="1" fillId="3" fontId="0" numFmtId="166" xfId="0" applyBorder="1" applyFont="1" applyNumberFormat="1"/>
    <xf borderId="1" fillId="3" fontId="0" numFmtId="17" xfId="0" applyBorder="1" applyFont="1" applyNumberFormat="1"/>
    <xf borderId="2" fillId="2" fontId="1" numFmtId="0" xfId="0" applyAlignment="1" applyBorder="1" applyFont="1">
      <alignment horizontal="center"/>
    </xf>
    <xf borderId="0" fillId="0" fontId="0" numFmtId="164" xfId="0" applyFont="1" applyNumberFormat="1"/>
    <xf borderId="1" fillId="2" fontId="5" numFmtId="0" xfId="0" applyBorder="1" applyFont="1"/>
    <xf borderId="1" fillId="2" fontId="5" numFmtId="17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19.71"/>
    <col customWidth="1" min="4" max="4" width="15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4.0</v>
      </c>
      <c r="C2" s="3">
        <v>9000.0</v>
      </c>
      <c r="D2" s="2">
        <f t="shared" ref="D2:D4" si="1">C2*B2</f>
        <v>36000</v>
      </c>
      <c r="E2" s="3" t="s">
        <v>7</v>
      </c>
      <c r="F2" s="4">
        <v>44562.0</v>
      </c>
    </row>
    <row r="3">
      <c r="A3" s="2" t="s">
        <v>8</v>
      </c>
      <c r="B3" s="2">
        <v>1.0</v>
      </c>
      <c r="C3" s="2">
        <v>10000.0</v>
      </c>
      <c r="D3" s="2">
        <f t="shared" si="1"/>
        <v>10000</v>
      </c>
      <c r="E3" s="2" t="s">
        <v>9</v>
      </c>
      <c r="F3" s="4">
        <v>44562.0</v>
      </c>
    </row>
    <row r="4">
      <c r="A4" s="2" t="s">
        <v>10</v>
      </c>
      <c r="B4" s="2">
        <v>1.0</v>
      </c>
      <c r="C4" s="2">
        <v>10000.0</v>
      </c>
      <c r="D4" s="2">
        <f t="shared" si="1"/>
        <v>10000</v>
      </c>
      <c r="E4" s="2" t="s">
        <v>9</v>
      </c>
      <c r="F4" s="4">
        <v>44562.0</v>
      </c>
    </row>
    <row r="5">
      <c r="A5" s="2" t="s">
        <v>11</v>
      </c>
      <c r="B5" s="3">
        <v>4.0</v>
      </c>
      <c r="C5" s="3">
        <v>16.899</v>
      </c>
      <c r="D5" s="3">
        <v>67596.0</v>
      </c>
      <c r="E5" s="2" t="s">
        <v>12</v>
      </c>
      <c r="F5" s="4">
        <v>44562.0</v>
      </c>
    </row>
    <row r="6">
      <c r="A6" s="2" t="s">
        <v>13</v>
      </c>
      <c r="B6" s="3">
        <v>1.0</v>
      </c>
      <c r="C6" s="3">
        <v>3284.0</v>
      </c>
      <c r="D6" s="2">
        <f t="shared" ref="D6:D11" si="2">C6*B6</f>
        <v>3284</v>
      </c>
      <c r="E6" s="2" t="s">
        <v>12</v>
      </c>
      <c r="F6" s="4">
        <v>44562.0</v>
      </c>
    </row>
    <row r="7">
      <c r="A7" s="2" t="s">
        <v>14</v>
      </c>
      <c r="B7" s="2">
        <v>1.0</v>
      </c>
      <c r="C7" s="3">
        <v>4000.0</v>
      </c>
      <c r="D7" s="2">
        <f t="shared" si="2"/>
        <v>4000</v>
      </c>
      <c r="E7" s="2" t="s">
        <v>9</v>
      </c>
      <c r="F7" s="4">
        <v>44562.0</v>
      </c>
    </row>
    <row r="8">
      <c r="A8" s="2" t="s">
        <v>15</v>
      </c>
      <c r="B8" s="2">
        <v>1.0</v>
      </c>
      <c r="C8" s="3">
        <v>60000.0</v>
      </c>
      <c r="D8" s="2">
        <f t="shared" si="2"/>
        <v>60000</v>
      </c>
      <c r="E8" s="2" t="s">
        <v>9</v>
      </c>
      <c r="F8" s="4">
        <v>44562.0</v>
      </c>
    </row>
    <row r="9">
      <c r="A9" s="2" t="s">
        <v>16</v>
      </c>
      <c r="B9" s="2">
        <v>1.0</v>
      </c>
      <c r="C9" s="2">
        <v>1000.0</v>
      </c>
      <c r="D9" s="2">
        <f t="shared" si="2"/>
        <v>1000</v>
      </c>
      <c r="E9" s="2" t="s">
        <v>12</v>
      </c>
      <c r="F9" s="4">
        <v>44562.0</v>
      </c>
    </row>
    <row r="10">
      <c r="A10" s="2" t="s">
        <v>17</v>
      </c>
      <c r="B10" s="3">
        <v>6.0</v>
      </c>
      <c r="C10" s="3">
        <v>207.0</v>
      </c>
      <c r="D10" s="2">
        <f t="shared" si="2"/>
        <v>1242</v>
      </c>
      <c r="E10" s="2" t="s">
        <v>9</v>
      </c>
      <c r="F10" s="4">
        <v>44562.0</v>
      </c>
    </row>
    <row r="11">
      <c r="A11" s="2" t="s">
        <v>18</v>
      </c>
      <c r="B11" s="2">
        <v>1.0</v>
      </c>
      <c r="C11" s="3">
        <v>3.529</v>
      </c>
      <c r="D11" s="2">
        <f t="shared" si="2"/>
        <v>3.529</v>
      </c>
      <c r="E11" s="2" t="s">
        <v>9</v>
      </c>
      <c r="F11" s="4">
        <v>44562.0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86"/>
    <col customWidth="1" min="3" max="3" width="12.14"/>
    <col customWidth="1" min="4" max="4" width="13.86"/>
    <col customWidth="1" min="5" max="5" width="12.14"/>
    <col customWidth="1" min="6" max="6" width="13.86"/>
    <col customWidth="1" min="7" max="18" width="12.14"/>
    <col customWidth="1" min="19" max="25" width="13.14"/>
    <col customWidth="1" min="26" max="26" width="13.86"/>
    <col customWidth="1" min="27" max="28" width="10.71"/>
    <col customWidth="1" min="29" max="29" width="13.14"/>
  </cols>
  <sheetData>
    <row r="1">
      <c r="A1" s="5" t="s">
        <v>19</v>
      </c>
      <c r="B1" s="6">
        <v>1.0</v>
      </c>
      <c r="C1" s="6"/>
      <c r="D1" s="7" t="s">
        <v>20</v>
      </c>
      <c r="E1" s="8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6"/>
      <c r="V1" s="6"/>
      <c r="W1" s="6"/>
      <c r="X1" s="6"/>
      <c r="Y1" s="6"/>
      <c r="Z1" s="6"/>
    </row>
    <row r="2">
      <c r="A2" s="5" t="s">
        <v>21</v>
      </c>
      <c r="B2" s="11">
        <v>0.0</v>
      </c>
      <c r="C2" s="6"/>
      <c r="D2" s="12" t="s">
        <v>22</v>
      </c>
      <c r="F2" s="2">
        <v>0.3</v>
      </c>
      <c r="U2" s="6"/>
      <c r="V2" s="6"/>
      <c r="W2" s="6"/>
      <c r="X2" s="6"/>
      <c r="Y2" s="6"/>
      <c r="Z2" s="6"/>
    </row>
    <row r="3">
      <c r="A3" s="5" t="s">
        <v>10</v>
      </c>
      <c r="B3" s="11">
        <v>35000.0</v>
      </c>
      <c r="C3" s="6"/>
      <c r="D3" s="13" t="s">
        <v>23</v>
      </c>
      <c r="E3" s="9"/>
      <c r="F3" s="11">
        <f t="array" ref="F3">NPV(F2/12,B25:Y25)</f>
        <v>4771727.044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6"/>
      <c r="V3" s="6"/>
      <c r="W3" s="6"/>
      <c r="X3" s="6"/>
      <c r="Y3" s="6"/>
      <c r="Z3" s="6"/>
    </row>
    <row r="4">
      <c r="A4" s="5" t="s">
        <v>24</v>
      </c>
      <c r="B4" s="15">
        <v>0.2</v>
      </c>
      <c r="C4" s="6"/>
      <c r="D4" s="13" t="s">
        <v>25</v>
      </c>
      <c r="E4" s="9"/>
      <c r="F4" s="15">
        <f>IRR(B25:Y25)*12</f>
        <v>4.820685386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6"/>
      <c r="V4" s="6"/>
      <c r="W4" s="6"/>
      <c r="X4" s="6"/>
      <c r="Y4" s="6"/>
      <c r="Z4" s="6"/>
    </row>
    <row r="5">
      <c r="A5" s="5" t="s">
        <v>26</v>
      </c>
      <c r="B5" s="15">
        <v>0.1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27</v>
      </c>
      <c r="B6" s="16">
        <f>-1*SUMIF(B25:J25,"&lt;0")</f>
        <v>161236.587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28</v>
      </c>
      <c r="B7" s="16">
        <v>5.0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29</v>
      </c>
      <c r="B8" s="17">
        <v>44562.0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8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C10" s="19"/>
    </row>
    <row r="11">
      <c r="A11" s="20"/>
      <c r="B11" s="21">
        <v>44562.0</v>
      </c>
      <c r="C11" s="21">
        <v>44593.0</v>
      </c>
      <c r="D11" s="21">
        <v>44621.0</v>
      </c>
      <c r="E11" s="21">
        <v>44652.0</v>
      </c>
      <c r="F11" s="21">
        <v>44682.0</v>
      </c>
      <c r="G11" s="21">
        <v>44713.0</v>
      </c>
      <c r="H11" s="21">
        <v>44743.0</v>
      </c>
      <c r="I11" s="21">
        <v>44774.0</v>
      </c>
      <c r="J11" s="21">
        <v>44805.0</v>
      </c>
      <c r="K11" s="21">
        <v>44835.0</v>
      </c>
      <c r="L11" s="21">
        <v>44866.0</v>
      </c>
      <c r="M11" s="21">
        <v>44896.0</v>
      </c>
      <c r="N11" s="21">
        <v>44927.0</v>
      </c>
      <c r="O11" s="21">
        <v>44958.0</v>
      </c>
      <c r="P11" s="21">
        <v>44986.0</v>
      </c>
      <c r="Q11" s="21">
        <v>45017.0</v>
      </c>
      <c r="R11" s="21">
        <v>45047.0</v>
      </c>
      <c r="S11" s="21">
        <v>45078.0</v>
      </c>
      <c r="T11" s="21">
        <v>45108.0</v>
      </c>
      <c r="U11" s="21">
        <v>45139.0</v>
      </c>
      <c r="V11" s="21">
        <v>45170.0</v>
      </c>
      <c r="W11" s="21">
        <v>45200.0</v>
      </c>
      <c r="X11" s="21">
        <v>45231.0</v>
      </c>
      <c r="Y11" s="21">
        <v>45261.0</v>
      </c>
      <c r="Z11" s="20" t="s">
        <v>31</v>
      </c>
    </row>
    <row r="12">
      <c r="A12" s="22" t="s">
        <v>32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16">
        <f t="shared" ref="Z12:Z13" si="2">SUM(B12:Y12)</f>
        <v>0</v>
      </c>
    </row>
    <row r="13">
      <c r="A13" s="5" t="s">
        <v>33</v>
      </c>
      <c r="B13" s="6">
        <f>IF(B11=$B$8,$B$1,IF(B11&gt;$B$8,#REF!+$B$1,0))</f>
        <v>1</v>
      </c>
      <c r="C13" s="6">
        <f t="shared" ref="C13:Y13" si="1">IF(C11=$B$8,$B$1,IF(C11&gt;$B$8,B13+$B$1,0))</f>
        <v>2</v>
      </c>
      <c r="D13" s="6">
        <f t="shared" si="1"/>
        <v>3</v>
      </c>
      <c r="E13" s="6">
        <f t="shared" si="1"/>
        <v>4</v>
      </c>
      <c r="F13" s="6">
        <f t="shared" si="1"/>
        <v>5</v>
      </c>
      <c r="G13" s="6">
        <f t="shared" si="1"/>
        <v>6</v>
      </c>
      <c r="H13" s="6">
        <f t="shared" si="1"/>
        <v>7</v>
      </c>
      <c r="I13" s="6">
        <f t="shared" si="1"/>
        <v>8</v>
      </c>
      <c r="J13" s="6">
        <f t="shared" si="1"/>
        <v>9</v>
      </c>
      <c r="K13" s="6">
        <f t="shared" si="1"/>
        <v>10</v>
      </c>
      <c r="L13" s="6">
        <f t="shared" si="1"/>
        <v>11</v>
      </c>
      <c r="M13" s="6">
        <f t="shared" si="1"/>
        <v>12</v>
      </c>
      <c r="N13" s="6">
        <f t="shared" si="1"/>
        <v>13</v>
      </c>
      <c r="O13" s="6">
        <f t="shared" si="1"/>
        <v>14</v>
      </c>
      <c r="P13" s="6">
        <f t="shared" si="1"/>
        <v>15</v>
      </c>
      <c r="Q13" s="6">
        <f t="shared" si="1"/>
        <v>16</v>
      </c>
      <c r="R13" s="6">
        <f t="shared" si="1"/>
        <v>17</v>
      </c>
      <c r="S13" s="6">
        <f t="shared" si="1"/>
        <v>18</v>
      </c>
      <c r="T13" s="6">
        <f t="shared" si="1"/>
        <v>19</v>
      </c>
      <c r="U13" s="6">
        <f t="shared" si="1"/>
        <v>20</v>
      </c>
      <c r="V13" s="6">
        <f t="shared" si="1"/>
        <v>21</v>
      </c>
      <c r="W13" s="6">
        <f t="shared" si="1"/>
        <v>22</v>
      </c>
      <c r="X13" s="6">
        <f t="shared" si="1"/>
        <v>23</v>
      </c>
      <c r="Y13" s="6">
        <f t="shared" si="1"/>
        <v>24</v>
      </c>
      <c r="Z13" s="16">
        <f t="shared" si="2"/>
        <v>300</v>
      </c>
    </row>
    <row r="14">
      <c r="A14" s="5" t="s">
        <v>21</v>
      </c>
      <c r="B14" s="11">
        <f t="shared" ref="B14:Y14" si="3">IF(B11&gt;=$B$8,$B$1*$B$2,0)</f>
        <v>0</v>
      </c>
      <c r="C14" s="11">
        <f t="shared" si="3"/>
        <v>0</v>
      </c>
      <c r="D14" s="11">
        <f t="shared" si="3"/>
        <v>0</v>
      </c>
      <c r="E14" s="11">
        <f t="shared" si="3"/>
        <v>0</v>
      </c>
      <c r="F14" s="11">
        <f t="shared" si="3"/>
        <v>0</v>
      </c>
      <c r="G14" s="11">
        <f t="shared" si="3"/>
        <v>0</v>
      </c>
      <c r="H14" s="11">
        <f t="shared" si="3"/>
        <v>0</v>
      </c>
      <c r="I14" s="11">
        <f t="shared" si="3"/>
        <v>0</v>
      </c>
      <c r="J14" s="11">
        <f t="shared" si="3"/>
        <v>0</v>
      </c>
      <c r="K14" s="11">
        <f t="shared" si="3"/>
        <v>0</v>
      </c>
      <c r="L14" s="11">
        <f t="shared" si="3"/>
        <v>0</v>
      </c>
      <c r="M14" s="11">
        <f t="shared" si="3"/>
        <v>0</v>
      </c>
      <c r="N14" s="11">
        <f t="shared" si="3"/>
        <v>0</v>
      </c>
      <c r="O14" s="11">
        <f t="shared" si="3"/>
        <v>0</v>
      </c>
      <c r="P14" s="11">
        <f t="shared" si="3"/>
        <v>0</v>
      </c>
      <c r="Q14" s="11">
        <f t="shared" si="3"/>
        <v>0</v>
      </c>
      <c r="R14" s="11">
        <f t="shared" si="3"/>
        <v>0</v>
      </c>
      <c r="S14" s="11">
        <f t="shared" si="3"/>
        <v>0</v>
      </c>
      <c r="T14" s="11">
        <f t="shared" si="3"/>
        <v>0</v>
      </c>
      <c r="U14" s="11">
        <f t="shared" si="3"/>
        <v>0</v>
      </c>
      <c r="V14" s="11">
        <f t="shared" si="3"/>
        <v>0</v>
      </c>
      <c r="W14" s="11">
        <f t="shared" si="3"/>
        <v>0</v>
      </c>
      <c r="X14" s="11">
        <f t="shared" si="3"/>
        <v>0</v>
      </c>
      <c r="Y14" s="11">
        <f t="shared" si="3"/>
        <v>0</v>
      </c>
      <c r="Z14" s="16"/>
    </row>
    <row r="15">
      <c r="A15" s="5" t="s">
        <v>34</v>
      </c>
      <c r="B15" s="16">
        <f t="shared" ref="B15:Y15" si="4">B13*$B$3</f>
        <v>35000</v>
      </c>
      <c r="C15" s="16">
        <f t="shared" si="4"/>
        <v>70000</v>
      </c>
      <c r="D15" s="16">
        <f t="shared" si="4"/>
        <v>105000</v>
      </c>
      <c r="E15" s="16">
        <f t="shared" si="4"/>
        <v>140000</v>
      </c>
      <c r="F15" s="16">
        <f t="shared" si="4"/>
        <v>175000</v>
      </c>
      <c r="G15" s="16">
        <f t="shared" si="4"/>
        <v>210000</v>
      </c>
      <c r="H15" s="16">
        <f t="shared" si="4"/>
        <v>245000</v>
      </c>
      <c r="I15" s="16">
        <f t="shared" si="4"/>
        <v>280000</v>
      </c>
      <c r="J15" s="16">
        <f t="shared" si="4"/>
        <v>315000</v>
      </c>
      <c r="K15" s="16">
        <f t="shared" si="4"/>
        <v>350000</v>
      </c>
      <c r="L15" s="16">
        <f t="shared" si="4"/>
        <v>385000</v>
      </c>
      <c r="M15" s="16">
        <f t="shared" si="4"/>
        <v>420000</v>
      </c>
      <c r="N15" s="16">
        <f t="shared" si="4"/>
        <v>455000</v>
      </c>
      <c r="O15" s="16">
        <f t="shared" si="4"/>
        <v>490000</v>
      </c>
      <c r="P15" s="16">
        <f t="shared" si="4"/>
        <v>525000</v>
      </c>
      <c r="Q15" s="16">
        <f t="shared" si="4"/>
        <v>560000</v>
      </c>
      <c r="R15" s="16">
        <f t="shared" si="4"/>
        <v>595000</v>
      </c>
      <c r="S15" s="16">
        <f t="shared" si="4"/>
        <v>630000</v>
      </c>
      <c r="T15" s="16">
        <f t="shared" si="4"/>
        <v>665000</v>
      </c>
      <c r="U15" s="16">
        <f t="shared" si="4"/>
        <v>700000</v>
      </c>
      <c r="V15" s="16">
        <f t="shared" si="4"/>
        <v>735000</v>
      </c>
      <c r="W15" s="16">
        <f t="shared" si="4"/>
        <v>770000</v>
      </c>
      <c r="X15" s="16">
        <f t="shared" si="4"/>
        <v>805000</v>
      </c>
      <c r="Y15" s="16">
        <f t="shared" si="4"/>
        <v>840000</v>
      </c>
      <c r="Z15" s="16">
        <f>SUM(B15:Y15)</f>
        <v>10500000</v>
      </c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6"/>
    </row>
    <row r="17">
      <c r="A17" s="5" t="s">
        <v>35</v>
      </c>
      <c r="B17" s="16">
        <f t="shared" ref="B17:Y17" si="5">IF(B11&gt;=$B$8,$B$2*$B$4*$B$1,0)</f>
        <v>0</v>
      </c>
      <c r="C17" s="16">
        <f t="shared" si="5"/>
        <v>0</v>
      </c>
      <c r="D17" s="16">
        <f t="shared" si="5"/>
        <v>0</v>
      </c>
      <c r="E17" s="16">
        <f t="shared" si="5"/>
        <v>0</v>
      </c>
      <c r="F17" s="16">
        <f t="shared" si="5"/>
        <v>0</v>
      </c>
      <c r="G17" s="16">
        <f t="shared" si="5"/>
        <v>0</v>
      </c>
      <c r="H17" s="16">
        <f t="shared" si="5"/>
        <v>0</v>
      </c>
      <c r="I17" s="16">
        <f t="shared" si="5"/>
        <v>0</v>
      </c>
      <c r="J17" s="16">
        <f t="shared" si="5"/>
        <v>0</v>
      </c>
      <c r="K17" s="16">
        <f t="shared" si="5"/>
        <v>0</v>
      </c>
      <c r="L17" s="16">
        <f t="shared" si="5"/>
        <v>0</v>
      </c>
      <c r="M17" s="16">
        <f t="shared" si="5"/>
        <v>0</v>
      </c>
      <c r="N17" s="16">
        <f t="shared" si="5"/>
        <v>0</v>
      </c>
      <c r="O17" s="16">
        <f t="shared" si="5"/>
        <v>0</v>
      </c>
      <c r="P17" s="16">
        <f t="shared" si="5"/>
        <v>0</v>
      </c>
      <c r="Q17" s="16">
        <f t="shared" si="5"/>
        <v>0</v>
      </c>
      <c r="R17" s="16">
        <f t="shared" si="5"/>
        <v>0</v>
      </c>
      <c r="S17" s="16">
        <f t="shared" si="5"/>
        <v>0</v>
      </c>
      <c r="T17" s="16">
        <f t="shared" si="5"/>
        <v>0</v>
      </c>
      <c r="U17" s="16">
        <f t="shared" si="5"/>
        <v>0</v>
      </c>
      <c r="V17" s="16">
        <f t="shared" si="5"/>
        <v>0</v>
      </c>
      <c r="W17" s="16">
        <f t="shared" si="5"/>
        <v>0</v>
      </c>
      <c r="X17" s="16">
        <f t="shared" si="5"/>
        <v>0</v>
      </c>
      <c r="Y17" s="16">
        <f t="shared" si="5"/>
        <v>0</v>
      </c>
      <c r="Z17" s="16"/>
    </row>
    <row r="18">
      <c r="A18" s="5" t="s">
        <v>36</v>
      </c>
      <c r="B18" s="16">
        <f t="shared" ref="B18:Y18" si="6">IF(B11&gt;=$B$8,$B$3*$B$5*B13,0)</f>
        <v>3500</v>
      </c>
      <c r="C18" s="16">
        <f t="shared" si="6"/>
        <v>7000</v>
      </c>
      <c r="D18" s="16">
        <f t="shared" si="6"/>
        <v>10500</v>
      </c>
      <c r="E18" s="16">
        <f t="shared" si="6"/>
        <v>14000</v>
      </c>
      <c r="F18" s="16">
        <f t="shared" si="6"/>
        <v>17500</v>
      </c>
      <c r="G18" s="16">
        <f t="shared" si="6"/>
        <v>21000</v>
      </c>
      <c r="H18" s="16">
        <f t="shared" si="6"/>
        <v>24500</v>
      </c>
      <c r="I18" s="16">
        <f t="shared" si="6"/>
        <v>28000</v>
      </c>
      <c r="J18" s="16">
        <f t="shared" si="6"/>
        <v>31500</v>
      </c>
      <c r="K18" s="16">
        <f t="shared" si="6"/>
        <v>35000</v>
      </c>
      <c r="L18" s="16">
        <f t="shared" si="6"/>
        <v>38500</v>
      </c>
      <c r="M18" s="16">
        <f t="shared" si="6"/>
        <v>42000</v>
      </c>
      <c r="N18" s="16">
        <f t="shared" si="6"/>
        <v>45500</v>
      </c>
      <c r="O18" s="16">
        <f t="shared" si="6"/>
        <v>49000</v>
      </c>
      <c r="P18" s="16">
        <f t="shared" si="6"/>
        <v>52500</v>
      </c>
      <c r="Q18" s="16">
        <f t="shared" si="6"/>
        <v>56000</v>
      </c>
      <c r="R18" s="16">
        <f t="shared" si="6"/>
        <v>59500</v>
      </c>
      <c r="S18" s="16">
        <f t="shared" si="6"/>
        <v>63000</v>
      </c>
      <c r="T18" s="16">
        <f t="shared" si="6"/>
        <v>66500</v>
      </c>
      <c r="U18" s="16">
        <f t="shared" si="6"/>
        <v>70000</v>
      </c>
      <c r="V18" s="16">
        <f t="shared" si="6"/>
        <v>73500</v>
      </c>
      <c r="W18" s="16">
        <f t="shared" si="6"/>
        <v>77000</v>
      </c>
      <c r="X18" s="16">
        <f t="shared" si="6"/>
        <v>80500</v>
      </c>
      <c r="Y18" s="16">
        <f t="shared" si="6"/>
        <v>84000</v>
      </c>
      <c r="Z18" s="16">
        <f t="shared" ref="Z18:Z20" si="7">SUM(B18:Y18)</f>
        <v>1050000</v>
      </c>
    </row>
    <row r="19">
      <c r="A19" s="5" t="s">
        <v>37</v>
      </c>
      <c r="B19" s="16">
        <f>SUMIFS('Gastos mensuales'!$D$2:$D$50,'Gastos mensuales'!$F$2:$F$50,"&lt;="&amp;Modelo!B11,'Gastos mensuales'!$E$2:$E$50,"Mensual")+SUMIFS('Gastos mensuales'!$D$2:$D$50,'Gastos mensuales'!$F$2:$F$50,"="&amp;Modelo!B11,'Gastos mensuales'!$E$2:$E$50,"Mensual")</f>
        <v>170491.058</v>
      </c>
      <c r="C19" s="16">
        <f>SUMIFS('Gastos mensuales'!$D$2:$D$50,'Gastos mensuales'!$F$2:$F$50,"&lt;="&amp;Modelo!C11,'Gastos mensuales'!$E$2:$E$50,"Mensual")+SUMIFS('Gastos mensuales'!$D$2:$D$50,'Gastos mensuales'!$F$2:$F$50,"="&amp;Modelo!C11,'Gastos mensuales'!$E$2:$E$50,"Mensual")</f>
        <v>85245.529</v>
      </c>
      <c r="D19" s="16">
        <f>SUMIFS('Gastos mensuales'!$D$2:$D$50,'Gastos mensuales'!$F$2:$F$50,"&lt;="&amp;Modelo!D11,'Gastos mensuales'!$E$2:$E$50,"Mensual")+SUMIFS('Gastos mensuales'!$D$2:$D$50,'Gastos mensuales'!$F$2:$F$50,"="&amp;Modelo!D11,'Gastos mensuales'!$E$2:$E$50,"Mensual")</f>
        <v>85245.529</v>
      </c>
      <c r="E19" s="16">
        <f>SUMIFS('Gastos mensuales'!$D$2:$D$50,'Gastos mensuales'!$F$2:$F$50,"&lt;="&amp;Modelo!E11,'Gastos mensuales'!$E$2:$E$50,"Mensual")+SUMIFS('Gastos mensuales'!$D$2:$D$50,'Gastos mensuales'!$F$2:$F$50,"="&amp;Modelo!E11,'Gastos mensuales'!$E$2:$E$50,"Mensual")</f>
        <v>85245.529</v>
      </c>
      <c r="F19" s="16">
        <f>SUMIFS('Gastos mensuales'!$D$2:$D$50,'Gastos mensuales'!$F$2:$F$50,"&lt;="&amp;Modelo!F11,'Gastos mensuales'!$E$2:$E$50,"Mensual")+SUMIFS('Gastos mensuales'!$D$2:$D$50,'Gastos mensuales'!$F$2:$F$50,"="&amp;Modelo!F11,'Gastos mensuales'!$E$2:$E$50,"Mensual")</f>
        <v>85245.529</v>
      </c>
      <c r="G19" s="16">
        <f>SUMIFS('Gastos mensuales'!$D$2:$D$50,'Gastos mensuales'!$F$2:$F$50,"&lt;="&amp;Modelo!G11,'Gastos mensuales'!$E$2:$E$50,"Mensual")+SUMIFS('Gastos mensuales'!$D$2:$D$50,'Gastos mensuales'!$F$2:$F$50,"="&amp;Modelo!G11,'Gastos mensuales'!$E$2:$E$50,"Mensual")</f>
        <v>85245.529</v>
      </c>
      <c r="H19" s="16">
        <f>SUMIFS('Gastos mensuales'!$D$2:$D$50,'Gastos mensuales'!$F$2:$F$50,"&lt;="&amp;Modelo!H11,'Gastos mensuales'!$E$2:$E$50,"Mensual")+SUMIFS('Gastos mensuales'!$D$2:$D$50,'Gastos mensuales'!$F$2:$F$50,"="&amp;Modelo!H11,'Gastos mensuales'!$E$2:$E$50,"Mensual")</f>
        <v>85245.529</v>
      </c>
      <c r="I19" s="16">
        <f>SUMIFS('Gastos mensuales'!$D$2:$D$50,'Gastos mensuales'!$F$2:$F$50,"&lt;="&amp;Modelo!I11,'Gastos mensuales'!$E$2:$E$50,"Mensual")+SUMIFS('Gastos mensuales'!$D$2:$D$50,'Gastos mensuales'!$F$2:$F$50,"="&amp;Modelo!I11,'Gastos mensuales'!$E$2:$E$50,"Mensual")</f>
        <v>85245.529</v>
      </c>
      <c r="J19" s="16">
        <f>SUMIFS('Gastos mensuales'!$D$2:$D$50,'Gastos mensuales'!$F$2:$F$50,"&lt;="&amp;Modelo!J11,'Gastos mensuales'!$E$2:$E$50,"Mensual")+SUMIFS('Gastos mensuales'!$D$2:$D$50,'Gastos mensuales'!$F$2:$F$50,"="&amp;Modelo!J11,'Gastos mensuales'!$E$2:$E$50,"Mensual")</f>
        <v>85245.529</v>
      </c>
      <c r="K19" s="16">
        <f>SUMIFS('Gastos mensuales'!$D$2:$D$50,'Gastos mensuales'!$F$2:$F$50,"&lt;="&amp;Modelo!K11,'Gastos mensuales'!$E$2:$E$50,"Mensual")+SUMIFS('Gastos mensuales'!$D$2:$D$50,'Gastos mensuales'!$F$2:$F$50,"="&amp;Modelo!K11,'Gastos mensuales'!$E$2:$E$50,"Mensual")</f>
        <v>85245.529</v>
      </c>
      <c r="L19" s="16">
        <f>SUMIFS('Gastos mensuales'!$D$2:$D$50,'Gastos mensuales'!$F$2:$F$50,"&lt;="&amp;Modelo!L11,'Gastos mensuales'!$E$2:$E$50,"Mensual")+SUMIFS('Gastos mensuales'!$D$2:$D$50,'Gastos mensuales'!$F$2:$F$50,"="&amp;Modelo!L11,'Gastos mensuales'!$E$2:$E$50,"Mensual")</f>
        <v>85245.529</v>
      </c>
      <c r="M19" s="16">
        <f>SUMIFS('Gastos mensuales'!$D$2:$D$50,'Gastos mensuales'!$F$2:$F$50,"&lt;="&amp;Modelo!M11,'Gastos mensuales'!$E$2:$E$50,"Mensual")+SUMIFS('Gastos mensuales'!$D$2:$D$50,'Gastos mensuales'!$F$2:$F$50,"="&amp;Modelo!M11,'Gastos mensuales'!$E$2:$E$50,"Mensual")</f>
        <v>85245.529</v>
      </c>
      <c r="N19" s="16">
        <f>SUMIFS('Gastos mensuales'!$D$2:$D$50,'Gastos mensuales'!$F$2:$F$50,"&lt;="&amp;Modelo!N11,'Gastos mensuales'!$E$2:$E$50,"Mensual")+SUMIFS('Gastos mensuales'!$D$2:$D$50,'Gastos mensuales'!$F$2:$F$50,"="&amp;Modelo!N11,'Gastos mensuales'!$E$2:$E$50,"Mensual")</f>
        <v>85245.529</v>
      </c>
      <c r="O19" s="16">
        <f>SUMIFS('Gastos mensuales'!$D$2:$D$50,'Gastos mensuales'!$F$2:$F$50,"&lt;="&amp;Modelo!O11,'Gastos mensuales'!$E$2:$E$50,"Mensual")+SUMIFS('Gastos mensuales'!$D$2:$D$50,'Gastos mensuales'!$F$2:$F$50,"="&amp;Modelo!O11,'Gastos mensuales'!$E$2:$E$50,"Mensual")</f>
        <v>85245.529</v>
      </c>
      <c r="P19" s="16">
        <f>SUMIFS('Gastos mensuales'!$D$2:$D$50,'Gastos mensuales'!$F$2:$F$50,"&lt;="&amp;Modelo!P11,'Gastos mensuales'!$E$2:$E$50,"Mensual")+SUMIFS('Gastos mensuales'!$D$2:$D$50,'Gastos mensuales'!$F$2:$F$50,"="&amp;Modelo!P11,'Gastos mensuales'!$E$2:$E$50,"Mensual")</f>
        <v>85245.529</v>
      </c>
      <c r="Q19" s="16">
        <f>SUMIFS('Gastos mensuales'!$D$2:$D$50,'Gastos mensuales'!$F$2:$F$50,"&lt;="&amp;Modelo!Q11,'Gastos mensuales'!$E$2:$E$50,"Mensual")+SUMIFS('Gastos mensuales'!$D$2:$D$50,'Gastos mensuales'!$F$2:$F$50,"="&amp;Modelo!Q11,'Gastos mensuales'!$E$2:$E$50,"Mensual")</f>
        <v>85245.529</v>
      </c>
      <c r="R19" s="16">
        <f>SUMIFS('Gastos mensuales'!$D$2:$D$50,'Gastos mensuales'!$F$2:$F$50,"&lt;="&amp;Modelo!R11,'Gastos mensuales'!$E$2:$E$50,"Mensual")+SUMIFS('Gastos mensuales'!$D$2:$D$50,'Gastos mensuales'!$F$2:$F$50,"="&amp;Modelo!R11,'Gastos mensuales'!$E$2:$E$50,"Mensual")</f>
        <v>85245.529</v>
      </c>
      <c r="S19" s="16">
        <f>SUMIFS('Gastos mensuales'!$D$2:$D$50,'Gastos mensuales'!$F$2:$F$50,"&lt;="&amp;Modelo!S11,'Gastos mensuales'!$E$2:$E$50,"Mensual")+SUMIFS('Gastos mensuales'!$D$2:$D$50,'Gastos mensuales'!$F$2:$F$50,"="&amp;Modelo!S11,'Gastos mensuales'!$E$2:$E$50,"Mensual")</f>
        <v>85245.529</v>
      </c>
      <c r="T19" s="16">
        <f>SUMIFS('Gastos mensuales'!$D$2:$D$50,'Gastos mensuales'!$F$2:$F$50,"&lt;="&amp;Modelo!T11,'Gastos mensuales'!$E$2:$E$50,"Mensual")+SUMIFS('Gastos mensuales'!$D$2:$D$50,'Gastos mensuales'!$F$2:$F$50,"="&amp;Modelo!T11,'Gastos mensuales'!$E$2:$E$50,"Mensual")</f>
        <v>85245.529</v>
      </c>
      <c r="U19" s="16">
        <f>SUMIFS('Gastos mensuales'!$D$2:$D$50,'Gastos mensuales'!$F$2:$F$50,"&lt;="&amp;Modelo!U11,'Gastos mensuales'!$E$2:$E$50,"Mensual")+SUMIFS('Gastos mensuales'!$D$2:$D$50,'Gastos mensuales'!$F$2:$F$50,"="&amp;Modelo!U11,'Gastos mensuales'!$E$2:$E$50,"Mensual")</f>
        <v>85245.529</v>
      </c>
      <c r="V19" s="16">
        <f>SUMIFS('Gastos mensuales'!$D$2:$D$50,'Gastos mensuales'!$F$2:$F$50,"&lt;="&amp;Modelo!V11,'Gastos mensuales'!$E$2:$E$50,"Mensual")+SUMIFS('Gastos mensuales'!$D$2:$D$50,'Gastos mensuales'!$F$2:$F$50,"="&amp;Modelo!V11,'Gastos mensuales'!$E$2:$E$50,"Mensual")</f>
        <v>85245.529</v>
      </c>
      <c r="W19" s="16">
        <f>SUMIFS('Gastos mensuales'!$D$2:$D$50,'Gastos mensuales'!$F$2:$F$50,"&lt;="&amp;Modelo!W11,'Gastos mensuales'!$E$2:$E$50,"Mensual")+SUMIFS('Gastos mensuales'!$D$2:$D$50,'Gastos mensuales'!$F$2:$F$50,"="&amp;Modelo!W11,'Gastos mensuales'!$E$2:$E$50,"Mensual")</f>
        <v>85245.529</v>
      </c>
      <c r="X19" s="16">
        <f>SUMIFS('Gastos mensuales'!$D$2:$D$50,'Gastos mensuales'!$F$2:$F$50,"&lt;="&amp;Modelo!X11,'Gastos mensuales'!$E$2:$E$50,"Mensual")+SUMIFS('Gastos mensuales'!$D$2:$D$50,'Gastos mensuales'!$F$2:$F$50,"="&amp;Modelo!X11,'Gastos mensuales'!$E$2:$E$50,"Mensual")</f>
        <v>85245.529</v>
      </c>
      <c r="Y19" s="16">
        <f>SUMIFS('Gastos mensuales'!$D$2:$D$50,'Gastos mensuales'!$F$2:$F$50,"&lt;="&amp;Modelo!Y11,'Gastos mensuales'!$E$2:$E$50,"Mensual")+SUMIFS('Gastos mensuales'!$D$2:$D$50,'Gastos mensuales'!$F$2:$F$50,"="&amp;Modelo!Y11,'Gastos mensuales'!$E$2:$E$50,"Mensual")</f>
        <v>85245.529</v>
      </c>
      <c r="Z19" s="16">
        <f t="shared" si="7"/>
        <v>2131138.225</v>
      </c>
    </row>
    <row r="20">
      <c r="A20" s="5" t="s">
        <v>38</v>
      </c>
      <c r="B20" s="16">
        <f>'Gastos mensuales'!$D$11*B13/$B$7</f>
        <v>0.7058</v>
      </c>
      <c r="C20" s="16">
        <f>'Gastos mensuales'!$D$11*C13/$B$7</f>
        <v>1.4116</v>
      </c>
      <c r="D20" s="16">
        <f>'Gastos mensuales'!$D$11*D13/$B$7</f>
        <v>2.1174</v>
      </c>
      <c r="E20" s="16">
        <f>'Gastos mensuales'!$D$11*E13/$B$7</f>
        <v>2.8232</v>
      </c>
      <c r="F20" s="16">
        <f>'Gastos mensuales'!$D$11*F13/$B$7</f>
        <v>3.529</v>
      </c>
      <c r="G20" s="16">
        <f>'Gastos mensuales'!$D$11*G13/$B$7</f>
        <v>4.2348</v>
      </c>
      <c r="H20" s="16">
        <f>'Gastos mensuales'!$D$11*H13/$B$7</f>
        <v>4.9406</v>
      </c>
      <c r="I20" s="16">
        <f>'Gastos mensuales'!$D$11*I13/$B$7</f>
        <v>5.6464</v>
      </c>
      <c r="J20" s="16">
        <f>'Gastos mensuales'!$D$11*J13/$B$7</f>
        <v>6.3522</v>
      </c>
      <c r="K20" s="16">
        <f>'Gastos mensuales'!$D$11*K13/$B$7</f>
        <v>7.058</v>
      </c>
      <c r="L20" s="16">
        <f>'Gastos mensuales'!$D$11*L13/$B$7</f>
        <v>7.7638</v>
      </c>
      <c r="M20" s="16">
        <f>'Gastos mensuales'!$D$11*M13/$B$7</f>
        <v>8.4696</v>
      </c>
      <c r="N20" s="16">
        <f>'Gastos mensuales'!$D$11*N13/$B$7</f>
        <v>9.1754</v>
      </c>
      <c r="O20" s="16">
        <f>'Gastos mensuales'!$D$11*O13/$B$7</f>
        <v>9.8812</v>
      </c>
      <c r="P20" s="16">
        <f>'Gastos mensuales'!$D$11*P13/$B$7</f>
        <v>10.587</v>
      </c>
      <c r="Q20" s="16">
        <f>'Gastos mensuales'!$D$11*Q13/$B$7</f>
        <v>11.2928</v>
      </c>
      <c r="R20" s="16">
        <f>'Gastos mensuales'!$D$11*R13/$B$7</f>
        <v>11.9986</v>
      </c>
      <c r="S20" s="16">
        <f>'Gastos mensuales'!$D$11*S13/$B$7</f>
        <v>12.7044</v>
      </c>
      <c r="T20" s="16">
        <f>'Gastos mensuales'!$D$11*T13/$B$7</f>
        <v>13.4102</v>
      </c>
      <c r="U20" s="16">
        <f>'Gastos mensuales'!$D$11*U13/$B$7</f>
        <v>14.116</v>
      </c>
      <c r="V20" s="16">
        <f>'Gastos mensuales'!$D$11*V13/$B$7</f>
        <v>14.8218</v>
      </c>
      <c r="W20" s="16">
        <f>'Gastos mensuales'!$D$11*W13/$B$7</f>
        <v>15.5276</v>
      </c>
      <c r="X20" s="16">
        <f>'Gastos mensuales'!$D$11*X13/$B$7</f>
        <v>16.2334</v>
      </c>
      <c r="Y20" s="16">
        <f>'Gastos mensuales'!$D$11*Y13/$B$7</f>
        <v>16.9392</v>
      </c>
      <c r="Z20" s="16">
        <f t="shared" si="7"/>
        <v>211.74</v>
      </c>
    </row>
    <row r="21" ht="15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6"/>
    </row>
    <row r="22" ht="15.75" customHeight="1">
      <c r="A22" s="5" t="s">
        <v>39</v>
      </c>
      <c r="B22" s="16">
        <f t="shared" ref="B22:Y22" si="8">B14+B15</f>
        <v>35000</v>
      </c>
      <c r="C22" s="16">
        <f t="shared" si="8"/>
        <v>70000</v>
      </c>
      <c r="D22" s="16">
        <f t="shared" si="8"/>
        <v>105000</v>
      </c>
      <c r="E22" s="16">
        <f t="shared" si="8"/>
        <v>140000</v>
      </c>
      <c r="F22" s="16">
        <f t="shared" si="8"/>
        <v>175000</v>
      </c>
      <c r="G22" s="16">
        <f t="shared" si="8"/>
        <v>210000</v>
      </c>
      <c r="H22" s="16">
        <f t="shared" si="8"/>
        <v>245000</v>
      </c>
      <c r="I22" s="16">
        <f t="shared" si="8"/>
        <v>280000</v>
      </c>
      <c r="J22" s="16">
        <f t="shared" si="8"/>
        <v>315000</v>
      </c>
      <c r="K22" s="16">
        <f t="shared" si="8"/>
        <v>350000</v>
      </c>
      <c r="L22" s="16">
        <f t="shared" si="8"/>
        <v>385000</v>
      </c>
      <c r="M22" s="16">
        <f t="shared" si="8"/>
        <v>420000</v>
      </c>
      <c r="N22" s="16">
        <f t="shared" si="8"/>
        <v>455000</v>
      </c>
      <c r="O22" s="16">
        <f t="shared" si="8"/>
        <v>490000</v>
      </c>
      <c r="P22" s="16">
        <f t="shared" si="8"/>
        <v>525000</v>
      </c>
      <c r="Q22" s="16">
        <f t="shared" si="8"/>
        <v>560000</v>
      </c>
      <c r="R22" s="16">
        <f t="shared" si="8"/>
        <v>595000</v>
      </c>
      <c r="S22" s="16">
        <f t="shared" si="8"/>
        <v>630000</v>
      </c>
      <c r="T22" s="16">
        <f t="shared" si="8"/>
        <v>665000</v>
      </c>
      <c r="U22" s="16">
        <f t="shared" si="8"/>
        <v>700000</v>
      </c>
      <c r="V22" s="16">
        <f t="shared" si="8"/>
        <v>735000</v>
      </c>
      <c r="W22" s="16">
        <f t="shared" si="8"/>
        <v>770000</v>
      </c>
      <c r="X22" s="16">
        <f t="shared" si="8"/>
        <v>805000</v>
      </c>
      <c r="Y22" s="16">
        <f t="shared" si="8"/>
        <v>840000</v>
      </c>
      <c r="Z22" s="16">
        <f t="shared" ref="Z22:Z23" si="10">SUM(B22:Y22)</f>
        <v>10500000</v>
      </c>
    </row>
    <row r="23" ht="15.75" customHeight="1">
      <c r="A23" s="5" t="s">
        <v>40</v>
      </c>
      <c r="B23" s="16">
        <f t="shared" ref="B23:Y23" si="9">B17+B18+B19</f>
        <v>173991.058</v>
      </c>
      <c r="C23" s="16">
        <f t="shared" si="9"/>
        <v>92245.529</v>
      </c>
      <c r="D23" s="16">
        <f t="shared" si="9"/>
        <v>95745.529</v>
      </c>
      <c r="E23" s="16">
        <f t="shared" si="9"/>
        <v>99245.529</v>
      </c>
      <c r="F23" s="16">
        <f t="shared" si="9"/>
        <v>102745.529</v>
      </c>
      <c r="G23" s="16">
        <f t="shared" si="9"/>
        <v>106245.529</v>
      </c>
      <c r="H23" s="16">
        <f t="shared" si="9"/>
        <v>109745.529</v>
      </c>
      <c r="I23" s="16">
        <f t="shared" si="9"/>
        <v>113245.529</v>
      </c>
      <c r="J23" s="16">
        <f t="shared" si="9"/>
        <v>116745.529</v>
      </c>
      <c r="K23" s="16">
        <f t="shared" si="9"/>
        <v>120245.529</v>
      </c>
      <c r="L23" s="16">
        <f t="shared" si="9"/>
        <v>123745.529</v>
      </c>
      <c r="M23" s="16">
        <f t="shared" si="9"/>
        <v>127245.529</v>
      </c>
      <c r="N23" s="16">
        <f t="shared" si="9"/>
        <v>130745.529</v>
      </c>
      <c r="O23" s="16">
        <f t="shared" si="9"/>
        <v>134245.529</v>
      </c>
      <c r="P23" s="16">
        <f t="shared" si="9"/>
        <v>137745.529</v>
      </c>
      <c r="Q23" s="16">
        <f t="shared" si="9"/>
        <v>141245.529</v>
      </c>
      <c r="R23" s="16">
        <f t="shared" si="9"/>
        <v>144745.529</v>
      </c>
      <c r="S23" s="16">
        <f t="shared" si="9"/>
        <v>148245.529</v>
      </c>
      <c r="T23" s="16">
        <f t="shared" si="9"/>
        <v>151745.529</v>
      </c>
      <c r="U23" s="16">
        <f t="shared" si="9"/>
        <v>155245.529</v>
      </c>
      <c r="V23" s="16">
        <f t="shared" si="9"/>
        <v>158745.529</v>
      </c>
      <c r="W23" s="16">
        <f t="shared" si="9"/>
        <v>162245.529</v>
      </c>
      <c r="X23" s="16">
        <f t="shared" si="9"/>
        <v>165745.529</v>
      </c>
      <c r="Y23" s="16">
        <f t="shared" si="9"/>
        <v>169245.529</v>
      </c>
      <c r="Z23" s="16">
        <f t="shared" si="10"/>
        <v>3181138.225</v>
      </c>
    </row>
    <row r="24" ht="15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6"/>
    </row>
    <row r="25" ht="15.75" customHeight="1">
      <c r="A25" s="5" t="s">
        <v>31</v>
      </c>
      <c r="B25" s="16">
        <f t="shared" ref="B25:Y25" si="11">B22-B23</f>
        <v>-138991.058</v>
      </c>
      <c r="C25" s="16">
        <f t="shared" si="11"/>
        <v>-22245.529</v>
      </c>
      <c r="D25" s="16">
        <f t="shared" si="11"/>
        <v>9254.471</v>
      </c>
      <c r="E25" s="16">
        <f t="shared" si="11"/>
        <v>40754.471</v>
      </c>
      <c r="F25" s="16">
        <f t="shared" si="11"/>
        <v>72254.471</v>
      </c>
      <c r="G25" s="16">
        <f t="shared" si="11"/>
        <v>103754.471</v>
      </c>
      <c r="H25" s="16">
        <f t="shared" si="11"/>
        <v>135254.471</v>
      </c>
      <c r="I25" s="16">
        <f t="shared" si="11"/>
        <v>166754.471</v>
      </c>
      <c r="J25" s="16">
        <f t="shared" si="11"/>
        <v>198254.471</v>
      </c>
      <c r="K25" s="16">
        <f t="shared" si="11"/>
        <v>229754.471</v>
      </c>
      <c r="L25" s="16">
        <f t="shared" si="11"/>
        <v>261254.471</v>
      </c>
      <c r="M25" s="16">
        <f t="shared" si="11"/>
        <v>292754.471</v>
      </c>
      <c r="N25" s="16">
        <f t="shared" si="11"/>
        <v>324254.471</v>
      </c>
      <c r="O25" s="16">
        <f t="shared" si="11"/>
        <v>355754.471</v>
      </c>
      <c r="P25" s="16">
        <f t="shared" si="11"/>
        <v>387254.471</v>
      </c>
      <c r="Q25" s="16">
        <f t="shared" si="11"/>
        <v>418754.471</v>
      </c>
      <c r="R25" s="16">
        <f t="shared" si="11"/>
        <v>450254.471</v>
      </c>
      <c r="S25" s="16">
        <f t="shared" si="11"/>
        <v>481754.471</v>
      </c>
      <c r="T25" s="16">
        <f t="shared" si="11"/>
        <v>513254.471</v>
      </c>
      <c r="U25" s="16">
        <f t="shared" si="11"/>
        <v>544754.471</v>
      </c>
      <c r="V25" s="16">
        <f t="shared" si="11"/>
        <v>576254.471</v>
      </c>
      <c r="W25" s="16">
        <f t="shared" si="11"/>
        <v>607754.471</v>
      </c>
      <c r="X25" s="16">
        <f t="shared" si="11"/>
        <v>639254.471</v>
      </c>
      <c r="Y25" s="16">
        <f t="shared" si="11"/>
        <v>670754.471</v>
      </c>
      <c r="Z25" s="16">
        <f>SUM(B25:Y25)</f>
        <v>7318861.775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1:F1"/>
    <mergeCell ref="D2:E2"/>
    <mergeCell ref="D3:E3"/>
    <mergeCell ref="D4:E4"/>
    <mergeCell ref="A10:Z10"/>
  </mergeCells>
  <printOptions/>
  <pageMargins bottom="0.75" footer="0.0" header="0.0" left="0.7" right="0.7" top="0.75"/>
  <pageSetup paperSize="9" orientation="portrait"/>
  <drawing r:id="rId1"/>
</worksheet>
</file>