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380" yWindow="286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I35" i="1"/>
  <c r="I34" i="1"/>
  <c r="I33" i="1"/>
  <c r="I31" i="1"/>
  <c r="J20" i="1"/>
  <c r="J21" i="1"/>
  <c r="I20" i="1"/>
  <c r="I21" i="1"/>
  <c r="D12" i="1"/>
  <c r="F12" i="1"/>
  <c r="E12" i="1"/>
  <c r="C12" i="1"/>
  <c r="B12" i="1"/>
  <c r="J13" i="1"/>
  <c r="G12" i="1"/>
  <c r="H12" i="1"/>
  <c r="I12" i="1"/>
  <c r="J12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<sst xmlns="http://schemas.openxmlformats.org/spreadsheetml/2006/main" count="80" uniqueCount="67">
  <si>
    <t>MGPY</t>
  </si>
  <si>
    <t>Tons</t>
  </si>
  <si>
    <t>Truck loads</t>
  </si>
  <si>
    <t>Truck Volume</t>
  </si>
  <si>
    <t>gal</t>
  </si>
  <si>
    <t>https://en.wikipedia.org/wiki/Tank_truck#Size_and_volume</t>
  </si>
  <si>
    <t>Low</t>
  </si>
  <si>
    <t>High</t>
  </si>
  <si>
    <t>Cost of Labor</t>
  </si>
  <si>
    <t>miles</t>
  </si>
  <si>
    <t>Roundtrip Distance to landfill</t>
  </si>
  <si>
    <t>Total Miles Traveled</t>
  </si>
  <si>
    <t>Milage</t>
  </si>
  <si>
    <t>mpg</t>
  </si>
  <si>
    <t>Total Gals Diesel Used</t>
  </si>
  <si>
    <t>Total Man Hours</t>
  </si>
  <si>
    <t>Avg Speed</t>
  </si>
  <si>
    <t>Fuel Cost</t>
  </si>
  <si>
    <t>Labor Cost</t>
  </si>
  <si>
    <t>Total</t>
  </si>
  <si>
    <t>Total/ton</t>
  </si>
  <si>
    <t>Cost of Diesel</t>
  </si>
  <si>
    <t>(http://news.nationalgeographic.com/news/energy/2011/09/110923-fuel-economy-for-trucks/)</t>
  </si>
  <si>
    <t>https://nepis.epa.gov/Exe/ZyNET.exe/91012LSE.txt?ZyActionD=ZyDocument&amp;Client=EPA&amp;Index=1976%20Thru%201980&amp;Docs=&amp;Query=&amp;Time=&amp;EndTime=&amp;SearchMethod=1&amp;TocRestrict=n&amp;Toc=&amp;TocEntry=&amp;QField=&amp;QFieldYear=&amp;QFieldMonth=&amp;QFieldDay=&amp;UseQField=&amp;IntQFieldOp=0&amp;ExtQFieldOp=0&amp;XmlQuery=&amp;File=D%3A%5CZYFILES%5CINDEX%20DATA%5C76THRU80%5CTXT%5C00000022%5C91012LSE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14</t>
  </si>
  <si>
    <t>$/gal</t>
  </si>
  <si>
    <t>(http://www.eia.gov/petroleum/gasdiesel/)</t>
  </si>
  <si>
    <t>(http://www.bls.gov/ooh/transportation-and-material-moving/heavy-and-tractor-trailer-truck-drivers.htm)</t>
  </si>
  <si>
    <t>$/hr</t>
  </si>
  <si>
    <t>Juneau</t>
  </si>
  <si>
    <t>http://www.brownbearcorp.com/environmental_sludge%20drying.html</t>
  </si>
  <si>
    <t>Phoenix</t>
  </si>
  <si>
    <t>http://www.juneau.org/clerk/PWFCAGENDA/documents/Biosolids_Report.pdf</t>
  </si>
  <si>
    <t>http://www.prwatch.org/news/2011/10/10923/los-angeles-and-kern-countys-epic-sewage-sludge-battle</t>
  </si>
  <si>
    <t>mil</t>
  </si>
  <si>
    <t>tons/day</t>
  </si>
  <si>
    <t>$/day</t>
  </si>
  <si>
    <t>Current</t>
  </si>
  <si>
    <t>Future</t>
  </si>
  <si>
    <t>LA, Kern county</t>
  </si>
  <si>
    <t>http://www.alaskapublic.org/2014/10/28/city-engineer-no-good-news-on-juneaus-sewage-sludge-disposal/</t>
  </si>
  <si>
    <t>Future ^^^</t>
  </si>
  <si>
    <t>Sludge prod</t>
  </si>
  <si>
    <t>Cost</t>
  </si>
  <si>
    <t>$/ton</t>
  </si>
  <si>
    <t>https://nepis.epa.gov/Exe/ZyNET.exe/P10053DP.txt?ZyActionD=ZyDocument&amp;Client=EPA&amp;Index=2000%20Thru%202005&amp;Docs=&amp;Query=%28cost%29%20OR%20FNAME%3D%22P10053DP.txt%22%20AND%20FNAME%3D%22P10053DP.txt%22&amp;Time=&amp;EndTime=&amp;SearchMethod=1&amp;TocRestrict=n&amp;Toc=&amp;TocEntry=&amp;QField=&amp;QFieldYear=&amp;QFieldMonth=&amp;QFieldDay=&amp;UseQField=&amp;IntQFieldOp=0&amp;ExtQFieldOp=0&amp;XmlQuery=&amp;File=D%3A%5CZYFILES%5CINDEX%20DATA%5C00THRU05%5CTXT%5C00000021%5CP10053DP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7&amp;slide</t>
  </si>
  <si>
    <t>$/Mg wet</t>
  </si>
  <si>
    <t>% solids</t>
  </si>
  <si>
    <t>$/Mg VSS landfilled</t>
  </si>
  <si>
    <t>$/kg VSS landfilled</t>
  </si>
  <si>
    <t>$/kg VSS Sent to Anaerobic Digester</t>
  </si>
  <si>
    <t>Fraction of sludge reduced in AD</t>
  </si>
  <si>
    <t>kgVSS</t>
  </si>
  <si>
    <t>kgVSS to biogas</t>
  </si>
  <si>
    <t>kgVSS to landfill</t>
  </si>
  <si>
    <t>kg wet sludge to landfill</t>
  </si>
  <si>
    <t>% biogas methane</t>
  </si>
  <si>
    <t>gVSS/gCOD</t>
  </si>
  <si>
    <t xml:space="preserve">cost to landfill 1kg sludge produced </t>
  </si>
  <si>
    <t>kgCOD to biogas (as methane)</t>
  </si>
  <si>
    <t>MJ/kg</t>
  </si>
  <si>
    <t>MJ produced per 1 kg of sludge produced</t>
  </si>
  <si>
    <t>kWh produced/1kg sludge</t>
  </si>
  <si>
    <t>$/kWh of electricity, average US industrial</t>
  </si>
  <si>
    <t>Metcalf&amp;Eddy</t>
  </si>
  <si>
    <t>See supp calcs</t>
  </si>
  <si>
    <t>https://www.eia.gov/electricity/monthly/epm_table_grapher.php?t=epmt_5_6_a</t>
  </si>
  <si>
    <t>cost of energy recovered by WWTP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</si>
</sst>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9"/>
    <xf numFmtId="6" fontId="0" fillId="0" borderId="0" xfId="0" applyNumberFormat="1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17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rownbearcorp.com/environmental_sludge%20drying.html" TargetMode="External"/><Relationship Id="rId4" Type="http://schemas.openxmlformats.org/officeDocument/2006/relationships/hyperlink" Target="http://www.juneau.org/clerk/PWFCAGENDA/documents/Biosolids_Report.pdf" TargetMode="External"/><Relationship Id="rId5" Type="http://schemas.openxmlformats.org/officeDocument/2006/relationships/hyperlink" Target="http://www.prwatch.org/news/2011/10/10923/los-angeles-and-kern-countys-epic-sewage-sludge-battle" TargetMode="External"/><Relationship Id="rId6" Type="http://schemas.openxmlformats.org/officeDocument/2006/relationships/hyperlink" Target="http://www.alaskapublic.org/2014/10/28/city-engineer-no-good-news-on-juneaus-sewage-sludge-disposal/" TargetMode="External"/><Relationship Id="rId7" Type="http://schemas.openxmlformats.org/officeDocument/2006/relationships/hyperlink" Target="https://www.eia.gov/electricity/monthly/epm_table_grapher.php?t=epmt_5_6_a" TargetMode="External"/><Relationship Id="rId1" Type="http://schemas.openxmlformats.org/officeDocument/2006/relationships/hyperlink" Target="https://en.wikipedia.org/wiki/Tank_truck" TargetMode="External"/><Relationship Id="rId2" Type="http://schemas.openxmlformats.org/officeDocument/2006/relationships/hyperlink" Target="https://en.wikipedia.org/wiki/Tank_tru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9" workbookViewId="0">
      <selection activeCell="G39" sqref="G39"/>
    </sheetView>
  </sheetViews>
  <sheetFormatPr baseColWidth="10" defaultRowHeight="15" x14ac:dyDescent="0"/>
  <cols>
    <col min="1" max="1" width="13.33203125" customWidth="1"/>
    <col min="3" max="3" width="11.83203125" bestFit="1" customWidth="1"/>
    <col min="5" max="5" width="13.83203125" bestFit="1" customWidth="1"/>
  </cols>
  <sheetData>
    <row r="1" spans="1:14">
      <c r="A1" t="s">
        <v>3</v>
      </c>
      <c r="B1" t="s">
        <v>6</v>
      </c>
      <c r="C1">
        <v>5500</v>
      </c>
      <c r="D1" t="s">
        <v>4</v>
      </c>
      <c r="E1" s="3" t="s">
        <v>5</v>
      </c>
    </row>
    <row r="2" spans="1:14">
      <c r="B2" t="s">
        <v>7</v>
      </c>
      <c r="C2">
        <v>11600</v>
      </c>
      <c r="D2" t="s">
        <v>4</v>
      </c>
      <c r="E2" s="3" t="s">
        <v>5</v>
      </c>
    </row>
    <row r="3" spans="1:14">
      <c r="A3" t="s">
        <v>10</v>
      </c>
      <c r="B3" t="s">
        <v>6</v>
      </c>
      <c r="C3">
        <v>20</v>
      </c>
      <c r="D3" t="s">
        <v>9</v>
      </c>
      <c r="E3" t="s">
        <v>23</v>
      </c>
    </row>
    <row r="4" spans="1:14">
      <c r="B4" t="s">
        <v>7</v>
      </c>
      <c r="C4">
        <v>400</v>
      </c>
      <c r="D4" t="s">
        <v>9</v>
      </c>
      <c r="E4" t="s">
        <v>23</v>
      </c>
    </row>
    <row r="5" spans="1:14">
      <c r="A5" t="s">
        <v>12</v>
      </c>
      <c r="C5">
        <v>6</v>
      </c>
      <c r="D5" t="s">
        <v>13</v>
      </c>
      <c r="E5" t="s">
        <v>22</v>
      </c>
    </row>
    <row r="6" spans="1:14">
      <c r="A6" t="s">
        <v>16</v>
      </c>
      <c r="B6" t="s">
        <v>6</v>
      </c>
      <c r="C6">
        <v>30</v>
      </c>
      <c r="E6" t="s">
        <v>23</v>
      </c>
    </row>
    <row r="7" spans="1:14">
      <c r="B7" t="s">
        <v>7</v>
      </c>
      <c r="C7">
        <v>50</v>
      </c>
      <c r="E7" t="s">
        <v>23</v>
      </c>
    </row>
    <row r="8" spans="1:14">
      <c r="A8" t="s">
        <v>21</v>
      </c>
      <c r="C8">
        <v>2.4</v>
      </c>
      <c r="D8" t="s">
        <v>24</v>
      </c>
      <c r="E8" t="s">
        <v>25</v>
      </c>
    </row>
    <row r="9" spans="1:14">
      <c r="A9" t="s">
        <v>8</v>
      </c>
      <c r="C9">
        <v>21.74</v>
      </c>
      <c r="D9" t="s">
        <v>27</v>
      </c>
      <c r="E9" t="s">
        <v>26</v>
      </c>
    </row>
    <row r="11" spans="1:14">
      <c r="A11" t="s">
        <v>0</v>
      </c>
      <c r="B11" t="s">
        <v>1</v>
      </c>
      <c r="C11" t="s">
        <v>2</v>
      </c>
      <c r="D11" t="s">
        <v>11</v>
      </c>
      <c r="E11" t="s">
        <v>14</v>
      </c>
      <c r="F11" t="s">
        <v>15</v>
      </c>
      <c r="G11" t="s">
        <v>17</v>
      </c>
      <c r="H11" t="s">
        <v>18</v>
      </c>
      <c r="I11" t="s">
        <v>19</v>
      </c>
      <c r="J11" t="s">
        <v>20</v>
      </c>
    </row>
    <row r="12" spans="1:14">
      <c r="A12">
        <v>0.1</v>
      </c>
      <c r="B12" s="2">
        <f>A12*10^6/358</f>
        <v>279.32960893854749</v>
      </c>
      <c r="C12" s="2">
        <f>A12*10^6/C1</f>
        <v>18.181818181818183</v>
      </c>
      <c r="D12" s="2">
        <f>C12*C3</f>
        <v>363.63636363636368</v>
      </c>
      <c r="E12" s="2">
        <f>D12*C5</f>
        <v>2181.818181818182</v>
      </c>
      <c r="F12" s="1">
        <f>D12/C7</f>
        <v>7.2727272727272734</v>
      </c>
      <c r="G12">
        <f>E12*C8</f>
        <v>5236.3636363636369</v>
      </c>
      <c r="H12">
        <f>F12*C9</f>
        <v>158.10909090909092</v>
      </c>
      <c r="I12">
        <f>SUM(G12:H12)</f>
        <v>5394.4727272727278</v>
      </c>
      <c r="J12" s="5">
        <f>I12/B12</f>
        <v>19.312212363636366</v>
      </c>
    </row>
    <row r="13" spans="1:14">
      <c r="A13">
        <v>100</v>
      </c>
      <c r="B13" s="2">
        <f>A13*10^6/358</f>
        <v>279329.60893854749</v>
      </c>
      <c r="C13" s="2">
        <f>A13*10^6/C2</f>
        <v>8620.689655172413</v>
      </c>
      <c r="D13" s="2">
        <f>C13*C4</f>
        <v>3448275.8620689651</v>
      </c>
      <c r="E13" s="2">
        <f>D13*C5</f>
        <v>20689655.172413789</v>
      </c>
      <c r="F13" s="2">
        <f>D13/C6</f>
        <v>114942.52873563216</v>
      </c>
      <c r="G13">
        <f>E13*C8</f>
        <v>49655172.413793094</v>
      </c>
      <c r="H13">
        <f>C9*F13</f>
        <v>2498850.5747126429</v>
      </c>
      <c r="I13">
        <f>SUM(G13:H13)</f>
        <v>52154022.988505736</v>
      </c>
      <c r="J13" s="5">
        <f>I13/B13</f>
        <v>186.71140229885054</v>
      </c>
    </row>
    <row r="14" spans="1:14">
      <c r="I14" t="s">
        <v>30</v>
      </c>
      <c r="J14" s="4">
        <v>100</v>
      </c>
      <c r="K14" s="3" t="s">
        <v>29</v>
      </c>
    </row>
    <row r="15" spans="1:14">
      <c r="I15" t="s">
        <v>28</v>
      </c>
      <c r="J15" t="s">
        <v>36</v>
      </c>
      <c r="K15" s="4">
        <v>140</v>
      </c>
      <c r="L15" s="3" t="s">
        <v>31</v>
      </c>
      <c r="M15" s="4" t="s">
        <v>40</v>
      </c>
      <c r="N15" s="3" t="s">
        <v>39</v>
      </c>
    </row>
    <row r="16" spans="1:14">
      <c r="E16" s="3"/>
      <c r="F16" s="3"/>
      <c r="I16" t="s">
        <v>38</v>
      </c>
      <c r="K16" s="3" t="s">
        <v>32</v>
      </c>
    </row>
    <row r="17" spans="6:11">
      <c r="I17" t="s">
        <v>36</v>
      </c>
      <c r="J17" t="s">
        <v>37</v>
      </c>
    </row>
    <row r="18" spans="6:11">
      <c r="H18" t="s">
        <v>41</v>
      </c>
      <c r="I18">
        <v>750</v>
      </c>
      <c r="J18">
        <v>750</v>
      </c>
      <c r="K18" t="s">
        <v>34</v>
      </c>
    </row>
    <row r="19" spans="6:11">
      <c r="H19" t="s">
        <v>42</v>
      </c>
      <c r="I19">
        <v>7</v>
      </c>
      <c r="J19">
        <v>21</v>
      </c>
      <c r="K19" t="s">
        <v>33</v>
      </c>
    </row>
    <row r="20" spans="6:11">
      <c r="I20">
        <f>I19/365*10^6</f>
        <v>19178.082191780824</v>
      </c>
      <c r="J20">
        <f>J19/365*10^6</f>
        <v>57534.246575342462</v>
      </c>
      <c r="K20" t="s">
        <v>35</v>
      </c>
    </row>
    <row r="21" spans="6:11">
      <c r="I21" s="2">
        <f>I20/I18</f>
        <v>25.570776255707766</v>
      </c>
      <c r="J21" s="2">
        <f>J20/I18</f>
        <v>76.712328767123282</v>
      </c>
      <c r="K21" t="s">
        <v>43</v>
      </c>
    </row>
    <row r="30" spans="6:11">
      <c r="F30">
        <v>1</v>
      </c>
      <c r="G30" t="s">
        <v>51</v>
      </c>
      <c r="I30">
        <v>11</v>
      </c>
      <c r="J30" t="s">
        <v>45</v>
      </c>
      <c r="K30" t="s">
        <v>44</v>
      </c>
    </row>
    <row r="31" spans="6:11">
      <c r="F31">
        <f>I32*F30</f>
        <v>0.59</v>
      </c>
      <c r="G31" t="s">
        <v>52</v>
      </c>
      <c r="I31" s="6">
        <f>AVERAGE(0.1,0.33)</f>
        <v>0.21500000000000002</v>
      </c>
      <c r="J31" t="s">
        <v>46</v>
      </c>
      <c r="K31" t="s">
        <v>44</v>
      </c>
    </row>
    <row r="32" spans="6:11">
      <c r="F32">
        <f>F30-F31</f>
        <v>0.41000000000000003</v>
      </c>
      <c r="G32" t="s">
        <v>53</v>
      </c>
      <c r="H32" s="7"/>
      <c r="I32" s="7">
        <v>0.59</v>
      </c>
      <c r="J32" t="s">
        <v>50</v>
      </c>
      <c r="K32" t="s">
        <v>63</v>
      </c>
    </row>
    <row r="33" spans="6:12">
      <c r="F33">
        <f>F32/I31</f>
        <v>1.9069767441860463</v>
      </c>
      <c r="G33" t="s">
        <v>54</v>
      </c>
      <c r="I33">
        <f>I30/I31</f>
        <v>51.16279069767441</v>
      </c>
      <c r="J33" t="s">
        <v>47</v>
      </c>
    </row>
    <row r="34" spans="6:12">
      <c r="F34" s="5">
        <f>F33/10^3*I30</f>
        <v>2.097674418604651E-2</v>
      </c>
      <c r="G34" s="5" t="s">
        <v>57</v>
      </c>
      <c r="I34">
        <f>I33/10^3</f>
        <v>5.1162790697674411E-2</v>
      </c>
      <c r="J34" t="s">
        <v>48</v>
      </c>
    </row>
    <row r="35" spans="6:12">
      <c r="F35">
        <f>F31/I37</f>
        <v>0.39864864864864863</v>
      </c>
      <c r="G35" t="s">
        <v>58</v>
      </c>
      <c r="I35">
        <f>I34/I32</f>
        <v>8.6716594402837993E-2</v>
      </c>
      <c r="J35" t="s">
        <v>49</v>
      </c>
    </row>
    <row r="36" spans="6:12">
      <c r="F36">
        <f>F35*I38</f>
        <v>21.925675675675674</v>
      </c>
      <c r="G36" t="s">
        <v>60</v>
      </c>
      <c r="I36" s="6">
        <v>0.62</v>
      </c>
      <c r="J36" t="s">
        <v>55</v>
      </c>
      <c r="K36" t="s">
        <v>63</v>
      </c>
    </row>
    <row r="37" spans="6:12">
      <c r="F37">
        <f>F36*10^6*0.0000002777778</f>
        <v>6.0904659527027025</v>
      </c>
      <c r="G37" t="s">
        <v>61</v>
      </c>
      <c r="I37">
        <v>1.48</v>
      </c>
      <c r="J37" t="s">
        <v>56</v>
      </c>
      <c r="K37" t="s">
        <v>64</v>
      </c>
    </row>
    <row r="38" spans="6:12">
      <c r="F38" s="5">
        <f>F37*I39</f>
        <v>0.42389643030810809</v>
      </c>
      <c r="G38" t="s">
        <v>66</v>
      </c>
      <c r="I38">
        <v>55</v>
      </c>
      <c r="J38" t="s">
        <v>59</v>
      </c>
    </row>
    <row r="39" spans="6:12">
      <c r="I39">
        <v>6.9599999999999995E-2</v>
      </c>
      <c r="J39" t="s">
        <v>62</v>
      </c>
      <c r="K39" s="8">
        <v>43040</v>
      </c>
      <c r="L39" s="3" t="s">
        <v>65</v>
      </c>
    </row>
  </sheetData>
  <hyperlinks>
    <hyperlink ref="E2" r:id="rId1" location="Size_and_volume"/>
    <hyperlink ref="E1" r:id="rId2" location="Size_and_volume"/>
    <hyperlink ref="K14" r:id="rId3"/>
    <hyperlink ref="L15" r:id="rId4"/>
    <hyperlink ref="K16" r:id="rId5"/>
    <hyperlink ref="N15" r:id="rId6"/>
    <hyperlink ref="L39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Cogert</dc:creator>
  <cp:lastModifiedBy>Kathryn Cogert</cp:lastModifiedBy>
  <dcterms:created xsi:type="dcterms:W3CDTF">2016-09-15T17:22:06Z</dcterms:created>
  <dcterms:modified xsi:type="dcterms:W3CDTF">2018-01-30T06:46:11Z</dcterms:modified>
</cp:coreProperties>
</file>