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24" documentId="13_ncr:1_{168F70D2-8566-4A16-B543-36A00944B2F9}" xr6:coauthVersionLast="47" xr6:coauthVersionMax="47" xr10:uidLastSave="{427DC2CC-7578-4484-AC81-4DA5A3311922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3" l="1" a="1"/>
  <c r="X15" i="3" s="1"/>
  <c r="L10" i="1"/>
  <c r="Q4" i="3"/>
  <c r="Z15" i="3" a="1"/>
  <c r="Z15" i="3" s="1"/>
  <c r="S13" i="3"/>
  <c r="S12" i="3"/>
  <c r="S11" i="3"/>
  <c r="G16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V10" i="1" l="1"/>
  <c r="Q11" i="3"/>
  <c r="U11" i="3" s="1"/>
  <c r="Q8" i="3"/>
  <c r="U8" i="3" s="1"/>
  <c r="U4" i="3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<sst xmlns="http://schemas.openxmlformats.org/spreadsheetml/2006/main" count="539" uniqueCount="299">
  <si>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</si>
  <si>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</si>
  <si>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</si>
  <si>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</si>
  <si>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</si>
  <si>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</si>
  <si>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</si>
  <si>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</si>
  <si>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</si>
  <si>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</si>
  <si>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</si>
  <si>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</si>
  <si>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</si>
  <si>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</si>
  <si>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</si>
  <si>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</si>
  <si>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</si>
  <si>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</si>
  <si>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</si>
  <si>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</si>
  <si>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</si>
  <si>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</si>
  <si>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</si>
  <si>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</si>
  <si>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</si>
  <si>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</si>
  <si>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</si>
  <si>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</si>
  <si>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</si>
  <si>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</si>
  <si>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</si>
  <si>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</si>
  <si>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</si>
  <si>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</si>
  <si>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</si>
  <si>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</si>
  <si>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</si>
  <si>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</si>
  <si>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</si>
  <si>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</si>
  <si>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</si>
  <si>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</si>
  <si>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</si>
  <si>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</si>
  <si>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</si>
  <si>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</si>
  <si>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</si>
  <si>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</si>
  <si>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</si>
  <si>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</si>
  <si>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</si>
  <si>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</si>
  <si>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</si>
  <si>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</si>
  <si>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</si>
  <si>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</si>
  <si>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</si>
  <si>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</si>
  <si>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</si>
  <si>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</si>
  <si>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</si>
  <si>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</si>
  <si>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</si>
  <si>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</si>
  <si>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</si>
  <si>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</si>
  <si>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</si>
  <si>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</si>
  <si>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</si>
  <si>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</si>
  <si>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</si>
  <si>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</si>
  <si>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</si>
  <si>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</si>
  <si>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</si>
  <si>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</si>
  <si>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</si>
  <si>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</si>
  <si>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</si>
  <si>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</si>
  <si>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</si>
  <si>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</si>
  <si>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</si>
  <si>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</si>
  <si>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</si>
  <si>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</si>
  <si>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</si>
  <si>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</si>
  <si>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</si>
  <si>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</si>
  <si>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</si>
  <si>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</si>
  <si>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</si>
  <si>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</si>
  <si>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</si>
  <si>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</si>
  <si>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</si>
  <si>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</si>
  <si>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</si>
  <si>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</si>
  <si>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</si>
  <si>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</si>
  <si>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</si>
  <si>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</si>
  <si>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</si>
  <si>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</si>
  <si>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</si>
  <si>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</si>
  <si>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</si>
  <si>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</si>
  <si>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</si>
  <si>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</si>
  <si>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</si>
  <si>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</si>
  <si>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</si>
  <si>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</si>
  <si>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</si>
  <si>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</si>
  <si>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</si>
  <si>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</si>
  <si>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</si>
  <si>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</si>
  <si>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</si>
  <si>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</si>
  <si>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</si>
  <si>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</si>
  <si>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</si>
  <si>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</si>
  <si>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</si>
  <si>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</si>
  <si>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</si>
  <si>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</si>
  <si>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</si>
  <si>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</si>
  <si>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</si>
  <si>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</si>
  <si>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</si>
  <si>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</si>
  <si>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</si>
  <si>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</si>
  <si>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</si>
  <si>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</si>
  <si>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</si>
  <si>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</si>
  <si>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</si>
  <si>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</si>
  <si>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</si>
  <si>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</si>
  <si>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</si>
  <si>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</si>
  <si>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</si>
  <si>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</si>
  <si>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</si>
  <si>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</si>
  <si>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</si>
  <si>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</si>
  <si>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</si>
  <si>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</si>
  <si>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</si>
  <si>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</si>
  <si>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</si>
  <si>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</si>
  <si>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</si>
  <si>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</si>
  <si>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</si>
  <si>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</si>
  <si>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</si>
  <si>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</si>
  <si>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</si>
  <si>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</si>
  <si>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</si>
  <si>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</si>
  <si>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</si>
  <si>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</si>
  <si>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</si>
  <si>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</si>
  <si>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</si>
  <si>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</si>
  <si>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</si>
  <si>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</si>
  <si>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</si>
  <si>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</si>
  <si>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</si>
  <si>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</si>
  <si>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</si>
  <si>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</si>
  <si>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</si>
  <si>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</si>
  <si>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</si>
  <si>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</si>
  <si>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</si>
  <si>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</si>
  <si>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</si>
  <si>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</si>
  <si>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</si>
  <si>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</si>
  <si>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</si>
  <si>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</si>
  <si>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</si>
  <si>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</si>
  <si>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</si>
  <si>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</si>
  <si>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</si>
  <si>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</si>
  <si>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</si>
  <si>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</si>
  <si>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</si>
  <si>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</si>
  <si>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</si>
  <si>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</si>
  <si>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</si>
  <si>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</si>
  <si>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</si>
  <si>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</si>
  <si>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</si>
  <si>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</si>
  <si>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</si>
  <si>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</si>
  <si>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</si>
  <si>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</si>
  <si>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</si>
  <si>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</si>
  <si>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</si>
  <si>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</si>
  <si>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</si>
  <si>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</si>
  <si>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</si>
  <si>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</si>
  <si>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</si>
  <si>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</si>
  <si>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</si>
  <si>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</si>
  <si>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</si>
  <si>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</si>
  <si>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</si>
  <si>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</si>
  <si>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</si>
  <si>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</si>
  <si>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</si>
  <si>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</si>
  <si>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</si>
  <si>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</si>
  <si>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</si>
  <si>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</si>
  <si>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</si>
  <si>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</si>
  <si>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</si>
  <si>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</si>
  <si>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</si>
  <si>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</si>
  <si>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</si>
  <si>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</si>
  <si>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</si>
  <si>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</si>
  <si>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</si>
  <si>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</si>
  <si>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</si>
  <si>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</si>
  <si>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</si>
  <si>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</si>
  <si>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</si>
  <si>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</si>
  <si>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</si>
  <si>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</si>
  <si>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</si>
  <si>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</si>
  <si>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</si>
  <si>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</si>
  <si>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</si>
  <si>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</si>
  <si>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</si>
  <si>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</si>
  <si>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</si>
  <si>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</si>
  <si>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</si>
  <si>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Forgot to quiz before the task - took after. Did not understand the tone - answered, but appared to respond correctly. Failed on question about task-relevant thought - may have skwed responses(?).</t>
  </si>
  <si>
    <t>Moved a bit much</t>
  </si>
  <si>
    <t>Did not sleep less 3 days in a row…</t>
  </si>
  <si>
    <t>UNCERTAIN WHICH TEST!</t>
  </si>
  <si>
    <t>Ikke egentlig</t>
  </si>
  <si>
    <t>nei, kjedelig oppgave</t>
  </si>
  <si>
    <t>ferdig snart</t>
  </si>
  <si>
    <t>nei</t>
  </si>
  <si>
    <t>telle (prøvde å telle)</t>
  </si>
  <si>
    <t>bli ferdig, lenge igjen, holde seg våken, hva jeg skal gjøre etterpå</t>
  </si>
  <si>
    <t>Forskjell</t>
  </si>
  <si>
    <t>DP_NS - DP_P</t>
  </si>
  <si>
    <t>NS - DP_P</t>
  </si>
  <si>
    <t>5, 7, 9, 10</t>
  </si>
  <si>
    <t>q1</t>
  </si>
  <si>
    <t>q2</t>
  </si>
  <si>
    <t>q3</t>
  </si>
  <si>
    <t>q4</t>
  </si>
  <si>
    <t>q5</t>
  </si>
  <si>
    <t>q6</t>
  </si>
  <si>
    <t>q7</t>
  </si>
  <si>
    <t>q8</t>
  </si>
  <si>
    <t>notes</t>
  </si>
  <si>
    <t>Tatt av i søvne usikker på tidsrom. Tok vaksine i går bivirkninger kicket inn.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</si>
</sst>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18" borderId="6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C1" workbookViewId="0">
      <selection activeCell="D35" sqref="D35"/>
    </sheetView>
  </sheetViews>
  <sheetFormatPr defaultColWidth="11.42578125" defaultRowHeight="15" x14ac:dyDescent="0.25"/>
  <cols>
    <col min="1" max="1" width="5.42578125" customWidth="1"/>
    <col min="2" max="2" width="29.7109375" customWidth="1"/>
    <col min="3" max="3" width="4.7109375" customWidth="1"/>
    <col min="4" max="4" width="11.28515625" customWidth="1"/>
    <col min="5" max="5" width="4.7109375" customWidth="1"/>
  </cols>
  <sheetData>
    <row r="1" spans="1:8" x14ac:dyDescent="0.25">
      <c r="A1" s="49" t="s">
        <v>124</v>
      </c>
      <c r="B1" s="67"/>
      <c r="C1" s="50"/>
      <c r="D1" s="62" t="s">
        <v>263</v>
      </c>
    </row>
    <row r="2" spans="1:8" x14ac:dyDescent="0.25">
      <c r="B2" s="44" t="s">
        <v>105</v>
      </c>
      <c r="C2" s="46"/>
      <c r="D2" s="37">
        <v>4</v>
      </c>
      <c r="F2" t="s">
        <v>252</v>
      </c>
    </row>
    <row r="3" spans="1:8" x14ac:dyDescent="0.25">
      <c r="B3" s="44" t="s">
        <v>106</v>
      </c>
      <c r="C3" s="46"/>
      <c r="D3" s="37">
        <v>19</v>
      </c>
      <c r="F3" t="s">
        <v>254</v>
      </c>
    </row>
    <row r="4" spans="1:8" x14ac:dyDescent="0.25">
      <c r="B4" s="44" t="s">
        <v>133</v>
      </c>
      <c r="C4" s="46"/>
      <c r="D4" s="37">
        <v>1</v>
      </c>
      <c r="F4" t="s">
        <v>255</v>
      </c>
    </row>
    <row r="5" spans="1:8" x14ac:dyDescent="0.25">
      <c r="B5" s="44" t="s">
        <v>107</v>
      </c>
      <c r="C5" s="46"/>
      <c r="D5" s="37">
        <v>0</v>
      </c>
      <c r="F5" t="s">
        <v>256</v>
      </c>
    </row>
    <row r="6" spans="1:8" x14ac:dyDescent="0.25">
      <c r="B6" s="44" t="s">
        <v>134</v>
      </c>
      <c r="C6" s="46"/>
      <c r="D6" s="37">
        <v>1</v>
      </c>
      <c r="F6" t="s">
        <v>253</v>
      </c>
    </row>
    <row r="7" spans="1:8" x14ac:dyDescent="0.25">
      <c r="B7" s="44" t="s">
        <v>109</v>
      </c>
      <c r="C7" s="46"/>
      <c r="D7" s="80">
        <v>44265</v>
      </c>
      <c r="F7" s="60" t="s">
        <v>135</v>
      </c>
    </row>
    <row r="8" spans="1:8" x14ac:dyDescent="0.25">
      <c r="B8" s="44" t="s">
        <v>111</v>
      </c>
      <c r="C8" s="46"/>
      <c r="D8" s="37">
        <v>10</v>
      </c>
      <c r="E8" s="15">
        <v>54</v>
      </c>
      <c r="F8" s="60" t="s">
        <v>270</v>
      </c>
      <c r="H8" s="78">
        <f>((E8/0.6)/100)+D8</f>
        <v>10.9</v>
      </c>
    </row>
    <row r="9" spans="1:8" x14ac:dyDescent="0.25">
      <c r="B9" s="44" t="s">
        <v>110</v>
      </c>
      <c r="C9" s="46"/>
      <c r="D9" s="80">
        <v>44272</v>
      </c>
      <c r="F9" s="60" t="s">
        <v>135</v>
      </c>
    </row>
    <row r="10" spans="1:8" x14ac:dyDescent="0.25">
      <c r="B10" s="44" t="s">
        <v>112</v>
      </c>
      <c r="C10" s="46"/>
      <c r="D10" s="37">
        <v>11</v>
      </c>
      <c r="E10" s="15">
        <v>53</v>
      </c>
      <c r="F10" s="60" t="s">
        <v>270</v>
      </c>
      <c r="H10" s="78">
        <f>((E10/0.6)/100)+D10</f>
        <v>11.883333333333333</v>
      </c>
    </row>
    <row r="11" spans="1:8" x14ac:dyDescent="0.25">
      <c r="B11" s="44" t="s">
        <v>116</v>
      </c>
      <c r="C11" s="46"/>
      <c r="D11" s="37">
        <v>0</v>
      </c>
      <c r="F11" t="s">
        <v>257</v>
      </c>
    </row>
    <row r="12" spans="1:8" x14ac:dyDescent="0.25">
      <c r="B12" s="44" t="s">
        <v>115</v>
      </c>
      <c r="C12" s="46"/>
      <c r="D12" s="37">
        <v>0</v>
      </c>
      <c r="F12" s="60" t="s">
        <v>136</v>
      </c>
    </row>
    <row r="13" spans="1:8" x14ac:dyDescent="0.25">
      <c r="B13" s="44" t="s">
        <v>113</v>
      </c>
      <c r="C13" s="46"/>
      <c r="D13" s="42">
        <v>0</v>
      </c>
      <c r="F13" s="60" t="s">
        <v>271</v>
      </c>
      <c r="H13" s="78">
        <f>IF(ISTEXT(D13)=TRUE,1,0)</f>
        <v>0</v>
      </c>
    </row>
    <row r="14" spans="1:8" x14ac:dyDescent="0.25">
      <c r="B14" s="44" t="s">
        <v>114</v>
      </c>
      <c r="C14" s="46"/>
      <c r="D14" s="37">
        <v>0</v>
      </c>
      <c r="F14" s="60" t="s">
        <v>137</v>
      </c>
    </row>
    <row r="15" spans="1:8" x14ac:dyDescent="0.25">
      <c r="A15" s="7" t="s">
        <v>125</v>
      </c>
      <c r="B15" s="68"/>
      <c r="C15" s="62" t="s">
        <v>261</v>
      </c>
      <c r="D15" s="63"/>
    </row>
    <row r="16" spans="1:8" x14ac:dyDescent="0.25">
      <c r="B16" s="44" t="s">
        <v>121</v>
      </c>
      <c r="C16" s="45"/>
      <c r="D16" s="64"/>
    </row>
    <row r="17" spans="1:13" x14ac:dyDescent="0.25">
      <c r="C17" s="41" t="s">
        <v>160</v>
      </c>
      <c r="D17" s="43">
        <v>1</v>
      </c>
      <c r="F17" t="s">
        <v>258</v>
      </c>
    </row>
    <row r="18" spans="1:13" x14ac:dyDescent="0.25">
      <c r="C18" s="41" t="s">
        <v>108</v>
      </c>
      <c r="D18" s="15">
        <v>1</v>
      </c>
      <c r="F18" t="s">
        <v>258</v>
      </c>
    </row>
    <row r="19" spans="1:13" x14ac:dyDescent="0.25">
      <c r="B19" s="44" t="s">
        <v>122</v>
      </c>
      <c r="C19" s="46"/>
      <c r="D19" s="15">
        <v>1</v>
      </c>
      <c r="F19" t="s">
        <v>259</v>
      </c>
    </row>
    <row r="20" spans="1:13" x14ac:dyDescent="0.25">
      <c r="B20" s="44" t="s">
        <v>123</v>
      </c>
      <c r="C20" s="45"/>
      <c r="D20" s="66"/>
    </row>
    <row r="21" spans="1:13" x14ac:dyDescent="0.25">
      <c r="C21" s="41" t="s">
        <v>160</v>
      </c>
      <c r="D21" s="65">
        <v>0</v>
      </c>
      <c r="F21" t="s">
        <v>259</v>
      </c>
    </row>
    <row r="22" spans="1:13" x14ac:dyDescent="0.25">
      <c r="C22" s="41" t="s">
        <v>108</v>
      </c>
      <c r="D22" s="42">
        <v>1</v>
      </c>
      <c r="F22" t="s">
        <v>259</v>
      </c>
    </row>
    <row r="23" spans="1:13" x14ac:dyDescent="0.25">
      <c r="B23" s="44" t="s">
        <v>128</v>
      </c>
      <c r="C23" s="45"/>
      <c r="D23" s="66"/>
    </row>
    <row r="24" spans="1:13" x14ac:dyDescent="0.25">
      <c r="C24" s="41" t="s">
        <v>160</v>
      </c>
      <c r="D24" s="65">
        <v>1</v>
      </c>
      <c r="F24" t="s">
        <v>259</v>
      </c>
    </row>
    <row r="25" spans="1:13" x14ac:dyDescent="0.25">
      <c r="C25" s="51" t="s">
        <v>108</v>
      </c>
      <c r="D25" s="42">
        <v>1</v>
      </c>
      <c r="F25" t="s">
        <v>259</v>
      </c>
    </row>
    <row r="26" spans="1:13" x14ac:dyDescent="0.25">
      <c r="B26" s="44" t="s">
        <v>129</v>
      </c>
      <c r="C26" s="46"/>
      <c r="D26" s="37">
        <v>1</v>
      </c>
      <c r="F26" t="s">
        <v>259</v>
      </c>
    </row>
    <row r="27" spans="1:13" x14ac:dyDescent="0.25">
      <c r="B27" s="44" t="s">
        <v>262</v>
      </c>
      <c r="C27" s="45"/>
      <c r="D27" s="14">
        <f>SUM(D17:D26)/COUNT(D17:D26)</f>
        <v>0.875</v>
      </c>
      <c r="F27" t="s">
        <v>264</v>
      </c>
    </row>
    <row r="28" spans="1:13" x14ac:dyDescent="0.25">
      <c r="A28" s="49" t="s">
        <v>126</v>
      </c>
      <c r="B28" s="62"/>
      <c r="C28" s="69"/>
    </row>
    <row r="29" spans="1:13" x14ac:dyDescent="0.25">
      <c r="B29" s="44" t="s">
        <v>117</v>
      </c>
      <c r="C29" s="46"/>
      <c r="D29" s="53" t="s">
        <v>275</v>
      </c>
      <c r="E29" s="53"/>
      <c r="F29" s="53"/>
      <c r="G29" s="53"/>
      <c r="H29" s="53"/>
      <c r="I29" s="53"/>
      <c r="J29" s="53"/>
      <c r="K29" s="53"/>
      <c r="L29" s="53"/>
      <c r="M29" s="37"/>
    </row>
    <row r="30" spans="1:13" x14ac:dyDescent="0.25">
      <c r="B30" s="44" t="s">
        <v>118</v>
      </c>
      <c r="C30" s="46"/>
      <c r="D30" s="53"/>
      <c r="E30" s="53"/>
      <c r="F30" s="53"/>
      <c r="G30" s="53"/>
      <c r="H30" s="53"/>
      <c r="I30" s="53"/>
      <c r="J30" s="53"/>
      <c r="K30" s="53"/>
      <c r="L30" s="53"/>
      <c r="M30" s="37"/>
    </row>
    <row r="31" spans="1:13" x14ac:dyDescent="0.25">
      <c r="B31" s="44" t="s">
        <v>119</v>
      </c>
      <c r="C31" s="46"/>
      <c r="D31" s="53"/>
      <c r="E31" s="53"/>
      <c r="F31" s="53"/>
      <c r="G31" s="53"/>
      <c r="H31" s="53"/>
      <c r="I31" s="53"/>
      <c r="J31" s="53"/>
      <c r="K31" s="53"/>
      <c r="L31" s="53"/>
      <c r="M31" s="37"/>
    </row>
    <row r="32" spans="1:13" x14ac:dyDescent="0.25">
      <c r="B32" s="44" t="s">
        <v>120</v>
      </c>
      <c r="C32" s="46"/>
      <c r="D32" s="53" t="s">
        <v>276</v>
      </c>
      <c r="E32" s="53"/>
      <c r="F32" s="53"/>
      <c r="G32" s="53"/>
      <c r="H32" s="53"/>
      <c r="I32" s="53"/>
      <c r="J32" s="53"/>
      <c r="K32" s="53"/>
      <c r="L32" s="53"/>
      <c r="M32" s="37"/>
    </row>
    <row r="33" spans="1:13" x14ac:dyDescent="0.25">
      <c r="A33" s="49" t="s">
        <v>127</v>
      </c>
      <c r="B33" s="62"/>
      <c r="C33" s="69"/>
    </row>
    <row r="34" spans="1:13" x14ac:dyDescent="0.25">
      <c r="B34" s="44" t="s">
        <v>117</v>
      </c>
      <c r="C34" s="46"/>
      <c r="D34" s="53" t="s">
        <v>277</v>
      </c>
      <c r="E34" s="53"/>
      <c r="F34" s="53"/>
      <c r="G34" s="53"/>
      <c r="H34" s="53"/>
      <c r="I34" s="53"/>
      <c r="J34" s="53"/>
      <c r="K34" s="53"/>
      <c r="L34" s="53"/>
      <c r="M34" s="37"/>
    </row>
    <row r="35" spans="1:13" x14ac:dyDescent="0.25">
      <c r="B35" s="44" t="s">
        <v>118</v>
      </c>
      <c r="C35" s="46"/>
      <c r="D35" s="53"/>
      <c r="E35" s="53"/>
      <c r="F35" s="53"/>
      <c r="G35" s="53"/>
      <c r="H35" s="53"/>
      <c r="I35" s="53"/>
      <c r="J35" s="53"/>
      <c r="K35" s="53"/>
      <c r="L35" s="53"/>
      <c r="M35" s="37"/>
    </row>
    <row r="36" spans="1:13" x14ac:dyDescent="0.25">
      <c r="B36" s="44" t="s">
        <v>119</v>
      </c>
      <c r="C36" s="46"/>
      <c r="D36" s="53"/>
      <c r="E36" s="53"/>
      <c r="F36" s="53"/>
      <c r="G36" s="53"/>
      <c r="H36" s="53"/>
      <c r="I36" s="53"/>
      <c r="J36" s="53"/>
      <c r="K36" s="53"/>
      <c r="L36" s="53"/>
      <c r="M36" s="37"/>
    </row>
    <row r="37" spans="1:13" x14ac:dyDescent="0.25">
      <c r="B37" s="44" t="s">
        <v>120</v>
      </c>
      <c r="C37" s="46"/>
      <c r="D37" s="53"/>
      <c r="E37" s="53"/>
      <c r="F37" s="53"/>
      <c r="G37" s="53"/>
      <c r="H37" s="53"/>
      <c r="I37" s="53"/>
      <c r="J37" s="53"/>
      <c r="K37" s="53"/>
      <c r="L37" s="53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V1" zoomScaleNormal="100" workbookViewId="0">
      <selection activeCell="V9" sqref="V9"/>
    </sheetView>
  </sheetViews>
  <sheetFormatPr defaultColWidth="11.42578125" defaultRowHeight="14.25" x14ac:dyDescent="0.2"/>
  <cols>
    <col min="1" max="1" width="11.28515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28515625" style="1" customWidth="1"/>
    <col min="6" max="6" width="8" style="1" customWidth="1"/>
    <col min="7" max="7" width="2.7109375" style="1" customWidth="1"/>
    <col min="8" max="8" width="11.42578125" style="1"/>
    <col min="9" max="9" width="7.7109375" style="1" customWidth="1"/>
    <col min="10" max="10" width="3.28515625" style="1" customWidth="1"/>
    <col min="11" max="11" width="9.5703125" style="1" customWidth="1"/>
    <col min="12" max="12" width="7" style="1" customWidth="1"/>
    <col min="13" max="13" width="3.28515625" style="1" customWidth="1"/>
    <col min="14" max="14" width="12.5703125" style="1" customWidth="1"/>
    <col min="15" max="15" width="8.42578125" style="1" customWidth="1"/>
    <col min="16" max="16" width="10.7109375" style="1" customWidth="1"/>
    <col min="17" max="18" width="10.28515625" style="1" customWidth="1"/>
    <col min="19" max="19" width="2.7109375" style="1" customWidth="1"/>
    <col min="20" max="20" width="7.5703125" style="1" customWidth="1"/>
    <col min="21" max="21" width="7" style="1" customWidth="1"/>
    <col min="22" max="22" width="7.71093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4" t="s">
        <v>7</v>
      </c>
      <c r="C2" s="55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6">
        <v>1</v>
      </c>
      <c r="C3" s="55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1</v>
      </c>
      <c r="N3" s="10" t="s">
        <v>22</v>
      </c>
      <c r="O3" s="11">
        <v>23</v>
      </c>
      <c r="P3" s="11"/>
      <c r="Q3" s="12">
        <f>24-(((P3/0.6)/100)+O3)</f>
        <v>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1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2</v>
      </c>
      <c r="Z4" s="18">
        <f>Y3+Y5+Y7+Y11+Y12+Y14+Y16+Y18+Y19+Y21</f>
        <v>25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30</v>
      </c>
      <c r="E5" s="8" t="s">
        <v>28</v>
      </c>
      <c r="F5" s="9">
        <v>5</v>
      </c>
      <c r="H5" s="8" t="s">
        <v>28</v>
      </c>
      <c r="I5" s="9">
        <v>0</v>
      </c>
      <c r="K5" s="8" t="s">
        <v>29</v>
      </c>
      <c r="L5" s="9">
        <v>3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0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2</v>
      </c>
      <c r="Z5"/>
      <c r="AA5"/>
      <c r="AB5" s="10" t="s">
        <v>28</v>
      </c>
      <c r="AC5" s="11">
        <v>0</v>
      </c>
    </row>
    <row r="6" spans="1:29" ht="15" x14ac:dyDescent="0.25">
      <c r="A6" s="10" t="s">
        <v>28</v>
      </c>
      <c r="B6" s="11">
        <v>7</v>
      </c>
      <c r="C6" s="11">
        <v>0</v>
      </c>
      <c r="E6" s="8" t="s">
        <v>31</v>
      </c>
      <c r="F6" s="9">
        <v>5</v>
      </c>
      <c r="H6" s="8" t="s">
        <v>31</v>
      </c>
      <c r="I6" s="9">
        <v>2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4</v>
      </c>
      <c r="Z6" s="7" t="s">
        <v>33</v>
      </c>
      <c r="AA6"/>
      <c r="AB6" s="2" t="s">
        <v>34</v>
      </c>
      <c r="AC6" s="20">
        <f>SUM(AC3:AC5)</f>
        <v>2</v>
      </c>
    </row>
    <row r="7" spans="1:29" ht="15" x14ac:dyDescent="0.25">
      <c r="A7" s="10" t="s">
        <v>31</v>
      </c>
      <c r="B7" s="11">
        <v>8</v>
      </c>
      <c r="C7" s="11">
        <v>30</v>
      </c>
      <c r="E7" s="8" t="s">
        <v>35</v>
      </c>
      <c r="F7" s="9">
        <v>5</v>
      </c>
      <c r="H7" s="8" t="s">
        <v>35</v>
      </c>
      <c r="I7" s="9">
        <v>3</v>
      </c>
      <c r="K7" s="8" t="s">
        <v>28</v>
      </c>
      <c r="L7" s="9">
        <v>3</v>
      </c>
      <c r="N7" s="10" t="s">
        <v>36</v>
      </c>
      <c r="O7" s="11">
        <v>7</v>
      </c>
      <c r="P7" s="11">
        <v>30</v>
      </c>
      <c r="Q7" s="13">
        <f>((P7/0.6)/100)+O7</f>
        <v>7.5</v>
      </c>
      <c r="R7" s="13">
        <f>(Q8/(Q3+Q7))*100</f>
        <v>88.235294117647058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3</v>
      </c>
      <c r="Z7" s="18">
        <f>Y4+Y6+Y8+Y9+Y10+Y13+Y15+Y17+Y20+Y22</f>
        <v>30</v>
      </c>
      <c r="AA7"/>
    </row>
    <row r="8" spans="1:29" ht="15" x14ac:dyDescent="0.25">
      <c r="A8" s="10" t="s">
        <v>35</v>
      </c>
      <c r="B8" s="11">
        <v>8</v>
      </c>
      <c r="C8" s="11"/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3</v>
      </c>
      <c r="Z8"/>
      <c r="AA8"/>
    </row>
    <row r="9" spans="1:29" ht="15" x14ac:dyDescent="0.25">
      <c r="A9" s="19" t="s">
        <v>37</v>
      </c>
      <c r="B9" s="11">
        <v>8</v>
      </c>
      <c r="C9" s="71"/>
      <c r="E9" s="8" t="s">
        <v>39</v>
      </c>
      <c r="F9" s="9">
        <v>5</v>
      </c>
      <c r="H9" s="8" t="s">
        <v>39</v>
      </c>
      <c r="I9" s="9">
        <v>0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4</v>
      </c>
      <c r="Z9"/>
      <c r="AA9"/>
    </row>
    <row r="10" spans="1:29" ht="15" x14ac:dyDescent="0.2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12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2.1428571428571428</v>
      </c>
      <c r="X10" s="17" t="s">
        <v>40</v>
      </c>
      <c r="Y10" s="15">
        <v>2</v>
      </c>
      <c r="Z10"/>
      <c r="AA10"/>
    </row>
    <row r="11" spans="1:29" ht="15" x14ac:dyDescent="0.25">
      <c r="A11" s="19" t="s">
        <v>39</v>
      </c>
      <c r="B11" s="11">
        <v>2</v>
      </c>
      <c r="E11" s="8" t="s">
        <v>43</v>
      </c>
      <c r="F11" s="9">
        <v>5</v>
      </c>
      <c r="H11" s="8" t="s">
        <v>41</v>
      </c>
      <c r="I11" s="23">
        <f>SUM(I3:I10)</f>
        <v>8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2</v>
      </c>
      <c r="Z11"/>
      <c r="AA11"/>
    </row>
    <row r="12" spans="1:29" ht="15" x14ac:dyDescent="0.25">
      <c r="A12" s="10" t="s">
        <v>40</v>
      </c>
      <c r="B12" s="70">
        <v>1</v>
      </c>
      <c r="C12" s="55"/>
      <c r="E12" s="8" t="s">
        <v>16</v>
      </c>
      <c r="F12" s="20">
        <f>SUM(F3:F11)/9</f>
        <v>5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4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5" x14ac:dyDescent="0.25">
      <c r="N15" s="10" t="s">
        <v>54</v>
      </c>
      <c r="O15" s="11">
        <v>2</v>
      </c>
      <c r="P15" s="13">
        <f t="shared" si="0"/>
        <v>1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5" x14ac:dyDescent="0.25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5" x14ac:dyDescent="0.25">
      <c r="N18" s="10" t="s">
        <v>63</v>
      </c>
      <c r="O18" s="11">
        <v>2</v>
      </c>
      <c r="P18" s="13">
        <f t="shared" si="0"/>
        <v>1</v>
      </c>
      <c r="Q18" s="38" t="s">
        <v>64</v>
      </c>
      <c r="R18" s="24" cm="1">
        <f t="array" ref="R18">_xlfn.IFS(Q23=0,0,Q23&lt;=2,1,Q23&lt;=4,2,Q23&lt;=6,3)</f>
        <v>2</v>
      </c>
      <c r="X18" s="14" t="s">
        <v>65</v>
      </c>
      <c r="Y18" s="15">
        <v>1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3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3</v>
      </c>
    </row>
    <row r="23" spans="1:27" x14ac:dyDescent="0.2">
      <c r="N23" s="10" t="s">
        <v>76</v>
      </c>
      <c r="O23" s="11">
        <v>3</v>
      </c>
      <c r="P23" s="13">
        <f t="shared" si="0"/>
        <v>2</v>
      </c>
      <c r="Q23" s="12">
        <f>P23+P22</f>
        <v>3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7" t="s">
        <v>139</v>
      </c>
      <c r="B41" s="57"/>
    </row>
    <row r="42" spans="1:14" x14ac:dyDescent="0.2">
      <c r="A42" s="39" t="s">
        <v>20</v>
      </c>
      <c r="B42" s="58" t="s">
        <v>147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1:14" x14ac:dyDescent="0.2">
      <c r="A43" s="39" t="s">
        <v>24</v>
      </c>
      <c r="B43" s="58" t="s">
        <v>146</v>
      </c>
      <c r="C43" s="58"/>
      <c r="D43" s="58"/>
      <c r="E43" s="58"/>
      <c r="F43" s="58"/>
      <c r="G43" s="58"/>
      <c r="H43" s="58"/>
      <c r="I43" s="58"/>
    </row>
    <row r="44" spans="1:14" x14ac:dyDescent="0.2">
      <c r="A44" s="39" t="s">
        <v>28</v>
      </c>
      <c r="B44" s="58" t="s">
        <v>141</v>
      </c>
      <c r="C44" s="58"/>
      <c r="D44" s="58"/>
      <c r="E44" s="58"/>
      <c r="F44" s="58"/>
      <c r="G44" s="58"/>
      <c r="H44" s="58"/>
      <c r="I44" s="58"/>
    </row>
    <row r="45" spans="1:14" x14ac:dyDescent="0.2">
      <c r="A45" s="39" t="s">
        <v>31</v>
      </c>
      <c r="B45" s="58" t="s">
        <v>142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</row>
    <row r="46" spans="1:14" x14ac:dyDescent="0.2">
      <c r="A46" s="39" t="s">
        <v>35</v>
      </c>
      <c r="B46" s="58" t="s">
        <v>143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</row>
    <row r="47" spans="1:14" x14ac:dyDescent="0.2">
      <c r="A47" s="39" t="s">
        <v>37</v>
      </c>
      <c r="B47" s="58" t="s">
        <v>144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</row>
    <row r="48" spans="1:14" x14ac:dyDescent="0.2">
      <c r="A48" s="39" t="s">
        <v>39</v>
      </c>
      <c r="B48" s="58" t="s">
        <v>145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</row>
    <row r="49" spans="1:16" x14ac:dyDescent="0.2">
      <c r="A49" s="39" t="s">
        <v>40</v>
      </c>
      <c r="B49" s="58" t="s">
        <v>251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</row>
    <row r="51" spans="1:16" x14ac:dyDescent="0.2">
      <c r="A51" s="59" t="s">
        <v>148</v>
      </c>
      <c r="B51" s="59" t="s">
        <v>193</v>
      </c>
      <c r="C51" s="59"/>
      <c r="D51" s="59"/>
      <c r="E51" s="59"/>
    </row>
    <row r="52" spans="1:16" x14ac:dyDescent="0.2">
      <c r="A52" s="39" t="s">
        <v>132</v>
      </c>
      <c r="B52" s="58" t="s">
        <v>166</v>
      </c>
      <c r="C52" s="58"/>
      <c r="D52" s="58"/>
      <c r="E52" s="58"/>
      <c r="F52" s="58"/>
    </row>
    <row r="53" spans="1:16" x14ac:dyDescent="0.2">
      <c r="A53" s="39" t="s">
        <v>24</v>
      </c>
      <c r="B53" s="58" t="s">
        <v>171</v>
      </c>
      <c r="C53" s="58"/>
      <c r="D53" s="58"/>
      <c r="E53" s="58"/>
    </row>
    <row r="54" spans="1:16" x14ac:dyDescent="0.2">
      <c r="A54" s="39" t="s">
        <v>28</v>
      </c>
      <c r="B54" s="58" t="s">
        <v>172</v>
      </c>
      <c r="C54" s="58"/>
      <c r="D54" s="58"/>
    </row>
    <row r="55" spans="1:16" x14ac:dyDescent="0.2">
      <c r="A55" s="39" t="s">
        <v>31</v>
      </c>
      <c r="B55" s="58" t="s">
        <v>173</v>
      </c>
      <c r="C55" s="58"/>
      <c r="D55" s="58"/>
      <c r="E55" s="58"/>
      <c r="F55" s="58"/>
      <c r="G55" s="58"/>
      <c r="H55" s="58"/>
      <c r="I55" s="58"/>
    </row>
    <row r="56" spans="1:16" x14ac:dyDescent="0.2">
      <c r="A56" s="39" t="s">
        <v>35</v>
      </c>
      <c r="B56" s="58" t="s">
        <v>174</v>
      </c>
      <c r="C56" s="58"/>
      <c r="D56" s="58"/>
      <c r="E56" s="58"/>
      <c r="F56" s="58"/>
      <c r="G56" s="58"/>
      <c r="H56" s="58"/>
    </row>
    <row r="57" spans="1:16" x14ac:dyDescent="0.2">
      <c r="A57" s="39" t="s">
        <v>37</v>
      </c>
      <c r="B57" s="58" t="s">
        <v>175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6" x14ac:dyDescent="0.2">
      <c r="A58" s="39" t="s">
        <v>39</v>
      </c>
      <c r="B58" s="58" t="s">
        <v>176</v>
      </c>
      <c r="C58" s="58"/>
      <c r="D58" s="58"/>
      <c r="E58" s="58"/>
      <c r="F58" s="58"/>
      <c r="G58" s="58"/>
      <c r="H58" s="58"/>
      <c r="I58" s="58"/>
      <c r="J58" s="58"/>
      <c r="K58" s="58"/>
    </row>
    <row r="59" spans="1:16" x14ac:dyDescent="0.2">
      <c r="A59" s="39" t="s">
        <v>40</v>
      </c>
      <c r="B59" s="58" t="s">
        <v>177</v>
      </c>
      <c r="C59" s="58"/>
      <c r="D59" s="58"/>
      <c r="E59" s="58"/>
      <c r="F59" s="58"/>
      <c r="G59" s="58"/>
      <c r="H59" s="58"/>
      <c r="I59" s="58"/>
      <c r="J59" s="58"/>
    </row>
    <row r="60" spans="1:16" x14ac:dyDescent="0.2">
      <c r="A60" s="39" t="s">
        <v>43</v>
      </c>
      <c r="B60" s="58" t="s">
        <v>178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</row>
    <row r="62" spans="1:16" x14ac:dyDescent="0.2">
      <c r="A62" s="59" t="s">
        <v>179</v>
      </c>
      <c r="B62" s="59" t="s">
        <v>192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x14ac:dyDescent="0.2">
      <c r="A63" s="39" t="s">
        <v>20</v>
      </c>
      <c r="B63" s="58" t="s">
        <v>180</v>
      </c>
      <c r="C63" s="58"/>
    </row>
    <row r="64" spans="1:16" x14ac:dyDescent="0.2">
      <c r="A64" s="39" t="s">
        <v>24</v>
      </c>
      <c r="B64" s="58" t="s">
        <v>181</v>
      </c>
    </row>
    <row r="65" spans="1:31" x14ac:dyDescent="0.2">
      <c r="A65" s="39" t="s">
        <v>28</v>
      </c>
      <c r="B65" s="58" t="s">
        <v>182</v>
      </c>
      <c r="C65" s="58"/>
      <c r="D65" s="58"/>
      <c r="E65" s="58"/>
      <c r="F65" s="58"/>
      <c r="G65" s="58"/>
      <c r="H65" s="58"/>
    </row>
    <row r="66" spans="1:31" x14ac:dyDescent="0.2">
      <c r="A66" s="39" t="s">
        <v>31</v>
      </c>
      <c r="B66" s="58" t="s">
        <v>183</v>
      </c>
      <c r="C66" s="58"/>
      <c r="D66" s="58"/>
      <c r="E66" s="58"/>
      <c r="F66" s="58"/>
    </row>
    <row r="67" spans="1:31" x14ac:dyDescent="0.2">
      <c r="A67" s="39" t="s">
        <v>35</v>
      </c>
      <c r="B67" s="58" t="s">
        <v>184</v>
      </c>
      <c r="C67" s="58"/>
      <c r="D67" s="58"/>
      <c r="E67" s="58"/>
      <c r="F67" s="58"/>
      <c r="G67" s="58"/>
      <c r="H67" s="58"/>
      <c r="I67" s="58"/>
    </row>
    <row r="68" spans="1:31" x14ac:dyDescent="0.2">
      <c r="A68" s="39" t="s">
        <v>37</v>
      </c>
      <c r="B68" s="58" t="s">
        <v>185</v>
      </c>
      <c r="C68" s="58"/>
      <c r="D68" s="58"/>
    </row>
    <row r="69" spans="1:31" x14ac:dyDescent="0.2">
      <c r="A69" s="39" t="s">
        <v>39</v>
      </c>
      <c r="B69" s="58" t="s">
        <v>186</v>
      </c>
      <c r="C69" s="58"/>
      <c r="D69" s="58"/>
      <c r="E69" s="58"/>
      <c r="F69" s="58"/>
    </row>
    <row r="70" spans="1:31" x14ac:dyDescent="0.2">
      <c r="A70" s="39" t="s">
        <v>40</v>
      </c>
      <c r="B70" s="58" t="s">
        <v>187</v>
      </c>
      <c r="C70" s="58"/>
      <c r="D70" s="58"/>
      <c r="E70" s="58"/>
      <c r="F70" s="58"/>
      <c r="G70" s="58"/>
    </row>
    <row r="72" spans="1:31" x14ac:dyDescent="0.2">
      <c r="A72" s="59" t="s">
        <v>188</v>
      </c>
      <c r="B72" s="59" t="s">
        <v>204</v>
      </c>
      <c r="C72" s="59"/>
      <c r="D72" s="59"/>
      <c r="E72" s="59"/>
    </row>
    <row r="73" spans="1:31" x14ac:dyDescent="0.2">
      <c r="A73" s="39" t="s">
        <v>194</v>
      </c>
      <c r="B73" s="58" t="s">
        <v>189</v>
      </c>
      <c r="C73" s="58"/>
      <c r="D73" s="58"/>
    </row>
    <row r="74" spans="1:31" x14ac:dyDescent="0.2">
      <c r="A74" s="39" t="s">
        <v>195</v>
      </c>
      <c r="B74" s="58" t="s">
        <v>190</v>
      </c>
      <c r="C74" s="58"/>
      <c r="D74" s="58"/>
    </row>
    <row r="75" spans="1:31" x14ac:dyDescent="0.2">
      <c r="A75" s="39" t="s">
        <v>196</v>
      </c>
      <c r="B75" s="58" t="s">
        <v>191</v>
      </c>
      <c r="C75" s="58"/>
      <c r="D75" s="58"/>
      <c r="E75" s="58"/>
    </row>
    <row r="76" spans="1:31" x14ac:dyDescent="0.2">
      <c r="A76" s="39" t="s">
        <v>197</v>
      </c>
      <c r="B76" s="58" t="s">
        <v>203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31" x14ac:dyDescent="0.2">
      <c r="A77" s="39" t="s">
        <v>28</v>
      </c>
      <c r="B77" s="58" t="s">
        <v>202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 spans="1:31" x14ac:dyDescent="0.2">
      <c r="A78" s="39" t="s">
        <v>31</v>
      </c>
      <c r="B78" s="58" t="s">
        <v>201</v>
      </c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31" x14ac:dyDescent="0.2">
      <c r="A79" s="39" t="s">
        <v>35</v>
      </c>
      <c r="B79" s="58" t="s">
        <v>200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</row>
    <row r="80" spans="1:31" x14ac:dyDescent="0.2">
      <c r="A80" s="39" t="s">
        <v>198</v>
      </c>
      <c r="B80" s="58" t="s">
        <v>199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</row>
    <row r="81" spans="1:24" x14ac:dyDescent="0.2">
      <c r="A81" s="39" t="s">
        <v>39</v>
      </c>
      <c r="B81" s="58" t="s">
        <v>205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</row>
    <row r="82" spans="1:24" x14ac:dyDescent="0.2">
      <c r="A82" s="39" t="s">
        <v>40</v>
      </c>
      <c r="B82" s="58" t="s">
        <v>206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</row>
    <row r="83" spans="1:24" x14ac:dyDescent="0.2">
      <c r="A83" s="39" t="s">
        <v>43</v>
      </c>
      <c r="B83" s="58" t="s">
        <v>207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</row>
    <row r="84" spans="1:24" x14ac:dyDescent="0.2">
      <c r="A84" s="39" t="s">
        <v>209</v>
      </c>
      <c r="B84" s="58" t="s">
        <v>231</v>
      </c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</row>
    <row r="85" spans="1:24" x14ac:dyDescent="0.2">
      <c r="A85" s="39" t="s">
        <v>208</v>
      </c>
      <c r="B85" s="58" t="s">
        <v>210</v>
      </c>
      <c r="C85" s="58"/>
      <c r="D85" s="58"/>
      <c r="E85" s="58"/>
      <c r="F85" s="58"/>
    </row>
    <row r="86" spans="1:24" x14ac:dyDescent="0.2">
      <c r="A86" s="39" t="s">
        <v>220</v>
      </c>
      <c r="B86" s="58" t="s">
        <v>211</v>
      </c>
      <c r="C86" s="58"/>
      <c r="D86" s="58"/>
      <c r="E86" s="58"/>
      <c r="F86" s="58"/>
      <c r="G86" s="58"/>
      <c r="H86" s="58"/>
    </row>
    <row r="87" spans="1:24" x14ac:dyDescent="0.2">
      <c r="A87" s="39" t="s">
        <v>221</v>
      </c>
      <c r="B87" s="58" t="s">
        <v>212</v>
      </c>
      <c r="C87" s="58"/>
      <c r="D87" s="58"/>
      <c r="E87" s="58"/>
    </row>
    <row r="88" spans="1:24" x14ac:dyDescent="0.2">
      <c r="A88" s="39" t="s">
        <v>222</v>
      </c>
      <c r="B88" s="58" t="s">
        <v>213</v>
      </c>
      <c r="C88" s="58"/>
      <c r="D88" s="58"/>
      <c r="E88" s="58"/>
    </row>
    <row r="89" spans="1:24" x14ac:dyDescent="0.2">
      <c r="A89" s="39" t="s">
        <v>223</v>
      </c>
      <c r="B89" s="58" t="s">
        <v>214</v>
      </c>
      <c r="C89" s="58"/>
      <c r="D89" s="58"/>
      <c r="E89" s="58"/>
    </row>
    <row r="90" spans="1:24" x14ac:dyDescent="0.2">
      <c r="A90" s="39" t="s">
        <v>224</v>
      </c>
      <c r="B90" s="58" t="s">
        <v>216</v>
      </c>
      <c r="C90" s="58"/>
      <c r="D90" s="58"/>
    </row>
    <row r="91" spans="1:24" x14ac:dyDescent="0.2">
      <c r="A91" s="39" t="s">
        <v>225</v>
      </c>
      <c r="B91" s="58" t="s">
        <v>215</v>
      </c>
      <c r="C91" s="58"/>
      <c r="D91" s="58"/>
    </row>
    <row r="92" spans="1:24" x14ac:dyDescent="0.2">
      <c r="A92" s="39" t="s">
        <v>226</v>
      </c>
      <c r="B92" s="58" t="s">
        <v>217</v>
      </c>
      <c r="C92" s="58"/>
      <c r="D92" s="58"/>
    </row>
    <row r="93" spans="1:24" x14ac:dyDescent="0.2">
      <c r="A93" s="39" t="s">
        <v>227</v>
      </c>
      <c r="B93" s="58" t="s">
        <v>218</v>
      </c>
      <c r="C93" s="58"/>
      <c r="D93" s="58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8" t="s">
        <v>230</v>
      </c>
      <c r="C95" s="58"/>
      <c r="D95" s="58"/>
      <c r="E95" s="58"/>
      <c r="F95" s="58"/>
      <c r="G95" s="58"/>
      <c r="H95" s="58"/>
      <c r="I95" s="58"/>
      <c r="J95" s="58"/>
      <c r="K95" s="58"/>
    </row>
    <row r="96" spans="1:24" x14ac:dyDescent="0.2">
      <c r="A96" s="39" t="s">
        <v>53</v>
      </c>
      <c r="B96" s="58" t="s">
        <v>232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 spans="1:30" x14ac:dyDescent="0.2">
      <c r="A97" s="39" t="s">
        <v>233</v>
      </c>
      <c r="B97" s="58" t="s">
        <v>234</v>
      </c>
      <c r="C97" s="58"/>
      <c r="D97" s="58"/>
      <c r="E97" s="58"/>
      <c r="F97" s="58"/>
      <c r="G97" s="58"/>
      <c r="H97" s="58"/>
    </row>
    <row r="98" spans="1:30" x14ac:dyDescent="0.2">
      <c r="A98" s="39" t="s">
        <v>235</v>
      </c>
      <c r="B98" s="58" t="s">
        <v>236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30" x14ac:dyDescent="0.2">
      <c r="A99" s="39" t="s">
        <v>56</v>
      </c>
      <c r="B99" s="58" t="s">
        <v>237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1" spans="1:30" x14ac:dyDescent="0.2">
      <c r="A101" s="59" t="s">
        <v>238</v>
      </c>
    </row>
    <row r="102" spans="1:30" x14ac:dyDescent="0.2">
      <c r="A102" s="39" t="s">
        <v>132</v>
      </c>
      <c r="B102" s="58" t="s">
        <v>239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</row>
    <row r="103" spans="1:30" x14ac:dyDescent="0.2">
      <c r="A103" s="39" t="s">
        <v>24</v>
      </c>
      <c r="B103" s="58" t="s">
        <v>240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spans="1:30" x14ac:dyDescent="0.2">
      <c r="A104" s="39" t="s">
        <v>28</v>
      </c>
      <c r="B104" s="58" t="s">
        <v>241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x14ac:dyDescent="0.2">
      <c r="A105" s="39" t="s">
        <v>31</v>
      </c>
      <c r="B105" s="58" t="s">
        <v>242</v>
      </c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30" x14ac:dyDescent="0.2">
      <c r="A106" s="39" t="s">
        <v>35</v>
      </c>
      <c r="B106" s="58" t="s">
        <v>243</v>
      </c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</row>
    <row r="107" spans="1:30" x14ac:dyDescent="0.2">
      <c r="A107" s="39" t="s">
        <v>37</v>
      </c>
      <c r="B107" s="58" t="s">
        <v>244</v>
      </c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 spans="1:30" x14ac:dyDescent="0.2">
      <c r="A108" s="39" t="s">
        <v>39</v>
      </c>
      <c r="B108" s="58" t="s">
        <v>245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10" spans="1:30" x14ac:dyDescent="0.2">
      <c r="A110" s="59" t="s">
        <v>246</v>
      </c>
      <c r="B110" s="59" t="s">
        <v>17</v>
      </c>
    </row>
    <row r="112" spans="1:30" x14ac:dyDescent="0.2">
      <c r="A112" s="59" t="s">
        <v>247</v>
      </c>
      <c r="B112" s="59"/>
    </row>
    <row r="113" spans="1:23" x14ac:dyDescent="0.2">
      <c r="A113" s="39" t="s">
        <v>20</v>
      </c>
      <c r="B113" s="58" t="s">
        <v>248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spans="1:23" x14ac:dyDescent="0.2">
      <c r="A114" s="39" t="s">
        <v>24</v>
      </c>
      <c r="B114" s="58" t="s">
        <v>249</v>
      </c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 spans="1:23" x14ac:dyDescent="0.2">
      <c r="A115" s="39" t="s">
        <v>28</v>
      </c>
      <c r="B115" s="58" t="s">
        <v>250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="115" zoomScaleNormal="115" workbookViewId="0">
      <selection activeCell="A17" sqref="A3:A17"/>
    </sheetView>
  </sheetViews>
  <sheetFormatPr defaultColWidth="10.42578125" defaultRowHeight="15" x14ac:dyDescent="0.25"/>
  <cols>
    <col min="1" max="1" width="11.28515625" customWidth="1"/>
    <col min="2" max="2" width="5.140625" customWidth="1"/>
    <col min="3" max="3" width="5.28515625" customWidth="1"/>
    <col min="4" max="4" width="8.5703125" customWidth="1"/>
    <col min="5" max="6" width="8.7109375" customWidth="1"/>
    <col min="7" max="7" width="4.71093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28515625" customWidth="1"/>
    <col min="22" max="22" width="3.7109375" customWidth="1"/>
    <col min="23" max="23" width="13.71093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25">
      <c r="A4" s="79">
        <v>44259</v>
      </c>
      <c r="B4" s="32">
        <v>1</v>
      </c>
      <c r="C4" s="33">
        <v>24</v>
      </c>
      <c r="D4" s="15">
        <v>22</v>
      </c>
      <c r="E4" s="15">
        <v>45</v>
      </c>
      <c r="F4" s="15">
        <v>20</v>
      </c>
      <c r="G4" s="34">
        <f>(E4/0.6)/100</f>
        <v>0.75</v>
      </c>
      <c r="H4" s="34">
        <f>(F4/0.6)/100</f>
        <v>0.33333333333333337</v>
      </c>
      <c r="I4" s="34">
        <f>D4+G4+H4</f>
        <v>23.083333333333332</v>
      </c>
      <c r="J4" s="34">
        <f>C4-I4</f>
        <v>0.91666666666666785</v>
      </c>
      <c r="K4" s="15">
        <v>6</v>
      </c>
      <c r="L4" s="15">
        <v>35</v>
      </c>
      <c r="M4" s="34">
        <f>(L4/0.6)/100</f>
        <v>0.58333333333333337</v>
      </c>
      <c r="N4" s="34">
        <f>K4+M4</f>
        <v>6.583333333333333</v>
      </c>
      <c r="O4" s="34">
        <f t="shared" ref="O4:O20" si="0">N4+J4</f>
        <v>7.5000000000000009</v>
      </c>
      <c r="P4" s="34">
        <f>ROUNDDOWN(O4,0)</f>
        <v>7</v>
      </c>
      <c r="Q4" s="34">
        <f>(O4-P4)*0.6</f>
        <v>0.30000000000000054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30.000000000000053</v>
      </c>
    </row>
    <row r="5" spans="1:30" x14ac:dyDescent="0.25">
      <c r="A5" s="79">
        <v>44260</v>
      </c>
      <c r="B5" s="32">
        <v>2</v>
      </c>
      <c r="C5" s="33">
        <v>24</v>
      </c>
      <c r="D5" s="15">
        <v>24</v>
      </c>
      <c r="E5" s="15">
        <v>10</v>
      </c>
      <c r="F5" s="15">
        <v>10</v>
      </c>
      <c r="G5" s="34">
        <f t="shared" ref="G5:H20" si="2">(E5/0.6)/100</f>
        <v>0.16666666666666669</v>
      </c>
      <c r="H5" s="34">
        <f t="shared" si="2"/>
        <v>0.16666666666666669</v>
      </c>
      <c r="I5" s="34">
        <f t="shared" ref="I5:I20" si="3">D5+G5+H5</f>
        <v>24.333333333333336</v>
      </c>
      <c r="J5" s="34">
        <f t="shared" ref="J5:J20" si="4">C5-I5</f>
        <v>-0.3333333333333357</v>
      </c>
      <c r="K5" s="15">
        <v>7</v>
      </c>
      <c r="L5" s="15">
        <v>10</v>
      </c>
      <c r="M5" s="34">
        <f t="shared" ref="M5:M20" si="5">(L5/0.6)/100</f>
        <v>0.16666666666666669</v>
      </c>
      <c r="N5" s="34">
        <f t="shared" ref="N5:N20" si="6">K5+M5</f>
        <v>7.166666666666667</v>
      </c>
      <c r="O5" s="34">
        <f t="shared" si="0"/>
        <v>6.8333333333333313</v>
      </c>
      <c r="P5" s="34">
        <f t="shared" ref="P5:P20" si="7">ROUNDDOWN(O5,0)</f>
        <v>6</v>
      </c>
      <c r="Q5" s="34">
        <f t="shared" ref="Q5:Q20" si="8">(O5-P5)*0.6</f>
        <v>0.49999999999999872</v>
      </c>
      <c r="R5" s="15">
        <v>4</v>
      </c>
      <c r="S5" s="34">
        <f t="shared" ref="S5:S20" si="9">IF(R5&gt;0,R5-1,"")</f>
        <v>3</v>
      </c>
      <c r="T5" s="35">
        <f t="shared" si="1"/>
        <v>6</v>
      </c>
      <c r="U5" s="35">
        <f t="shared" ref="U5:U20" si="10">Q5*100</f>
        <v>49.999999999999872</v>
      </c>
      <c r="AD5" s="36"/>
    </row>
    <row r="6" spans="1:30" x14ac:dyDescent="0.25">
      <c r="A6" s="79">
        <v>44261</v>
      </c>
      <c r="B6" s="32">
        <v>3</v>
      </c>
      <c r="C6" s="33">
        <v>24</v>
      </c>
      <c r="D6" s="15">
        <v>23</v>
      </c>
      <c r="E6" s="15">
        <v>40</v>
      </c>
      <c r="F6" s="15">
        <v>50</v>
      </c>
      <c r="G6" s="34">
        <f t="shared" si="2"/>
        <v>0.66666666666666674</v>
      </c>
      <c r="H6" s="34">
        <f t="shared" si="2"/>
        <v>0.83333333333333348</v>
      </c>
      <c r="I6" s="34">
        <f t="shared" si="3"/>
        <v>24.5</v>
      </c>
      <c r="J6" s="34">
        <f t="shared" si="4"/>
        <v>-0.5</v>
      </c>
      <c r="K6" s="15">
        <v>6</v>
      </c>
      <c r="L6" s="15">
        <v>30</v>
      </c>
      <c r="M6" s="34">
        <f t="shared" si="5"/>
        <v>0.5</v>
      </c>
      <c r="N6" s="34">
        <f t="shared" si="6"/>
        <v>6.5</v>
      </c>
      <c r="O6" s="34">
        <f t="shared" si="0"/>
        <v>6</v>
      </c>
      <c r="P6" s="34">
        <f t="shared" si="7"/>
        <v>6</v>
      </c>
      <c r="Q6" s="34">
        <f t="shared" si="8"/>
        <v>0</v>
      </c>
      <c r="R6" s="15">
        <v>1</v>
      </c>
      <c r="S6" s="34">
        <f t="shared" si="9"/>
        <v>0</v>
      </c>
      <c r="T6" s="35">
        <f t="shared" si="1"/>
        <v>6</v>
      </c>
      <c r="U6" s="35">
        <f t="shared" si="10"/>
        <v>0</v>
      </c>
      <c r="AD6" s="36"/>
    </row>
    <row r="7" spans="1:30" x14ac:dyDescent="0.25">
      <c r="A7" s="79">
        <v>44262</v>
      </c>
      <c r="B7" s="32">
        <v>4</v>
      </c>
      <c r="C7" s="33">
        <v>24</v>
      </c>
      <c r="D7" s="15">
        <v>22</v>
      </c>
      <c r="E7" s="15">
        <v>20</v>
      </c>
      <c r="F7" s="15">
        <v>10</v>
      </c>
      <c r="G7" s="34">
        <f t="shared" si="2"/>
        <v>0.33333333333333337</v>
      </c>
      <c r="H7" s="34">
        <f t="shared" si="2"/>
        <v>0.16666666666666669</v>
      </c>
      <c r="I7" s="34">
        <f t="shared" si="3"/>
        <v>22.5</v>
      </c>
      <c r="J7" s="34">
        <f t="shared" si="4"/>
        <v>1.5</v>
      </c>
      <c r="K7" s="15">
        <v>8</v>
      </c>
      <c r="L7" s="15">
        <v>15</v>
      </c>
      <c r="M7" s="34">
        <f t="shared" si="5"/>
        <v>0.25</v>
      </c>
      <c r="N7" s="34">
        <f t="shared" si="6"/>
        <v>8.25</v>
      </c>
      <c r="O7" s="34">
        <f t="shared" si="0"/>
        <v>9.75</v>
      </c>
      <c r="P7" s="34">
        <f t="shared" si="7"/>
        <v>9</v>
      </c>
      <c r="Q7" s="34">
        <f t="shared" si="8"/>
        <v>0.44999999999999996</v>
      </c>
      <c r="R7" s="15">
        <v>3</v>
      </c>
      <c r="S7" s="34">
        <f t="shared" si="9"/>
        <v>2</v>
      </c>
      <c r="T7" s="35">
        <f t="shared" si="1"/>
        <v>9</v>
      </c>
      <c r="U7" s="35">
        <f t="shared" si="10"/>
        <v>44.999999999999993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25">
      <c r="A8" s="79">
        <v>44263</v>
      </c>
      <c r="B8" s="32">
        <v>5</v>
      </c>
      <c r="C8" s="33">
        <v>24</v>
      </c>
      <c r="D8" s="15">
        <v>23</v>
      </c>
      <c r="E8" s="15">
        <v>5</v>
      </c>
      <c r="F8" s="15">
        <v>10</v>
      </c>
      <c r="G8" s="34">
        <f t="shared" si="2"/>
        <v>8.3333333333333343E-2</v>
      </c>
      <c r="H8" s="34">
        <f t="shared" si="2"/>
        <v>0.16666666666666669</v>
      </c>
      <c r="I8" s="34">
        <f t="shared" si="3"/>
        <v>23.25</v>
      </c>
      <c r="J8" s="34">
        <f t="shared" si="4"/>
        <v>0.75</v>
      </c>
      <c r="K8" s="15">
        <v>7</v>
      </c>
      <c r="L8" s="15">
        <v>35</v>
      </c>
      <c r="M8" s="34">
        <f t="shared" si="5"/>
        <v>0.58333333333333337</v>
      </c>
      <c r="N8" s="34">
        <f t="shared" si="6"/>
        <v>7.583333333333333</v>
      </c>
      <c r="O8" s="34">
        <f t="shared" si="0"/>
        <v>8.3333333333333321</v>
      </c>
      <c r="P8" s="34">
        <f t="shared" si="7"/>
        <v>8</v>
      </c>
      <c r="Q8" s="34">
        <f t="shared" si="8"/>
        <v>0.19999999999999929</v>
      </c>
      <c r="R8" s="15">
        <v>3</v>
      </c>
      <c r="S8" s="34">
        <f t="shared" si="9"/>
        <v>2</v>
      </c>
      <c r="T8" s="35">
        <f t="shared" si="1"/>
        <v>8</v>
      </c>
      <c r="U8" s="35">
        <f t="shared" si="10"/>
        <v>19.999999999999929</v>
      </c>
      <c r="W8" t="str">
        <f>IF(B1=1,"DP_NS_AVG","")</f>
        <v>DP_NS_AVG</v>
      </c>
      <c r="X8" s="36">
        <f>IF(B1=1,SUM(O8:O14)/(COUNT(O8:O14)),"")</f>
        <v>8.3095238095238102</v>
      </c>
      <c r="Y8" s="36">
        <f>IF(B1=1,SUM(S8:S14)/COUNT(S8:S14),"")</f>
        <v>2.2857142857142856</v>
      </c>
      <c r="Z8" t="str">
        <f>IF(B1=1,IF(COUNT(S8:S14)&lt;7,7-COUNT(S8:S14),""),"")</f>
        <v/>
      </c>
    </row>
    <row r="9" spans="1:30" x14ac:dyDescent="0.25">
      <c r="A9" s="79">
        <v>44264</v>
      </c>
      <c r="B9" s="32">
        <v>6</v>
      </c>
      <c r="C9" s="33">
        <v>24</v>
      </c>
      <c r="D9" s="15">
        <v>22</v>
      </c>
      <c r="E9" s="15">
        <v>30</v>
      </c>
      <c r="F9" s="15">
        <v>15</v>
      </c>
      <c r="G9" s="34">
        <f t="shared" si="2"/>
        <v>0.5</v>
      </c>
      <c r="H9" s="34">
        <f t="shared" si="2"/>
        <v>0.25</v>
      </c>
      <c r="I9" s="34">
        <f t="shared" si="3"/>
        <v>22.75</v>
      </c>
      <c r="J9" s="34">
        <f t="shared" si="4"/>
        <v>1.25</v>
      </c>
      <c r="K9" s="15">
        <v>6</v>
      </c>
      <c r="L9" s="15">
        <v>15</v>
      </c>
      <c r="M9" s="34">
        <f t="shared" si="5"/>
        <v>0.25</v>
      </c>
      <c r="N9" s="34">
        <f t="shared" si="6"/>
        <v>6.25</v>
      </c>
      <c r="O9" s="34">
        <f t="shared" si="0"/>
        <v>7.5</v>
      </c>
      <c r="P9" s="34">
        <f t="shared" si="7"/>
        <v>7</v>
      </c>
      <c r="Q9" s="34">
        <f t="shared" si="8"/>
        <v>0.3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30</v>
      </c>
      <c r="W9" t="str">
        <f>IF(B1=1,"DP_P_AVG","")</f>
        <v>DP_P_AVG</v>
      </c>
      <c r="X9" s="36">
        <f>IF(B1=1,SUM(O15:O17)/(COUNT(O15:O17)),"")</f>
        <v>7.083333333333333</v>
      </c>
      <c r="Y9" s="36">
        <f>IF(B1=1,SUM(S15:S17)/COUNT(S15:S17),"")</f>
        <v>3</v>
      </c>
      <c r="Z9" t="str">
        <f>IF(B1=1,IF(COUNT(S15:S17)&lt;3,3-COUNT(S15:S17),""),"")</f>
        <v/>
      </c>
    </row>
    <row r="10" spans="1:30" x14ac:dyDescent="0.25">
      <c r="A10" s="79">
        <v>44265</v>
      </c>
      <c r="B10" s="32">
        <v>7</v>
      </c>
      <c r="C10" s="33">
        <v>24</v>
      </c>
      <c r="D10" s="15">
        <v>22</v>
      </c>
      <c r="E10" s="15">
        <v>10</v>
      </c>
      <c r="F10" s="15">
        <v>5</v>
      </c>
      <c r="G10" s="34">
        <f t="shared" si="2"/>
        <v>0.16666666666666669</v>
      </c>
      <c r="H10" s="34">
        <f t="shared" si="2"/>
        <v>8.3333333333333343E-2</v>
      </c>
      <c r="I10" s="34">
        <f t="shared" si="3"/>
        <v>22.25</v>
      </c>
      <c r="J10" s="34">
        <f t="shared" si="4"/>
        <v>1.75</v>
      </c>
      <c r="K10" s="15">
        <v>6</v>
      </c>
      <c r="L10" s="15">
        <v>5</v>
      </c>
      <c r="M10" s="34">
        <f t="shared" si="5"/>
        <v>8.3333333333333343E-2</v>
      </c>
      <c r="N10" s="34">
        <f t="shared" si="6"/>
        <v>6.083333333333333</v>
      </c>
      <c r="O10" s="34">
        <f t="shared" si="0"/>
        <v>7.833333333333333</v>
      </c>
      <c r="P10" s="34">
        <f t="shared" si="7"/>
        <v>7</v>
      </c>
      <c r="Q10" s="34">
        <f t="shared" si="8"/>
        <v>0.49999999999999978</v>
      </c>
      <c r="R10" s="15">
        <v>3</v>
      </c>
      <c r="S10" s="34">
        <f t="shared" si="9"/>
        <v>2</v>
      </c>
      <c r="T10" s="35">
        <f t="shared" si="1"/>
        <v>7</v>
      </c>
      <c r="U10" s="35">
        <f t="shared" si="10"/>
        <v>49.999999999999979</v>
      </c>
      <c r="W10" t="str">
        <f>IF(B1=1,"NS_AVG","")</f>
        <v>NS_AVG</v>
      </c>
      <c r="X10" s="36">
        <f>IF(B1=1,SUM(O4:O10)/(COUNT(O4:O10)),"")</f>
        <v>7.6785714285714288</v>
      </c>
      <c r="Y10" s="36">
        <f>IF(B1=1,SUM(S4:S10)/COUNT(S4:S10),"")</f>
        <v>2</v>
      </c>
      <c r="Z10" t="str">
        <f>IF(B1=1,IF(COUNT(S4:S10)&lt;7,7-COUNT(S4:S10),""),"")</f>
        <v/>
      </c>
    </row>
    <row r="11" spans="1:30" x14ac:dyDescent="0.25">
      <c r="A11" s="79">
        <v>44266</v>
      </c>
      <c r="B11" s="32">
        <v>8</v>
      </c>
      <c r="C11" s="28">
        <v>24</v>
      </c>
      <c r="D11" s="15">
        <v>22</v>
      </c>
      <c r="E11" s="15">
        <v>50</v>
      </c>
      <c r="F11" s="15">
        <v>10</v>
      </c>
      <c r="G11" s="34">
        <f t="shared" si="2"/>
        <v>0.83333333333333348</v>
      </c>
      <c r="H11" s="34">
        <f t="shared" si="2"/>
        <v>0.16666666666666669</v>
      </c>
      <c r="I11" s="34">
        <f t="shared" si="3"/>
        <v>23</v>
      </c>
      <c r="J11" s="34">
        <f t="shared" si="4"/>
        <v>1</v>
      </c>
      <c r="K11" s="15">
        <v>7</v>
      </c>
      <c r="L11" s="15">
        <v>15</v>
      </c>
      <c r="M11" s="34">
        <f t="shared" si="5"/>
        <v>0.25</v>
      </c>
      <c r="N11" s="34">
        <f t="shared" si="6"/>
        <v>7.25</v>
      </c>
      <c r="O11" s="34">
        <f t="shared" si="0"/>
        <v>8.25</v>
      </c>
      <c r="P11" s="34">
        <f t="shared" si="7"/>
        <v>8</v>
      </c>
      <c r="Q11" s="34">
        <f t="shared" si="8"/>
        <v>0.15</v>
      </c>
      <c r="R11" s="15">
        <v>3</v>
      </c>
      <c r="S11" s="34">
        <f t="shared" si="9"/>
        <v>2</v>
      </c>
      <c r="T11" s="35">
        <f t="shared" si="1"/>
        <v>8</v>
      </c>
      <c r="U11" s="35">
        <f t="shared" si="10"/>
        <v>15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25">
      <c r="A12" s="79">
        <v>44267</v>
      </c>
      <c r="B12" s="32">
        <v>9</v>
      </c>
      <c r="C12" s="28">
        <v>24</v>
      </c>
      <c r="D12" s="15">
        <v>22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22.166666666666668</v>
      </c>
      <c r="J12" s="34">
        <f t="shared" si="4"/>
        <v>1.8333333333333321</v>
      </c>
      <c r="K12" s="15">
        <v>6</v>
      </c>
      <c r="L12" s="15">
        <v>30</v>
      </c>
      <c r="M12" s="34">
        <f t="shared" si="5"/>
        <v>0.5</v>
      </c>
      <c r="N12" s="34">
        <f t="shared" si="6"/>
        <v>6.5</v>
      </c>
      <c r="O12" s="34">
        <f t="shared" si="0"/>
        <v>8.3333333333333321</v>
      </c>
      <c r="P12" s="34">
        <f t="shared" si="7"/>
        <v>8</v>
      </c>
      <c r="Q12" s="34">
        <f t="shared" si="8"/>
        <v>0.19999999999999929</v>
      </c>
      <c r="R12" s="15">
        <v>4</v>
      </c>
      <c r="S12" s="34">
        <f t="shared" si="9"/>
        <v>3</v>
      </c>
      <c r="T12" s="35">
        <f t="shared" si="1"/>
        <v>8</v>
      </c>
      <c r="U12" s="35">
        <f t="shared" si="10"/>
        <v>19.999999999999929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9">
        <v>44268</v>
      </c>
      <c r="B13" s="32">
        <v>10</v>
      </c>
      <c r="C13" s="28">
        <v>24</v>
      </c>
      <c r="D13" s="15">
        <v>21</v>
      </c>
      <c r="E13" s="15">
        <v>55</v>
      </c>
      <c r="F13" s="15">
        <v>5</v>
      </c>
      <c r="G13" s="34">
        <f t="shared" si="2"/>
        <v>0.91666666666666674</v>
      </c>
      <c r="H13" s="34">
        <f t="shared" si="2"/>
        <v>8.3333333333333343E-2</v>
      </c>
      <c r="I13" s="34">
        <f t="shared" si="3"/>
        <v>22</v>
      </c>
      <c r="J13" s="34">
        <f t="shared" si="4"/>
        <v>2</v>
      </c>
      <c r="K13" s="15">
        <v>6</v>
      </c>
      <c r="L13" s="15">
        <v>45</v>
      </c>
      <c r="M13" s="34">
        <f t="shared" si="5"/>
        <v>0.75</v>
      </c>
      <c r="N13" s="34">
        <f t="shared" si="6"/>
        <v>6.75</v>
      </c>
      <c r="O13" s="34">
        <f t="shared" si="0"/>
        <v>8.75</v>
      </c>
      <c r="P13" s="34">
        <f t="shared" si="7"/>
        <v>8</v>
      </c>
      <c r="Q13" s="34">
        <f t="shared" si="8"/>
        <v>0.44999999999999996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44.999999999999993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9">
        <v>44269</v>
      </c>
      <c r="B14" s="32">
        <v>11</v>
      </c>
      <c r="C14" s="28">
        <v>24</v>
      </c>
      <c r="D14" s="15">
        <v>22</v>
      </c>
      <c r="E14" s="15">
        <v>20</v>
      </c>
      <c r="F14" s="15">
        <v>20</v>
      </c>
      <c r="G14" s="34">
        <f t="shared" si="2"/>
        <v>0.33333333333333337</v>
      </c>
      <c r="H14" s="34">
        <f t="shared" si="2"/>
        <v>0.33333333333333337</v>
      </c>
      <c r="I14" s="34">
        <f t="shared" si="3"/>
        <v>22.666666666666664</v>
      </c>
      <c r="J14" s="34">
        <f t="shared" si="4"/>
        <v>1.3333333333333357</v>
      </c>
      <c r="K14" s="15">
        <v>7</v>
      </c>
      <c r="L14" s="15">
        <v>50</v>
      </c>
      <c r="M14" s="34">
        <f t="shared" si="5"/>
        <v>0.83333333333333348</v>
      </c>
      <c r="N14" s="34">
        <f t="shared" si="6"/>
        <v>7.8333333333333339</v>
      </c>
      <c r="O14" s="34">
        <f t="shared" si="0"/>
        <v>9.1666666666666696</v>
      </c>
      <c r="P14" s="34">
        <f t="shared" si="7"/>
        <v>9</v>
      </c>
      <c r="Q14" s="34">
        <f t="shared" si="8"/>
        <v>0.10000000000000177</v>
      </c>
      <c r="R14" s="15">
        <v>2</v>
      </c>
      <c r="S14" s="34">
        <f t="shared" si="9"/>
        <v>1</v>
      </c>
      <c r="T14" s="35">
        <f t="shared" si="1"/>
        <v>9</v>
      </c>
      <c r="U14" s="35">
        <f t="shared" si="10"/>
        <v>10.000000000000178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9">
        <v>44270</v>
      </c>
      <c r="B15" s="32">
        <v>12</v>
      </c>
      <c r="C15" s="28">
        <v>24</v>
      </c>
      <c r="D15" s="15">
        <v>24</v>
      </c>
      <c r="E15" s="15">
        <v>20</v>
      </c>
      <c r="F15" s="15">
        <v>10</v>
      </c>
      <c r="G15" s="34">
        <f t="shared" si="2"/>
        <v>0.33333333333333337</v>
      </c>
      <c r="H15" s="34">
        <f t="shared" si="2"/>
        <v>0.16666666666666669</v>
      </c>
      <c r="I15" s="34">
        <f t="shared" si="3"/>
        <v>24.5</v>
      </c>
      <c r="J15" s="34">
        <f t="shared" si="4"/>
        <v>-0.5</v>
      </c>
      <c r="K15" s="15">
        <v>8</v>
      </c>
      <c r="L15" s="15">
        <v>0</v>
      </c>
      <c r="M15" s="34">
        <f t="shared" si="5"/>
        <v>0</v>
      </c>
      <c r="N15" s="34">
        <f t="shared" si="6"/>
        <v>8</v>
      </c>
      <c r="O15" s="34">
        <f t="shared" si="0"/>
        <v>7.5</v>
      </c>
      <c r="P15" s="34">
        <f t="shared" si="7"/>
        <v>7</v>
      </c>
      <c r="Q15" s="34">
        <f t="shared" si="8"/>
        <v>0.3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30</v>
      </c>
      <c r="W15" s="81" t="s">
        <v>285</v>
      </c>
      <c r="X15" s="82" cm="1">
        <f t="array" ref="X15">_xlfn.IFS(B1=0,X12-X13,B1=1,X8-X9)</f>
        <v>1.2261904761904772</v>
      </c>
      <c r="Y15" s="83" t="s">
        <v>286</v>
      </c>
      <c r="Z15" s="82" cm="1">
        <f t="array" ref="Z15">_xlfn.IFS(B1=0,X14-X13,B1=1,X10-X9)</f>
        <v>0.59523809523809579</v>
      </c>
      <c r="AA15" s="84" t="s">
        <v>287</v>
      </c>
    </row>
    <row r="16" spans="1:30" x14ac:dyDescent="0.25">
      <c r="A16" s="79">
        <v>44271</v>
      </c>
      <c r="B16" s="32">
        <v>13</v>
      </c>
      <c r="C16" s="28">
        <v>24</v>
      </c>
      <c r="D16" s="15">
        <v>24</v>
      </c>
      <c r="E16" s="15">
        <v>20</v>
      </c>
      <c r="F16" s="15">
        <v>5</v>
      </c>
      <c r="G16" s="34">
        <f t="shared" si="2"/>
        <v>0.33333333333333337</v>
      </c>
      <c r="H16" s="34">
        <f t="shared" si="2"/>
        <v>8.3333333333333343E-2</v>
      </c>
      <c r="I16" s="34">
        <f t="shared" si="3"/>
        <v>24.416666666666664</v>
      </c>
      <c r="J16" s="34">
        <f t="shared" si="4"/>
        <v>-0.4166666666666643</v>
      </c>
      <c r="K16" s="15">
        <v>7</v>
      </c>
      <c r="L16" s="15">
        <v>30</v>
      </c>
      <c r="M16" s="34">
        <f t="shared" si="5"/>
        <v>0.5</v>
      </c>
      <c r="N16" s="34">
        <f t="shared" si="6"/>
        <v>7.5</v>
      </c>
      <c r="O16" s="34">
        <f t="shared" si="0"/>
        <v>7.0833333333333357</v>
      </c>
      <c r="P16" s="34">
        <f t="shared" si="7"/>
        <v>7</v>
      </c>
      <c r="Q16" s="34">
        <f t="shared" si="8"/>
        <v>5.0000000000001418E-2</v>
      </c>
      <c r="R16" s="15">
        <v>4</v>
      </c>
      <c r="S16" s="34">
        <f t="shared" si="9"/>
        <v>3</v>
      </c>
      <c r="T16" s="35">
        <f t="shared" si="1"/>
        <v>7</v>
      </c>
      <c r="U16" s="35">
        <f t="shared" si="10"/>
        <v>5.0000000000001421</v>
      </c>
      <c r="W16" t="s">
        <v>269</v>
      </c>
    </row>
    <row r="17" spans="1:21" x14ac:dyDescent="0.25">
      <c r="A17" s="79">
        <v>44272</v>
      </c>
      <c r="B17" s="32">
        <v>14</v>
      </c>
      <c r="C17" s="28">
        <v>24</v>
      </c>
      <c r="D17" s="15">
        <v>23</v>
      </c>
      <c r="E17" s="15">
        <v>45</v>
      </c>
      <c r="F17" s="15">
        <v>10</v>
      </c>
      <c r="G17" s="34">
        <f t="shared" si="2"/>
        <v>0.75</v>
      </c>
      <c r="H17" s="34">
        <f t="shared" si="2"/>
        <v>0.16666666666666669</v>
      </c>
      <c r="I17" s="34">
        <f t="shared" si="3"/>
        <v>23.916666666666668</v>
      </c>
      <c r="J17" s="34">
        <f t="shared" si="4"/>
        <v>8.3333333333332149E-2</v>
      </c>
      <c r="K17" s="15">
        <v>6</v>
      </c>
      <c r="L17" s="15">
        <v>35</v>
      </c>
      <c r="M17" s="34">
        <f t="shared" si="5"/>
        <v>0.58333333333333337</v>
      </c>
      <c r="N17" s="34">
        <f t="shared" si="6"/>
        <v>6.583333333333333</v>
      </c>
      <c r="O17" s="34">
        <f t="shared" si="0"/>
        <v>6.6666666666666652</v>
      </c>
      <c r="P17" s="34">
        <f t="shared" si="7"/>
        <v>6</v>
      </c>
      <c r="Q17" s="34">
        <f t="shared" si="8"/>
        <v>0.39999999999999908</v>
      </c>
      <c r="R17" s="15">
        <v>4</v>
      </c>
      <c r="S17" s="34">
        <f t="shared" si="9"/>
        <v>3</v>
      </c>
      <c r="T17" s="35">
        <f t="shared" si="1"/>
        <v>6</v>
      </c>
      <c r="U17" s="35">
        <f t="shared" si="10"/>
        <v>39.999999999999908</v>
      </c>
    </row>
    <row r="18" spans="1:21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4914-781B-49FD-89D5-86D3D9AF81A8}">
  <dimension ref="A1:J15"/>
  <sheetViews>
    <sheetView tabSelected="1" workbookViewId="0">
      <selection activeCell="F14" sqref="F14"/>
    </sheetView>
  </sheetViews>
  <sheetFormatPr defaultRowHeight="15" x14ac:dyDescent="0.25"/>
  <cols>
    <col min="1" max="1" width="13.42578125" customWidth="1"/>
  </cols>
  <sheetData>
    <row r="1" spans="1:10" x14ac:dyDescent="0.25">
      <c r="A1" s="29" t="s">
        <v>272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</row>
    <row r="2" spans="1:10" x14ac:dyDescent="0.25">
      <c r="A2" s="79">
        <v>44259</v>
      </c>
      <c r="B2" s="85">
        <v>0.94097222222222221</v>
      </c>
      <c r="C2" s="85">
        <v>0.94791666666666663</v>
      </c>
      <c r="D2">
        <v>20</v>
      </c>
      <c r="E2">
        <v>1</v>
      </c>
      <c r="F2">
        <v>20</v>
      </c>
      <c r="G2" s="85">
        <v>0.27430555555555552</v>
      </c>
      <c r="H2" s="85">
        <v>0.27777777777777779</v>
      </c>
      <c r="I2">
        <v>3</v>
      </c>
    </row>
    <row r="3" spans="1:10" x14ac:dyDescent="0.25">
      <c r="A3" s="79">
        <v>44260</v>
      </c>
      <c r="B3" s="85">
        <v>0</v>
      </c>
      <c r="C3" s="85">
        <v>6.9444444444444441E-3</v>
      </c>
      <c r="D3">
        <v>10</v>
      </c>
      <c r="E3">
        <v>0</v>
      </c>
      <c r="F3">
        <v>0</v>
      </c>
      <c r="G3" s="85">
        <v>0.2986111111111111</v>
      </c>
      <c r="H3" s="85">
        <v>0.34027777777777773</v>
      </c>
      <c r="I3">
        <v>4</v>
      </c>
    </row>
    <row r="4" spans="1:10" x14ac:dyDescent="0.25">
      <c r="A4" s="79">
        <v>44261</v>
      </c>
      <c r="B4" s="85">
        <v>0.97916666666666663</v>
      </c>
      <c r="C4" s="85">
        <v>0.98611111111111116</v>
      </c>
      <c r="D4">
        <v>50</v>
      </c>
      <c r="F4">
        <v>240</v>
      </c>
      <c r="G4" s="85">
        <v>0.27083333333333331</v>
      </c>
      <c r="H4" s="85">
        <v>0.29166666666666669</v>
      </c>
      <c r="I4">
        <v>4</v>
      </c>
      <c r="J4" t="s">
        <v>298</v>
      </c>
    </row>
    <row r="5" spans="1:10" x14ac:dyDescent="0.25">
      <c r="A5" s="79">
        <v>44262</v>
      </c>
      <c r="B5" s="85">
        <v>0.92361111111111116</v>
      </c>
      <c r="C5" s="85">
        <v>0.93055555555555547</v>
      </c>
      <c r="D5">
        <v>10</v>
      </c>
      <c r="E5">
        <v>1</v>
      </c>
      <c r="F5">
        <v>10</v>
      </c>
      <c r="G5" s="85">
        <v>0.34375</v>
      </c>
      <c r="H5" s="85">
        <v>0.4375</v>
      </c>
      <c r="I5">
        <v>3</v>
      </c>
    </row>
    <row r="6" spans="1:10" x14ac:dyDescent="0.25">
      <c r="A6" s="79">
        <v>44263</v>
      </c>
      <c r="B6" s="85">
        <v>0.95833333333333337</v>
      </c>
      <c r="C6" s="85">
        <v>0.96180555555555547</v>
      </c>
      <c r="D6">
        <v>10</v>
      </c>
      <c r="E6">
        <v>1</v>
      </c>
      <c r="F6">
        <v>20</v>
      </c>
      <c r="G6" s="85">
        <v>0.31597222222222221</v>
      </c>
      <c r="H6" s="85">
        <v>0.375</v>
      </c>
      <c r="I6">
        <v>3</v>
      </c>
    </row>
    <row r="7" spans="1:10" x14ac:dyDescent="0.25">
      <c r="A7" s="79">
        <v>44264</v>
      </c>
      <c r="B7" s="85">
        <v>0.90972222222222221</v>
      </c>
      <c r="C7" s="85">
        <v>0.9375</v>
      </c>
      <c r="D7">
        <v>15</v>
      </c>
      <c r="E7">
        <v>0</v>
      </c>
      <c r="F7">
        <v>0</v>
      </c>
      <c r="G7" s="85">
        <v>0.26041666666666669</v>
      </c>
      <c r="H7" s="85">
        <v>0.30208333333333331</v>
      </c>
      <c r="I7">
        <v>4</v>
      </c>
    </row>
    <row r="8" spans="1:10" x14ac:dyDescent="0.25">
      <c r="A8" s="79">
        <v>44265</v>
      </c>
      <c r="B8" s="85">
        <v>0.90972222222222221</v>
      </c>
      <c r="C8" s="85">
        <v>0.92361111111111116</v>
      </c>
      <c r="D8">
        <v>5</v>
      </c>
      <c r="E8">
        <v>0</v>
      </c>
      <c r="F8">
        <v>0</v>
      </c>
      <c r="G8" s="85">
        <v>0.25347222222222221</v>
      </c>
      <c r="H8" s="85">
        <v>0.30208333333333331</v>
      </c>
      <c r="I8">
        <v>3</v>
      </c>
    </row>
    <row r="9" spans="1:10" x14ac:dyDescent="0.25">
      <c r="A9" s="79">
        <v>44266</v>
      </c>
      <c r="B9" s="85">
        <v>0.9375</v>
      </c>
      <c r="C9" s="85">
        <v>0.95138888888888884</v>
      </c>
      <c r="D9">
        <v>10</v>
      </c>
      <c r="E9">
        <v>1</v>
      </c>
      <c r="F9">
        <v>10</v>
      </c>
      <c r="G9" s="85">
        <v>0.30208333333333331</v>
      </c>
      <c r="H9" s="85">
        <v>7.2</v>
      </c>
      <c r="I9">
        <v>3</v>
      </c>
    </row>
    <row r="10" spans="1:10" x14ac:dyDescent="0.25">
      <c r="A10" s="79">
        <v>44267</v>
      </c>
      <c r="B10" s="85">
        <v>0.90972222222222221</v>
      </c>
      <c r="C10" s="85">
        <v>0.91666666666666663</v>
      </c>
      <c r="D10">
        <v>10</v>
      </c>
      <c r="E10">
        <v>0</v>
      </c>
      <c r="F10">
        <v>0</v>
      </c>
      <c r="G10" s="85">
        <v>0.27083333333333331</v>
      </c>
      <c r="H10" s="85">
        <v>0.30208333333333331</v>
      </c>
      <c r="I10">
        <v>4</v>
      </c>
    </row>
    <row r="11" spans="1:10" x14ac:dyDescent="0.25">
      <c r="A11" s="79">
        <v>44268</v>
      </c>
      <c r="B11" s="85">
        <v>0.90625</v>
      </c>
      <c r="C11" s="85">
        <v>0.91319444444444453</v>
      </c>
      <c r="D11">
        <v>5</v>
      </c>
      <c r="E11">
        <v>0</v>
      </c>
      <c r="F11">
        <v>0</v>
      </c>
      <c r="G11" s="85">
        <v>0.28125</v>
      </c>
      <c r="H11" s="85">
        <v>0.29166666666666669</v>
      </c>
      <c r="I11">
        <v>4</v>
      </c>
    </row>
    <row r="12" spans="1:10" x14ac:dyDescent="0.25">
      <c r="A12" s="79">
        <v>44269</v>
      </c>
      <c r="B12" s="85">
        <v>0.91666666666666663</v>
      </c>
      <c r="C12" s="85">
        <v>0.93055555555555547</v>
      </c>
      <c r="D12">
        <v>20</v>
      </c>
      <c r="E12">
        <v>1</v>
      </c>
      <c r="F12">
        <v>30</v>
      </c>
      <c r="G12" s="85">
        <v>0.3263888888888889</v>
      </c>
      <c r="H12" s="85">
        <v>0.4236111111111111</v>
      </c>
      <c r="I12">
        <v>2</v>
      </c>
    </row>
    <row r="13" spans="1:10" x14ac:dyDescent="0.25">
      <c r="A13" s="79">
        <v>44270</v>
      </c>
      <c r="B13" s="85">
        <v>0.98958333333333337</v>
      </c>
      <c r="C13" s="85">
        <v>1.3888888888888888E-2</v>
      </c>
      <c r="D13">
        <v>10</v>
      </c>
      <c r="E13">
        <v>0</v>
      </c>
      <c r="F13">
        <v>0</v>
      </c>
      <c r="G13" s="85">
        <v>0.33333333333333331</v>
      </c>
      <c r="H13" s="85">
        <v>0.38194444444444442</v>
      </c>
      <c r="I13">
        <v>4</v>
      </c>
    </row>
    <row r="14" spans="1:10" x14ac:dyDescent="0.25">
      <c r="A14" s="79">
        <v>44271</v>
      </c>
      <c r="B14" s="85">
        <v>6.9444444444444441E-3</v>
      </c>
      <c r="C14" s="85">
        <v>1.3888888888888888E-2</v>
      </c>
      <c r="D14">
        <v>5</v>
      </c>
      <c r="E14">
        <v>0</v>
      </c>
      <c r="F14">
        <v>0</v>
      </c>
      <c r="G14" s="85">
        <v>0.29375000000000001</v>
      </c>
      <c r="H14" s="85">
        <v>0.33333333333333331</v>
      </c>
      <c r="I14">
        <v>4</v>
      </c>
    </row>
    <row r="15" spans="1:10" x14ac:dyDescent="0.25">
      <c r="A15" s="79">
        <v>44272</v>
      </c>
      <c r="B15" s="85">
        <v>0.97916666666666663</v>
      </c>
      <c r="C15" s="85">
        <v>0.98958333333333337</v>
      </c>
      <c r="D15">
        <v>10</v>
      </c>
      <c r="E15">
        <v>1</v>
      </c>
      <c r="F15">
        <v>5</v>
      </c>
      <c r="G15" s="85">
        <v>0.27430555555555552</v>
      </c>
      <c r="H15" s="85">
        <v>0.28125</v>
      </c>
      <c r="I1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H1" zoomScaleNormal="100" workbookViewId="0">
      <selection activeCell="N24" sqref="N24"/>
    </sheetView>
  </sheetViews>
  <sheetFormatPr defaultColWidth="11.42578125" defaultRowHeight="15" x14ac:dyDescent="0.25"/>
  <cols>
    <col min="1" max="1" width="8.28515625" customWidth="1"/>
    <col min="2" max="2" width="7.28515625" customWidth="1"/>
    <col min="3" max="3" width="12.7109375" customWidth="1"/>
    <col min="4" max="4" width="2.28515625" customWidth="1"/>
    <col min="6" max="6" width="8" customWidth="1"/>
    <col min="7" max="7" width="10.28515625" customWidth="1"/>
    <col min="8" max="8" width="7.42578125" customWidth="1"/>
    <col min="12" max="12" width="2.71093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36</v>
      </c>
      <c r="E5" s="17" t="s">
        <v>24</v>
      </c>
      <c r="F5" s="15">
        <v>1</v>
      </c>
      <c r="G5" s="18">
        <f>F4+F6+F8+F12+F13+F15+F17+F19+F20+F22</f>
        <v>20</v>
      </c>
      <c r="I5" s="17" t="s">
        <v>24</v>
      </c>
      <c r="J5" s="15">
        <v>1</v>
      </c>
      <c r="K5" s="18">
        <f>J4+J6+J8+J12+J13+J15+J17+J19+J20+J22</f>
        <v>23</v>
      </c>
      <c r="M5" s="17" t="s">
        <v>24</v>
      </c>
      <c r="N5" s="15">
        <v>1</v>
      </c>
      <c r="O5" s="18">
        <f>N4+N6+N8+N12+N13+N15+N17+N19+N20+N22</f>
        <v>19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4</v>
      </c>
      <c r="C8" s="18">
        <f>B5+B7+B9+B10+B11+B14+B16+B18+B21+B23</f>
        <v>16</v>
      </c>
      <c r="E8" s="14" t="s">
        <v>35</v>
      </c>
      <c r="F8" s="15">
        <v>2</v>
      </c>
      <c r="G8" s="18">
        <f>F5+F7+F9+F10+F11+F14+F16+F18+F21+F23</f>
        <v>15</v>
      </c>
      <c r="I8" s="14" t="s">
        <v>35</v>
      </c>
      <c r="J8" s="15">
        <v>2</v>
      </c>
      <c r="K8" s="18">
        <f>J5+J7+J9+J10+J11+J14+J16+J18+J21+J23</f>
        <v>19</v>
      </c>
      <c r="M8" s="14" t="s">
        <v>35</v>
      </c>
      <c r="N8" s="15">
        <v>2</v>
      </c>
      <c r="O8" s="18">
        <f>N5+N7+N9+N10+N11+N14+N16+N18+N21+N23</f>
        <v>16</v>
      </c>
    </row>
    <row r="9" spans="1:15" x14ac:dyDescent="0.25">
      <c r="A9" s="17" t="s">
        <v>37</v>
      </c>
      <c r="B9" s="15">
        <v>2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2</v>
      </c>
    </row>
    <row r="10" spans="1:15" x14ac:dyDescent="0.25">
      <c r="A10" s="17" t="s">
        <v>39</v>
      </c>
      <c r="B10" s="15">
        <v>2</v>
      </c>
      <c r="E10" s="17" t="s">
        <v>39</v>
      </c>
      <c r="F10" s="15">
        <v>1</v>
      </c>
      <c r="I10" s="17" t="s">
        <v>39</v>
      </c>
      <c r="J10" s="15">
        <v>2</v>
      </c>
      <c r="M10" s="17" t="s">
        <v>39</v>
      </c>
      <c r="N10" s="15">
        <v>2</v>
      </c>
    </row>
    <row r="11" spans="1:15" x14ac:dyDescent="0.25">
      <c r="A11" s="17" t="s">
        <v>40</v>
      </c>
      <c r="B11" s="15">
        <v>2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4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4</v>
      </c>
      <c r="E13" s="14" t="s">
        <v>47</v>
      </c>
      <c r="F13" s="15">
        <v>2</v>
      </c>
      <c r="I13" s="14" t="s">
        <v>47</v>
      </c>
      <c r="J13" s="15">
        <v>2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2</v>
      </c>
      <c r="I14" s="17" t="s">
        <v>50</v>
      </c>
      <c r="J14" s="15">
        <v>3</v>
      </c>
      <c r="M14" s="17" t="s">
        <v>50</v>
      </c>
      <c r="N14" s="15">
        <v>2</v>
      </c>
    </row>
    <row r="15" spans="1:15" x14ac:dyDescent="0.25">
      <c r="A15" s="14" t="s">
        <v>53</v>
      </c>
      <c r="B15" s="15">
        <v>4</v>
      </c>
      <c r="E15" s="14" t="s">
        <v>53</v>
      </c>
      <c r="F15" s="15">
        <v>2</v>
      </c>
      <c r="I15" s="14" t="s">
        <v>53</v>
      </c>
      <c r="J15" s="15">
        <v>3</v>
      </c>
      <c r="M15" s="14" t="s">
        <v>53</v>
      </c>
      <c r="N15" s="15">
        <v>1</v>
      </c>
    </row>
    <row r="16" spans="1:15" x14ac:dyDescent="0.25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2</v>
      </c>
      <c r="M16" s="17" t="s">
        <v>56</v>
      </c>
      <c r="N16" s="15">
        <v>2</v>
      </c>
    </row>
    <row r="17" spans="1:14" x14ac:dyDescent="0.25">
      <c r="A17" s="14" t="s">
        <v>59</v>
      </c>
      <c r="B17" s="15">
        <v>3</v>
      </c>
      <c r="E17" s="14" t="s">
        <v>59</v>
      </c>
      <c r="F17" s="15">
        <v>2</v>
      </c>
      <c r="I17" s="14" t="s">
        <v>59</v>
      </c>
      <c r="J17" s="15">
        <v>2</v>
      </c>
      <c r="M17" s="14" t="s">
        <v>59</v>
      </c>
      <c r="N17" s="15">
        <v>1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2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3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4</v>
      </c>
      <c r="E20" s="14" t="s">
        <v>68</v>
      </c>
      <c r="F20" s="15">
        <v>3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2</v>
      </c>
      <c r="E21" s="17" t="s">
        <v>71</v>
      </c>
      <c r="F21" s="15">
        <v>3</v>
      </c>
      <c r="I21" s="17" t="s">
        <v>71</v>
      </c>
      <c r="J21" s="15">
        <v>3</v>
      </c>
      <c r="M21" s="17" t="s">
        <v>71</v>
      </c>
      <c r="N21" s="15">
        <v>2</v>
      </c>
    </row>
    <row r="22" spans="1:14" x14ac:dyDescent="0.25">
      <c r="A22" s="14" t="s">
        <v>73</v>
      </c>
      <c r="B22" s="15">
        <v>4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2</v>
      </c>
      <c r="I23" s="17" t="s">
        <v>75</v>
      </c>
      <c r="J23" s="15">
        <v>3</v>
      </c>
      <c r="M23" s="17" t="s">
        <v>75</v>
      </c>
      <c r="N23" s="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H43"/>
  <sheetViews>
    <sheetView topLeftCell="A25" workbookViewId="0">
      <selection activeCell="B21" sqref="B21"/>
    </sheetView>
  </sheetViews>
  <sheetFormatPr defaultColWidth="11.42578125" defaultRowHeight="15" x14ac:dyDescent="0.25"/>
  <cols>
    <col min="1" max="1" width="15.28515625" customWidth="1"/>
  </cols>
  <sheetData>
    <row r="1" spans="1:8" x14ac:dyDescent="0.25">
      <c r="A1" t="s">
        <v>160</v>
      </c>
      <c r="B1" t="s">
        <v>278</v>
      </c>
    </row>
    <row r="2" spans="1:8" x14ac:dyDescent="0.25">
      <c r="A2" s="7" t="s">
        <v>130</v>
      </c>
    </row>
    <row r="3" spans="1:8" x14ac:dyDescent="0.25">
      <c r="A3" s="41" t="s">
        <v>158</v>
      </c>
      <c r="B3" s="45"/>
      <c r="C3" s="45"/>
      <c r="D3" s="45"/>
      <c r="E3" s="45"/>
      <c r="F3" s="45"/>
      <c r="G3" s="45"/>
      <c r="H3" s="46"/>
    </row>
    <row r="4" spans="1:8" x14ac:dyDescent="0.25">
      <c r="A4" s="61">
        <v>1</v>
      </c>
      <c r="B4" t="s">
        <v>159</v>
      </c>
    </row>
    <row r="5" spans="1:8" x14ac:dyDescent="0.25">
      <c r="A5" s="41" t="s">
        <v>154</v>
      </c>
      <c r="B5" s="45"/>
      <c r="C5" s="45"/>
      <c r="D5" s="45"/>
      <c r="E5" s="45"/>
      <c r="F5" s="45"/>
      <c r="G5" s="45"/>
      <c r="H5" s="46"/>
    </row>
    <row r="6" spans="1:8" x14ac:dyDescent="0.25">
      <c r="A6" s="48">
        <v>6</v>
      </c>
      <c r="B6" t="s">
        <v>155</v>
      </c>
    </row>
    <row r="7" spans="1:8" x14ac:dyDescent="0.25">
      <c r="A7" s="41" t="s">
        <v>156</v>
      </c>
      <c r="B7" s="45"/>
      <c r="C7" s="45"/>
      <c r="D7" s="45"/>
      <c r="E7" s="45"/>
      <c r="F7" s="45"/>
      <c r="G7" s="45"/>
      <c r="H7" s="46"/>
    </row>
    <row r="8" spans="1:8" x14ac:dyDescent="0.25">
      <c r="A8" s="47">
        <v>5</v>
      </c>
      <c r="B8" t="s">
        <v>157</v>
      </c>
    </row>
    <row r="10" spans="1:8" x14ac:dyDescent="0.25">
      <c r="A10" s="7" t="s">
        <v>153</v>
      </c>
    </row>
    <row r="11" spans="1:8" x14ac:dyDescent="0.25">
      <c r="A11" s="44" t="s">
        <v>149</v>
      </c>
      <c r="B11" s="45"/>
      <c r="C11" s="45"/>
      <c r="D11" s="45"/>
      <c r="E11" s="46"/>
    </row>
    <row r="12" spans="1:8" x14ac:dyDescent="0.25">
      <c r="A12" s="52" t="s">
        <v>279</v>
      </c>
      <c r="B12" s="53"/>
      <c r="C12" s="53"/>
      <c r="D12" s="53"/>
      <c r="E12" s="53"/>
      <c r="F12" s="53"/>
      <c r="G12" s="53"/>
      <c r="H12" s="37"/>
    </row>
    <row r="13" spans="1:8" x14ac:dyDescent="0.25">
      <c r="A13" s="40" t="s">
        <v>150</v>
      </c>
      <c r="B13" s="40"/>
      <c r="C13" s="40"/>
      <c r="D13" s="40"/>
      <c r="E13" s="40"/>
    </row>
    <row r="14" spans="1:8" x14ac:dyDescent="0.25">
      <c r="A14" s="52" t="s">
        <v>280</v>
      </c>
      <c r="B14" s="53"/>
      <c r="C14" s="53"/>
      <c r="D14" s="53"/>
      <c r="E14" s="53"/>
      <c r="F14" s="53"/>
      <c r="G14" s="53"/>
      <c r="H14" s="37"/>
    </row>
    <row r="15" spans="1:8" x14ac:dyDescent="0.25">
      <c r="A15" s="73" t="s">
        <v>151</v>
      </c>
      <c r="B15" s="74"/>
      <c r="C15" s="74"/>
      <c r="D15" s="74"/>
      <c r="E15" s="74"/>
      <c r="F15" s="74"/>
      <c r="G15" s="75"/>
    </row>
    <row r="16" spans="1:8" x14ac:dyDescent="0.25">
      <c r="A16" s="52" t="s">
        <v>281</v>
      </c>
      <c r="B16" s="53"/>
      <c r="C16" s="53"/>
      <c r="D16" s="53"/>
      <c r="E16" s="53"/>
      <c r="F16" s="53"/>
      <c r="G16" s="53"/>
      <c r="H16" s="37"/>
    </row>
    <row r="17" spans="1:8" x14ac:dyDescent="0.25">
      <c r="A17" s="73" t="s">
        <v>152</v>
      </c>
      <c r="B17" s="74"/>
      <c r="C17" s="75"/>
    </row>
    <row r="18" spans="1:8" x14ac:dyDescent="0.25">
      <c r="A18" s="52" t="s">
        <v>282</v>
      </c>
      <c r="B18" s="53"/>
      <c r="C18" s="53"/>
      <c r="D18" s="53"/>
      <c r="E18" s="53"/>
      <c r="F18" s="53"/>
      <c r="G18" s="53"/>
      <c r="H18" s="37"/>
    </row>
    <row r="20" spans="1:8" x14ac:dyDescent="0.25">
      <c r="A20" s="41" t="s">
        <v>274</v>
      </c>
      <c r="B20" s="15">
        <v>3</v>
      </c>
    </row>
    <row r="21" spans="1:8" x14ac:dyDescent="0.25">
      <c r="A21" s="41" t="s">
        <v>273</v>
      </c>
      <c r="B21" s="15" t="s">
        <v>288</v>
      </c>
    </row>
    <row r="23" spans="1:8" x14ac:dyDescent="0.25">
      <c r="A23" t="s">
        <v>108</v>
      </c>
      <c r="B23" t="s">
        <v>278</v>
      </c>
    </row>
    <row r="24" spans="1:8" x14ac:dyDescent="0.25">
      <c r="A24" s="7" t="s">
        <v>130</v>
      </c>
    </row>
    <row r="25" spans="1:8" x14ac:dyDescent="0.25">
      <c r="A25" s="41" t="s">
        <v>158</v>
      </c>
      <c r="B25" s="45"/>
      <c r="C25" s="45"/>
      <c r="D25" s="45"/>
      <c r="E25" s="45"/>
      <c r="F25" s="45"/>
      <c r="G25" s="45"/>
      <c r="H25" s="46"/>
    </row>
    <row r="26" spans="1:8" x14ac:dyDescent="0.25">
      <c r="A26" s="61">
        <v>1</v>
      </c>
      <c r="B26" t="s">
        <v>159</v>
      </c>
    </row>
    <row r="27" spans="1:8" x14ac:dyDescent="0.25">
      <c r="A27" s="41" t="s">
        <v>154</v>
      </c>
      <c r="B27" s="45"/>
      <c r="C27" s="45"/>
      <c r="D27" s="45"/>
      <c r="E27" s="45"/>
      <c r="F27" s="45"/>
      <c r="G27" s="45"/>
      <c r="H27" s="46"/>
    </row>
    <row r="28" spans="1:8" x14ac:dyDescent="0.25">
      <c r="A28" s="48">
        <v>5</v>
      </c>
      <c r="B28" t="s">
        <v>155</v>
      </c>
    </row>
    <row r="29" spans="1:8" x14ac:dyDescent="0.25">
      <c r="A29" s="41" t="s">
        <v>156</v>
      </c>
      <c r="B29" s="45"/>
      <c r="C29" s="45"/>
      <c r="D29" s="45"/>
      <c r="E29" s="45"/>
      <c r="F29" s="45"/>
      <c r="G29" s="45"/>
      <c r="H29" s="46"/>
    </row>
    <row r="30" spans="1:8" x14ac:dyDescent="0.25">
      <c r="A30" s="47">
        <v>5</v>
      </c>
      <c r="B30" t="s">
        <v>157</v>
      </c>
    </row>
    <row r="32" spans="1:8" x14ac:dyDescent="0.25">
      <c r="A32" s="7" t="s">
        <v>153</v>
      </c>
    </row>
    <row r="33" spans="1:8" x14ac:dyDescent="0.25">
      <c r="A33" s="44" t="s">
        <v>149</v>
      </c>
      <c r="B33" s="45"/>
      <c r="C33" s="45"/>
      <c r="D33" s="45"/>
      <c r="E33" s="46"/>
    </row>
    <row r="34" spans="1:8" x14ac:dyDescent="0.25">
      <c r="A34" s="52" t="s">
        <v>283</v>
      </c>
      <c r="B34" s="53"/>
      <c r="C34" s="53"/>
      <c r="D34" s="53"/>
      <c r="E34" s="53"/>
      <c r="F34" s="53"/>
      <c r="G34" s="53"/>
      <c r="H34" s="37"/>
    </row>
    <row r="35" spans="1:8" x14ac:dyDescent="0.25">
      <c r="A35" s="73" t="s">
        <v>150</v>
      </c>
      <c r="B35" s="74"/>
      <c r="C35" s="74"/>
      <c r="D35" s="74"/>
      <c r="E35" s="75"/>
    </row>
    <row r="36" spans="1:8" x14ac:dyDescent="0.25">
      <c r="A36" s="52" t="s">
        <v>282</v>
      </c>
      <c r="B36" s="53"/>
      <c r="C36" s="53"/>
      <c r="D36" s="53"/>
      <c r="E36" s="53"/>
      <c r="F36" s="53"/>
      <c r="G36" s="53"/>
      <c r="H36" s="37"/>
    </row>
    <row r="37" spans="1:8" x14ac:dyDescent="0.25">
      <c r="A37" s="73" t="s">
        <v>151</v>
      </c>
      <c r="B37" s="74"/>
      <c r="C37" s="74"/>
      <c r="D37" s="74"/>
      <c r="E37" s="74"/>
      <c r="F37" s="74"/>
      <c r="G37" s="75"/>
    </row>
    <row r="38" spans="1:8" x14ac:dyDescent="0.25">
      <c r="A38" s="52" t="s">
        <v>284</v>
      </c>
      <c r="B38" s="53"/>
      <c r="C38" s="53"/>
      <c r="D38" s="53"/>
      <c r="E38" s="53"/>
      <c r="F38" s="53"/>
      <c r="G38" s="53"/>
      <c r="H38" s="37"/>
    </row>
    <row r="39" spans="1:8" x14ac:dyDescent="0.25">
      <c r="A39" s="73" t="s">
        <v>152</v>
      </c>
      <c r="B39" s="74"/>
      <c r="C39" s="75"/>
    </row>
    <row r="40" spans="1:8" x14ac:dyDescent="0.25">
      <c r="A40" s="52" t="s">
        <v>282</v>
      </c>
      <c r="B40" s="53"/>
      <c r="C40" s="53"/>
      <c r="D40" s="53"/>
      <c r="E40" s="53"/>
      <c r="F40" s="53"/>
      <c r="G40" s="53"/>
      <c r="H40" s="37"/>
    </row>
    <row r="42" spans="1:8" x14ac:dyDescent="0.25">
      <c r="A42" s="41" t="s">
        <v>274</v>
      </c>
      <c r="B42" s="15">
        <v>0</v>
      </c>
    </row>
    <row r="43" spans="1:8" x14ac:dyDescent="0.25">
      <c r="A43" s="41" t="s">
        <v>273</v>
      </c>
      <c r="B4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2023-09-27T18:53:21Z</dcterms:modified>
  <cp:category/>
  <cp:contentStatus/>
</cp:coreProperties>
</file>