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34" documentId="13_ncr:1_{4206CDDC-2122-4ECD-B8DA-68CCA6838431}" xr6:coauthVersionLast="47" xr6:coauthVersionMax="47" xr10:uidLastSave="{C1E0C081-63CA-4D7D-9838-0722F6AC04E6}"/>
  <bookViews>
    <workbookView xWindow="-165" yWindow="-165" windowWidth="29130" windowHeight="15930" activeTab="2" xr2:uid="{AD6D089E-9814-4872-BBFB-296E4CC5E2AD}"/>
  </bookViews>
  <sheets>
    <sheet name="DataSheet" sheetId="4" r:id="rId1"/>
    <sheet name="Sleep Diary" sheetId="3" r:id="rId2"/>
    <sheet name="sleepdiary2" sheetId="6" r:id="rId3"/>
    <sheet name="Sleep Quiz" sheetId="1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 l="1"/>
  <c r="S12" i="3"/>
  <c r="S11" i="3"/>
  <c r="X14" i="3"/>
  <c r="H13" i="4"/>
  <c r="H8" i="4"/>
  <c r="H10" i="4"/>
  <c r="M13" i="3"/>
  <c r="N13" i="3" s="1"/>
  <c r="M14" i="3"/>
  <c r="N14" i="3" s="1"/>
  <c r="M15" i="3"/>
  <c r="N15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T16" i="3" l="1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<sst xmlns="http://schemas.openxmlformats.org/spreadsheetml/2006/main" count="558" uniqueCount="312">
  <si>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</si>
  <si>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</si>
  <si>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</si>
  <si>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</si>
  <si>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</si>
  <si>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</si>
  <si>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</si>
  <si>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</si>
  <si>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</si>
  <si>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</si>
  <si>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</si>
  <si>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</si>
  <si>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</si>
  <si>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</si>
  <si>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</si>
  <si>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</si>
  <si>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</si>
  <si>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</si>
  <si>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</si>
  <si>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</si>
  <si>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</si>
  <si>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</si>
  <si>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</si>
  <si>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</si>
  <si>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</si>
  <si>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</si>
  <si>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</si>
  <si>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</si>
  <si>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</si>
  <si>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</si>
  <si>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</si>
  <si>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</si>
  <si>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</si>
  <si>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</si>
  <si>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</si>
  <si>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</si>
  <si>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</si>
  <si>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</si>
  <si>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</si>
  <si>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</si>
  <si>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</si>
  <si>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</si>
  <si>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</si>
  <si>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</si>
  <si>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</si>
  <si>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</si>
  <si>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</si>
  <si>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</si>
  <si>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</si>
  <si>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</si>
  <si>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</si>
  <si>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</si>
  <si>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</si>
  <si>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</si>
  <si>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</si>
  <si>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</si>
  <si>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</si>
  <si>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</si>
  <si>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</si>
  <si>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</si>
  <si>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</si>
  <si>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</si>
  <si>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</si>
  <si>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</si>
  <si>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</si>
  <si>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</si>
  <si>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</si>
  <si>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</si>
  <si>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</si>
  <si>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</si>
  <si>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</si>
  <si>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</si>
  <si>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</si>
  <si>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</si>
  <si>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</si>
  <si>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</si>
  <si>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</si>
  <si>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</si>
  <si>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</si>
  <si>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</si>
  <si>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</si>
  <si>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</si>
  <si>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</si>
  <si>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</si>
  <si>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</si>
  <si>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</si>
  <si>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</si>
  <si>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</si>
  <si>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</si>
  <si>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</si>
  <si>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</si>
  <si>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</si>
  <si>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</si>
  <si>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</si>
  <si>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</si>
  <si>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</si>
  <si>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</si>
  <si>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</si>
  <si>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</si>
  <si>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</si>
  <si>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</si>
  <si>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</si>
  <si>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</si>
  <si>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</si>
  <si>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</si>
  <si>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</si>
  <si>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</si>
  <si>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</si>
  <si>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</si>
  <si>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</si>
  <si>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</si>
  <si>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</si>
  <si>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</si>
  <si>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</si>
  <si>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</si>
  <si>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</si>
  <si>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</si>
  <si>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</si>
  <si>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</si>
  <si>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</si>
  <si>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</si>
  <si>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</si>
  <si>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</si>
  <si>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</si>
  <si>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</si>
  <si>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</si>
  <si>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</si>
  <si>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</si>
  <si>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</si>
  <si>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</si>
  <si>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</si>
  <si>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</si>
  <si>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</si>
  <si>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</si>
  <si>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</si>
  <si>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</si>
  <si>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</si>
  <si>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</si>
  <si>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</si>
  <si>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</si>
  <si>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</si>
  <si>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</si>
  <si>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</si>
  <si>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</si>
  <si>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</si>
  <si>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</si>
  <si>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</si>
  <si>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</si>
  <si>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</si>
  <si>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</si>
  <si>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</si>
  <si>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</si>
  <si>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</si>
  <si>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</si>
  <si>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</si>
  <si>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</si>
  <si>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</si>
  <si>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</si>
  <si>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</si>
  <si>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</si>
  <si>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</si>
  <si>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</si>
  <si>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</si>
  <si>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</si>
  <si>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</si>
  <si>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</si>
  <si>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</si>
  <si>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</si>
  <si>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</si>
  <si>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</si>
  <si>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</si>
  <si>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</si>
  <si>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</si>
  <si>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</si>
  <si>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</si>
  <si>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</si>
  <si>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</si>
  <si>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</si>
  <si>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</si>
  <si>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</si>
  <si>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</si>
  <si>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</si>
  <si>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</si>
  <si>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</si>
  <si>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</si>
  <si>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</si>
  <si>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</si>
  <si>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</si>
  <si>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</si>
  <si>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</si>
  <si>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</si>
  <si>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</si>
  <si>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</si>
  <si>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</si>
  <si>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</si>
  <si>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</si>
  <si>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</si>
  <si>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</si>
  <si>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</si>
  <si>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</si>
  <si>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</si>
  <si>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</si>
  <si>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</si>
  <si>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</si>
  <si>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</si>
  <si>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</si>
  <si>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</si>
  <si>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</si>
  <si>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</si>
  <si>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</si>
  <si>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</si>
  <si>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</si>
  <si>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</si>
  <si>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</si>
  <si>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</si>
  <si>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</si>
  <si>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</si>
  <si>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</si>
  <si>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</si>
  <si>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</si>
  <si>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</si>
  <si>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</si>
  <si>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</si>
  <si>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</si>
  <si>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</si>
  <si>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</si>
  <si>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</si>
  <si>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</si>
  <si>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</si>
  <si>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</si>
  <si>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</si>
  <si>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</si>
  <si>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</si>
  <si>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</si>
  <si>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</si>
  <si>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</si>
  <si>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</si>
  <si>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</si>
  <si>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</si>
  <si>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</si>
  <si>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</si>
  <si>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</si>
  <si>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</si>
  <si>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</si>
  <si>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</si>
  <si>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</si>
  <si>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</si>
  <si>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</si>
  <si>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</si>
  <si>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</si>
  <si>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</si>
  <si>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</si>
  <si>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</si>
  <si>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</si>
  <si>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</si>
  <si>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</si>
  <si>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</si>
  <si>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</si>
  <si>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</si>
  <si>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</si>
  <si>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</si>
  <si>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</si>
  <si>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</si>
  <si>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</si>
  <si>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</si>
  <si>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</si>
  <si>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</si>
  <si>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</si>
  <si>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</si>
  <si>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</si>
  <si>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</si>
  <si>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</si>
  <si>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</si>
  <si>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</si>
  <si>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</si>
  <si>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 xml:space="preserve">T2; 15 march is not logged in the sleep diary </t>
  </si>
  <si>
    <t>Was unsure about Q7 in the miniquiz, but she thought she understood after feedback</t>
  </si>
  <si>
    <t>The cap was a bit too big (due to washing the smaller one), so it was a bit hard to good impedance with the ref, but worked out fine. C4 had some noise when starting the task.</t>
  </si>
  <si>
    <t xml:space="preserve">Showed some noise at vertical in the beginning and C3 later, but both returned to ok. </t>
  </si>
  <si>
    <t>DAY 15 IS MISSING</t>
  </si>
  <si>
    <t>Q: 11 = TANKEKJØR</t>
  </si>
  <si>
    <t>Telte høyre og venstre</t>
  </si>
  <si>
    <t>lang og slitsom</t>
  </si>
  <si>
    <t>nei</t>
  </si>
  <si>
    <t>Open Feedback:</t>
  </si>
  <si>
    <t>Miniquiz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</si>
  <si>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</si>
  <si>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</si>
  <si>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</si>
  <si>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</si>
  <si>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</si>
  <si>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</si>
  <si>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</si>
  <si>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</si>
  <si>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</si>
  <si>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</si>
  <si>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</si>
  <si>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t>alt mulig rart. Veldig myepå det britiske kongehuset, mat, søvn.</t>
  </si>
  <si>
    <t>Telte tastetrykk</t>
  </si>
  <si>
    <t>Nei</t>
  </si>
  <si>
    <t>sommeren, reising, ferie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</si>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</sst>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0" fillId="3" borderId="10" xfId="0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C1" workbookViewId="0">
      <selection activeCell="H38" sqref="H38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5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76">
        <v>44268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19</v>
      </c>
      <c r="F8" s="57" t="s">
        <v>270</v>
      </c>
      <c r="H8" s="74">
        <f>((E8/0.6)/100)+D8</f>
        <v>11.316666666666666</v>
      </c>
    </row>
    <row r="9" spans="1:8" x14ac:dyDescent="0.25">
      <c r="B9" s="43" t="s">
        <v>110</v>
      </c>
      <c r="C9" s="45"/>
      <c r="D9" s="76">
        <v>44275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19</v>
      </c>
      <c r="F10" s="57" t="s">
        <v>270</v>
      </c>
      <c r="H10" s="74">
        <f>((E10/0.6)/100)+D10</f>
        <v>12.316666666666666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275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277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 t="s">
        <v>276</v>
      </c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278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44258</v>
      </c>
      <c r="B4" s="32">
        <v>1</v>
      </c>
      <c r="C4" s="33">
        <v>24</v>
      </c>
      <c r="D4" s="15">
        <v>20</v>
      </c>
      <c r="E4" s="15">
        <v>45</v>
      </c>
      <c r="F4" s="15">
        <v>50</v>
      </c>
      <c r="G4" s="34">
        <f>(E4/0.6)/100</f>
        <v>0.75</v>
      </c>
      <c r="H4" s="34">
        <f>(F4/0.6)/100</f>
        <v>0.83333333333333348</v>
      </c>
      <c r="I4" s="34">
        <f>D4+G4+H4</f>
        <v>21.583333333333332</v>
      </c>
      <c r="J4" s="34">
        <f>C4-I4</f>
        <v>2.4166666666666679</v>
      </c>
      <c r="K4" s="15">
        <v>7</v>
      </c>
      <c r="L4" s="15">
        <v>55</v>
      </c>
      <c r="M4" s="34">
        <f>(L4/0.6)/100</f>
        <v>0.91666666666666674</v>
      </c>
      <c r="N4" s="34">
        <f>K4+M4</f>
        <v>7.916666666666667</v>
      </c>
      <c r="O4" s="34">
        <f t="shared" ref="O4:O20" si="0">N4+J4</f>
        <v>10.333333333333336</v>
      </c>
      <c r="P4" s="34">
        <f>ROUNDDOWN(O4,0)</f>
        <v>10</v>
      </c>
      <c r="Q4" s="34">
        <f>(O4-P4)*0.6</f>
        <v>0.20000000000000143</v>
      </c>
      <c r="R4" s="15">
        <v>2</v>
      </c>
      <c r="S4" s="34">
        <f>IF(R4&gt;0,R4-1,"")</f>
        <v>1</v>
      </c>
      <c r="T4" s="35">
        <f t="shared" ref="T4:T20" si="1">P4</f>
        <v>10</v>
      </c>
      <c r="U4" s="35">
        <f>Q4*100</f>
        <v>20.000000000000142</v>
      </c>
    </row>
    <row r="5" spans="1:30" x14ac:dyDescent="0.25">
      <c r="A5" s="75">
        <v>44259</v>
      </c>
      <c r="B5" s="32">
        <v>2</v>
      </c>
      <c r="C5" s="33">
        <v>24</v>
      </c>
      <c r="D5" s="15">
        <v>22</v>
      </c>
      <c r="E5" s="15">
        <v>30</v>
      </c>
      <c r="F5" s="15">
        <v>45</v>
      </c>
      <c r="G5" s="34">
        <f t="shared" ref="G5:H20" si="2">(E5/0.6)/100</f>
        <v>0.5</v>
      </c>
      <c r="H5" s="34">
        <f t="shared" si="2"/>
        <v>0.75</v>
      </c>
      <c r="I5" s="34">
        <f t="shared" ref="I5:I20" si="3">D5+G5+H5</f>
        <v>23.25</v>
      </c>
      <c r="J5" s="34">
        <f t="shared" ref="J5:J20" si="4">C5-I5</f>
        <v>0.75</v>
      </c>
      <c r="K5" s="15">
        <v>7</v>
      </c>
      <c r="L5" s="15">
        <v>55</v>
      </c>
      <c r="M5" s="34">
        <f t="shared" ref="M5:M20" si="5">(L5/0.6)/100</f>
        <v>0.91666666666666674</v>
      </c>
      <c r="N5" s="34">
        <f t="shared" ref="N5:N20" si="6">K5+M5</f>
        <v>7.916666666666667</v>
      </c>
      <c r="O5" s="34">
        <f t="shared" si="0"/>
        <v>8.6666666666666679</v>
      </c>
      <c r="P5" s="34">
        <f t="shared" ref="P5:P20" si="7">ROUNDDOWN(O5,0)</f>
        <v>8</v>
      </c>
      <c r="Q5" s="34">
        <f t="shared" ref="Q5:Q20" si="8">(O5-P5)*0.6</f>
        <v>0.40000000000000069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40.000000000000071</v>
      </c>
      <c r="AD5" s="36"/>
    </row>
    <row r="6" spans="1:30" x14ac:dyDescent="0.25">
      <c r="A6" s="75">
        <v>44260</v>
      </c>
      <c r="B6" s="32">
        <v>3</v>
      </c>
      <c r="C6" s="33">
        <v>24</v>
      </c>
      <c r="D6" s="15">
        <v>22</v>
      </c>
      <c r="E6" s="15">
        <v>45</v>
      </c>
      <c r="F6" s="15">
        <v>20</v>
      </c>
      <c r="G6" s="34">
        <f t="shared" si="2"/>
        <v>0.75</v>
      </c>
      <c r="H6" s="34">
        <f t="shared" si="2"/>
        <v>0.33333333333333337</v>
      </c>
      <c r="I6" s="34">
        <f t="shared" si="3"/>
        <v>23.083333333333332</v>
      </c>
      <c r="J6" s="34">
        <f t="shared" si="4"/>
        <v>0.91666666666666785</v>
      </c>
      <c r="K6" s="15">
        <v>8</v>
      </c>
      <c r="L6" s="15">
        <v>45</v>
      </c>
      <c r="M6" s="34">
        <f t="shared" si="5"/>
        <v>0.75</v>
      </c>
      <c r="N6" s="34">
        <f t="shared" si="6"/>
        <v>8.75</v>
      </c>
      <c r="O6" s="34">
        <f t="shared" si="0"/>
        <v>9.6666666666666679</v>
      </c>
      <c r="P6" s="34">
        <f t="shared" si="7"/>
        <v>9</v>
      </c>
      <c r="Q6" s="34">
        <f t="shared" si="8"/>
        <v>0.40000000000000069</v>
      </c>
      <c r="R6" s="15">
        <v>4</v>
      </c>
      <c r="S6" s="34">
        <f t="shared" si="9"/>
        <v>3</v>
      </c>
      <c r="T6" s="35">
        <f t="shared" si="1"/>
        <v>9</v>
      </c>
      <c r="U6" s="35">
        <f t="shared" si="10"/>
        <v>40.000000000000071</v>
      </c>
      <c r="AD6" s="36"/>
    </row>
    <row r="7" spans="1:30" x14ac:dyDescent="0.25">
      <c r="A7" s="75">
        <v>44261</v>
      </c>
      <c r="B7" s="32">
        <v>4</v>
      </c>
      <c r="C7" s="33">
        <v>24</v>
      </c>
      <c r="D7" s="15">
        <v>23</v>
      </c>
      <c r="E7" s="15">
        <v>15</v>
      </c>
      <c r="F7" s="15">
        <v>30</v>
      </c>
      <c r="G7" s="34">
        <f t="shared" si="2"/>
        <v>0.25</v>
      </c>
      <c r="H7" s="34">
        <f t="shared" si="2"/>
        <v>0.5</v>
      </c>
      <c r="I7" s="34">
        <f t="shared" si="3"/>
        <v>23.75</v>
      </c>
      <c r="J7" s="34">
        <f t="shared" si="4"/>
        <v>0.25</v>
      </c>
      <c r="K7" s="15">
        <v>6</v>
      </c>
      <c r="L7" s="15">
        <v>50</v>
      </c>
      <c r="M7" s="34">
        <f t="shared" si="5"/>
        <v>0.83333333333333348</v>
      </c>
      <c r="N7" s="34">
        <f t="shared" si="6"/>
        <v>6.8333333333333339</v>
      </c>
      <c r="O7" s="34">
        <f t="shared" si="0"/>
        <v>7.0833333333333339</v>
      </c>
      <c r="P7" s="34">
        <f t="shared" si="7"/>
        <v>7</v>
      </c>
      <c r="Q7" s="34">
        <f t="shared" si="8"/>
        <v>5.0000000000000357E-2</v>
      </c>
      <c r="R7" s="15">
        <v>2</v>
      </c>
      <c r="S7" s="34">
        <f t="shared" si="9"/>
        <v>1</v>
      </c>
      <c r="T7" s="35">
        <f t="shared" si="1"/>
        <v>7</v>
      </c>
      <c r="U7" s="35">
        <f t="shared" si="10"/>
        <v>5.0000000000000355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44262</v>
      </c>
      <c r="B8" s="32">
        <v>5</v>
      </c>
      <c r="C8" s="33">
        <v>24</v>
      </c>
      <c r="D8" s="15">
        <v>22</v>
      </c>
      <c r="E8" s="15">
        <v>45</v>
      </c>
      <c r="F8" s="15">
        <v>30</v>
      </c>
      <c r="G8" s="34">
        <f t="shared" si="2"/>
        <v>0.75</v>
      </c>
      <c r="H8" s="34">
        <f t="shared" si="2"/>
        <v>0.5</v>
      </c>
      <c r="I8" s="34">
        <f t="shared" si="3"/>
        <v>23.25</v>
      </c>
      <c r="J8" s="34">
        <f t="shared" si="4"/>
        <v>0.75</v>
      </c>
      <c r="K8" s="15">
        <v>7</v>
      </c>
      <c r="L8" s="15">
        <v>45</v>
      </c>
      <c r="M8" s="34">
        <f t="shared" si="5"/>
        <v>0.75</v>
      </c>
      <c r="N8" s="34">
        <f t="shared" si="6"/>
        <v>7.75</v>
      </c>
      <c r="O8" s="34">
        <f t="shared" si="0"/>
        <v>8.5</v>
      </c>
      <c r="P8" s="34">
        <f t="shared" si="7"/>
        <v>8</v>
      </c>
      <c r="Q8" s="34">
        <f t="shared" si="8"/>
        <v>0.3</v>
      </c>
      <c r="R8" s="15">
        <v>3</v>
      </c>
      <c r="S8" s="34">
        <f t="shared" si="9"/>
        <v>2</v>
      </c>
      <c r="T8" s="35">
        <f t="shared" si="1"/>
        <v>8</v>
      </c>
      <c r="U8" s="35">
        <f t="shared" si="10"/>
        <v>30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44263</v>
      </c>
      <c r="B9" s="32">
        <v>6</v>
      </c>
      <c r="C9" s="33">
        <v>24</v>
      </c>
      <c r="D9" s="15">
        <v>22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22.333333333333332</v>
      </c>
      <c r="J9" s="34">
        <f t="shared" si="4"/>
        <v>1.6666666666666679</v>
      </c>
      <c r="K9" s="15">
        <v>6</v>
      </c>
      <c r="L9" s="15">
        <v>15</v>
      </c>
      <c r="M9" s="34">
        <f t="shared" si="5"/>
        <v>0.25</v>
      </c>
      <c r="N9" s="34">
        <f t="shared" si="6"/>
        <v>6.25</v>
      </c>
      <c r="O9" s="34">
        <f t="shared" si="0"/>
        <v>7.9166666666666679</v>
      </c>
      <c r="P9" s="34">
        <f t="shared" si="7"/>
        <v>7</v>
      </c>
      <c r="Q9" s="34">
        <f t="shared" si="8"/>
        <v>0.55000000000000071</v>
      </c>
      <c r="R9" s="15">
        <v>2</v>
      </c>
      <c r="S9" s="34">
        <f t="shared" si="9"/>
        <v>1</v>
      </c>
      <c r="T9" s="35">
        <f t="shared" si="1"/>
        <v>7</v>
      </c>
      <c r="U9" s="35">
        <f t="shared" si="10"/>
        <v>55.000000000000071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44264</v>
      </c>
      <c r="B10" s="32">
        <v>7</v>
      </c>
      <c r="C10" s="33">
        <v>24</v>
      </c>
      <c r="D10" s="15">
        <v>21</v>
      </c>
      <c r="E10" s="15">
        <v>45</v>
      </c>
      <c r="F10" s="15">
        <v>15</v>
      </c>
      <c r="G10" s="34">
        <f t="shared" si="2"/>
        <v>0.75</v>
      </c>
      <c r="H10" s="34">
        <f t="shared" si="2"/>
        <v>0.25</v>
      </c>
      <c r="I10" s="34">
        <f t="shared" si="3"/>
        <v>22</v>
      </c>
      <c r="J10" s="34">
        <f t="shared" si="4"/>
        <v>2</v>
      </c>
      <c r="K10" s="15">
        <v>7</v>
      </c>
      <c r="L10" s="15">
        <v>40</v>
      </c>
      <c r="M10" s="34">
        <f t="shared" si="5"/>
        <v>0.66666666666666674</v>
      </c>
      <c r="N10" s="34">
        <f t="shared" si="6"/>
        <v>7.666666666666667</v>
      </c>
      <c r="O10" s="34">
        <f t="shared" si="0"/>
        <v>9.6666666666666679</v>
      </c>
      <c r="P10" s="34">
        <f t="shared" si="7"/>
        <v>9</v>
      </c>
      <c r="Q10" s="34">
        <f t="shared" si="8"/>
        <v>0.40000000000000069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40.000000000000071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44265</v>
      </c>
      <c r="B11" s="32">
        <v>8</v>
      </c>
      <c r="C11" s="28">
        <v>24</v>
      </c>
      <c r="D11" s="15">
        <v>24</v>
      </c>
      <c r="E11" s="15">
        <v>45</v>
      </c>
      <c r="F11" s="15">
        <v>10</v>
      </c>
      <c r="G11" s="34">
        <f t="shared" si="2"/>
        <v>0.75</v>
      </c>
      <c r="H11" s="34">
        <f t="shared" si="2"/>
        <v>0.16666666666666669</v>
      </c>
      <c r="I11" s="34">
        <f t="shared" si="3"/>
        <v>24.916666666666668</v>
      </c>
      <c r="J11" s="34">
        <f t="shared" si="4"/>
        <v>-0.91666666666666785</v>
      </c>
      <c r="K11" s="15">
        <v>6</v>
      </c>
      <c r="L11" s="15">
        <v>50</v>
      </c>
      <c r="M11" s="34">
        <f t="shared" si="5"/>
        <v>0.83333333333333348</v>
      </c>
      <c r="N11" s="34">
        <f t="shared" si="6"/>
        <v>6.8333333333333339</v>
      </c>
      <c r="O11" s="34">
        <f t="shared" si="0"/>
        <v>5.9166666666666661</v>
      </c>
      <c r="P11" s="34">
        <f t="shared" si="7"/>
        <v>5</v>
      </c>
      <c r="Q11" s="34">
        <f t="shared" si="8"/>
        <v>0.5499999999999996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54.999999999999957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44266</v>
      </c>
      <c r="B12" s="32">
        <v>9</v>
      </c>
      <c r="C12" s="28">
        <v>24</v>
      </c>
      <c r="D12" s="15">
        <v>25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25.166666666666668</v>
      </c>
      <c r="J12" s="34">
        <f t="shared" si="4"/>
        <v>-1.1666666666666679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6.3333333333333321</v>
      </c>
      <c r="P12" s="34">
        <f t="shared" si="7"/>
        <v>6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6</v>
      </c>
      <c r="U12" s="35">
        <f t="shared" si="10"/>
        <v>19.999999999999929</v>
      </c>
      <c r="W12" t="str">
        <f>IF(B1=0,"PD_NS_AVG","")</f>
        <v>PD_NS_AVG</v>
      </c>
      <c r="X12">
        <f>IF(B1=0,SUM(O4:O10)/COUNT(O4:O10),"")</f>
        <v>8.8333333333333339</v>
      </c>
      <c r="Y12">
        <f>IF(B1=0,SUM(S4:S10)/COUNT(S4:S10),"")</f>
        <v>1.7142857142857142</v>
      </c>
      <c r="Z12" t="str">
        <f>IF(B$1=0,IF(COUNT(S4:S10)&lt;7,7-COUNT(S4:S10),""),"")</f>
        <v/>
      </c>
    </row>
    <row r="13" spans="1:30" x14ac:dyDescent="0.25">
      <c r="A13" s="75">
        <v>44267</v>
      </c>
      <c r="B13" s="32">
        <v>10</v>
      </c>
      <c r="C13" s="28">
        <v>24</v>
      </c>
      <c r="D13" s="15">
        <v>25</v>
      </c>
      <c r="E13" s="15">
        <v>30</v>
      </c>
      <c r="F13" s="15">
        <v>15</v>
      </c>
      <c r="G13" s="34">
        <f t="shared" si="2"/>
        <v>0.5</v>
      </c>
      <c r="H13" s="34">
        <f t="shared" si="2"/>
        <v>0.25</v>
      </c>
      <c r="I13" s="34">
        <f t="shared" si="3"/>
        <v>25.75</v>
      </c>
      <c r="J13" s="34">
        <f t="shared" si="4"/>
        <v>-1.75</v>
      </c>
      <c r="K13" s="15">
        <v>6</v>
      </c>
      <c r="L13" s="15">
        <v>30</v>
      </c>
      <c r="M13" s="34">
        <f t="shared" si="5"/>
        <v>0.5</v>
      </c>
      <c r="N13" s="34">
        <f t="shared" si="6"/>
        <v>6.5</v>
      </c>
      <c r="O13" s="34">
        <f t="shared" si="0"/>
        <v>4.75</v>
      </c>
      <c r="P13" s="34">
        <f t="shared" si="7"/>
        <v>4</v>
      </c>
      <c r="Q13" s="34">
        <f t="shared" si="8"/>
        <v>0.44999999999999996</v>
      </c>
      <c r="R13" s="15">
        <v>2</v>
      </c>
      <c r="S13" s="34">
        <f t="shared" si="9"/>
        <v>1</v>
      </c>
      <c r="T13" s="35">
        <f t="shared" si="1"/>
        <v>4</v>
      </c>
      <c r="U13" s="35">
        <f t="shared" si="10"/>
        <v>44.999999999999993</v>
      </c>
      <c r="W13" t="str">
        <f>IF(B1=0,"DP_PSD_AVG","")</f>
        <v>DP_PSD_AVG</v>
      </c>
      <c r="X13">
        <f>IF(B1=0,SUM(O11:O13)/(COUNT(O11:O13)),"")</f>
        <v>5.666666666666667</v>
      </c>
      <c r="Y13">
        <f>IF(B1=0,SUM(S11:S13)/COUNT(S11:S13),"")</f>
        <v>2</v>
      </c>
      <c r="Z13" t="str">
        <f>IF(B$1=0,IF(COUNT(S11:S13)&lt;3,3-COUNT(S11:S13),""),"")</f>
        <v/>
      </c>
    </row>
    <row r="14" spans="1:30" x14ac:dyDescent="0.25">
      <c r="A14" s="75">
        <v>44268</v>
      </c>
      <c r="B14" s="32">
        <v>11</v>
      </c>
      <c r="C14" s="28">
        <v>24</v>
      </c>
      <c r="D14" s="15">
        <v>25</v>
      </c>
      <c r="E14" s="15">
        <v>0</v>
      </c>
      <c r="F14" s="15">
        <v>15</v>
      </c>
      <c r="G14" s="34">
        <f t="shared" si="2"/>
        <v>0</v>
      </c>
      <c r="H14" s="34">
        <f t="shared" si="2"/>
        <v>0.25</v>
      </c>
      <c r="I14" s="34">
        <f t="shared" si="3"/>
        <v>25.25</v>
      </c>
      <c r="J14" s="34">
        <f t="shared" si="4"/>
        <v>-1.25</v>
      </c>
      <c r="K14" s="15">
        <v>8</v>
      </c>
      <c r="L14" s="15">
        <v>15</v>
      </c>
      <c r="M14" s="34">
        <f t="shared" si="5"/>
        <v>0.25</v>
      </c>
      <c r="N14" s="34">
        <f t="shared" si="6"/>
        <v>8.25</v>
      </c>
      <c r="O14" s="34">
        <f t="shared" si="0"/>
        <v>7</v>
      </c>
      <c r="P14" s="34">
        <f t="shared" si="7"/>
        <v>7</v>
      </c>
      <c r="Q14" s="34">
        <f t="shared" si="8"/>
        <v>0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0</v>
      </c>
      <c r="W14" t="str">
        <f>IF(B1=0,"NS_AVG","")</f>
        <v>NS_AVG</v>
      </c>
      <c r="X14">
        <f>IF(B1=0,SUM(O14:O20)/(COUNT(O14:O20)),"")</f>
        <v>8.9583333333333339</v>
      </c>
      <c r="Y14">
        <f>IF(B1=0,SUM(S14:S20)/COUNT(S14:S20),"")</f>
        <v>2.1666666666666665</v>
      </c>
      <c r="Z14">
        <f>IF(B$1=0,IF(COUNT(S14:S20)&lt;7,7-COUNT(S14:S20),""),"")</f>
        <v>1</v>
      </c>
    </row>
    <row r="15" spans="1:30" x14ac:dyDescent="0.25">
      <c r="A15" s="75">
        <v>44269</v>
      </c>
      <c r="B15" s="32">
        <v>12</v>
      </c>
      <c r="C15" s="28">
        <v>24</v>
      </c>
      <c r="D15" s="15">
        <v>21</v>
      </c>
      <c r="E15" s="15">
        <v>30</v>
      </c>
      <c r="F15" s="15">
        <v>45</v>
      </c>
      <c r="G15" s="34">
        <f t="shared" si="2"/>
        <v>0.5</v>
      </c>
      <c r="H15" s="34">
        <f t="shared" si="2"/>
        <v>0.75</v>
      </c>
      <c r="I15" s="34">
        <f t="shared" si="3"/>
        <v>22.25</v>
      </c>
      <c r="J15" s="34">
        <f t="shared" si="4"/>
        <v>1.75</v>
      </c>
      <c r="K15" s="15">
        <v>7</v>
      </c>
      <c r="L15" s="15">
        <v>45</v>
      </c>
      <c r="M15" s="34">
        <f t="shared" si="5"/>
        <v>0.75</v>
      </c>
      <c r="N15" s="34">
        <f t="shared" si="6"/>
        <v>7.75</v>
      </c>
      <c r="O15" s="34">
        <f t="shared" si="0"/>
        <v>9.5</v>
      </c>
      <c r="P15" s="34">
        <f t="shared" si="7"/>
        <v>9</v>
      </c>
      <c r="Q15" s="34">
        <f t="shared" si="8"/>
        <v>0.3</v>
      </c>
      <c r="R15" s="15">
        <v>3</v>
      </c>
      <c r="S15" s="34">
        <f t="shared" si="9"/>
        <v>2</v>
      </c>
      <c r="T15" s="35">
        <f t="shared" si="1"/>
        <v>9</v>
      </c>
      <c r="U15" s="35">
        <f t="shared" si="10"/>
        <v>30</v>
      </c>
      <c r="W15" s="83" t="s">
        <v>301</v>
      </c>
      <c r="X15" s="84" cm="1">
        <f t="array" ref="X15">_xlfn.IFS(B1=0,X12-X13,B1=1,X8-X9)</f>
        <v>3.166666666666667</v>
      </c>
      <c r="Y15" s="85" t="s">
        <v>302</v>
      </c>
      <c r="Z15" s="84" cm="1">
        <f t="array" ref="Z15">_xlfn.IFS(B1=0,X14-X13,B1=1,X10-X9)</f>
        <v>3.291666666666667</v>
      </c>
      <c r="AA15" s="86" t="s">
        <v>303</v>
      </c>
    </row>
    <row r="16" spans="1:30" x14ac:dyDescent="0.25">
      <c r="A16" s="75">
        <v>44270</v>
      </c>
      <c r="B16" s="32">
        <v>13</v>
      </c>
      <c r="C16" s="28">
        <v>24</v>
      </c>
      <c r="D16" s="15"/>
      <c r="E16" s="15"/>
      <c r="F16" s="15"/>
      <c r="G16" s="34"/>
      <c r="H16" s="34"/>
      <c r="I16" s="34"/>
      <c r="J16" s="34"/>
      <c r="K16" s="15"/>
      <c r="L16" s="15">
        <v>0</v>
      </c>
      <c r="M16" s="34"/>
      <c r="N16" s="34"/>
      <c r="O16" s="34"/>
      <c r="P16" s="34"/>
      <c r="Q16" s="34">
        <f t="shared" si="8"/>
        <v>0</v>
      </c>
      <c r="R16" s="15"/>
      <c r="S16" s="34" t="str">
        <f t="shared" si="9"/>
        <v/>
      </c>
      <c r="T16" s="35">
        <f t="shared" si="1"/>
        <v>0</v>
      </c>
      <c r="U16" s="35">
        <f t="shared" si="10"/>
        <v>0</v>
      </c>
      <c r="W16" t="s">
        <v>269</v>
      </c>
    </row>
    <row r="17" spans="1:23" x14ac:dyDescent="0.25">
      <c r="A17" s="75">
        <v>44271</v>
      </c>
      <c r="B17" s="32">
        <v>14</v>
      </c>
      <c r="C17" s="28">
        <v>24</v>
      </c>
      <c r="D17" s="15">
        <v>21</v>
      </c>
      <c r="E17" s="15">
        <v>30</v>
      </c>
      <c r="F17" s="15">
        <v>30</v>
      </c>
      <c r="G17" s="34">
        <f t="shared" si="2"/>
        <v>0.5</v>
      </c>
      <c r="H17" s="34">
        <f t="shared" si="2"/>
        <v>0.5</v>
      </c>
      <c r="I17" s="34">
        <f t="shared" si="3"/>
        <v>22</v>
      </c>
      <c r="J17" s="34">
        <f t="shared" si="4"/>
        <v>2</v>
      </c>
      <c r="K17" s="15">
        <v>6</v>
      </c>
      <c r="L17" s="15">
        <v>55</v>
      </c>
      <c r="M17" s="34">
        <f t="shared" si="5"/>
        <v>0.91666666666666674</v>
      </c>
      <c r="N17" s="34">
        <f t="shared" si="6"/>
        <v>6.916666666666667</v>
      </c>
      <c r="O17" s="34">
        <f t="shared" si="0"/>
        <v>8.9166666666666679</v>
      </c>
      <c r="P17" s="34">
        <f t="shared" si="7"/>
        <v>8</v>
      </c>
      <c r="Q17" s="34">
        <f t="shared" si="8"/>
        <v>0.55000000000000071</v>
      </c>
      <c r="R17" s="15">
        <v>4</v>
      </c>
      <c r="S17" s="34">
        <f t="shared" si="9"/>
        <v>3</v>
      </c>
      <c r="T17" s="35">
        <f t="shared" si="1"/>
        <v>8</v>
      </c>
      <c r="U17" s="35">
        <f t="shared" si="10"/>
        <v>55.000000000000071</v>
      </c>
      <c r="W17" t="s">
        <v>279</v>
      </c>
    </row>
    <row r="18" spans="1:23" x14ac:dyDescent="0.25">
      <c r="A18" s="75">
        <v>44272</v>
      </c>
      <c r="B18" s="32">
        <v>15</v>
      </c>
      <c r="C18" s="28">
        <v>24</v>
      </c>
      <c r="D18" s="15">
        <v>22</v>
      </c>
      <c r="E18" s="15">
        <v>30</v>
      </c>
      <c r="F18" s="15">
        <v>30</v>
      </c>
      <c r="G18" s="34">
        <f t="shared" si="2"/>
        <v>0.5</v>
      </c>
      <c r="H18" s="34">
        <f t="shared" si="2"/>
        <v>0.5</v>
      </c>
      <c r="I18" s="34">
        <f t="shared" si="3"/>
        <v>23</v>
      </c>
      <c r="J18" s="34">
        <f t="shared" si="4"/>
        <v>1</v>
      </c>
      <c r="K18" s="15">
        <v>7</v>
      </c>
      <c r="L18" s="15">
        <v>35</v>
      </c>
      <c r="M18" s="34">
        <f t="shared" si="5"/>
        <v>0.58333333333333337</v>
      </c>
      <c r="N18" s="34">
        <f t="shared" si="6"/>
        <v>7.583333333333333</v>
      </c>
      <c r="O18" s="34">
        <f t="shared" si="0"/>
        <v>8.5833333333333321</v>
      </c>
      <c r="P18" s="34">
        <f t="shared" si="7"/>
        <v>8</v>
      </c>
      <c r="Q18" s="34">
        <f t="shared" si="8"/>
        <v>0.34999999999999926</v>
      </c>
      <c r="R18" s="15">
        <v>3</v>
      </c>
      <c r="S18" s="34">
        <f>IF(R18&gt;0,R18-1,"")</f>
        <v>2</v>
      </c>
      <c r="T18" s="35">
        <f t="shared" si="1"/>
        <v>8</v>
      </c>
      <c r="U18" s="35">
        <f t="shared" si="10"/>
        <v>34.999999999999929</v>
      </c>
    </row>
    <row r="19" spans="1:23" x14ac:dyDescent="0.25">
      <c r="A19" s="75">
        <v>44273</v>
      </c>
      <c r="B19" s="32">
        <v>16</v>
      </c>
      <c r="C19" s="28">
        <v>24</v>
      </c>
      <c r="D19" s="15">
        <v>22</v>
      </c>
      <c r="E19" s="15">
        <v>30</v>
      </c>
      <c r="F19" s="15">
        <v>30</v>
      </c>
      <c r="G19" s="34">
        <f t="shared" si="2"/>
        <v>0.5</v>
      </c>
      <c r="H19" s="34">
        <f t="shared" si="2"/>
        <v>0.5</v>
      </c>
      <c r="I19" s="34">
        <f t="shared" si="3"/>
        <v>23</v>
      </c>
      <c r="J19" s="34">
        <f t="shared" si="4"/>
        <v>1</v>
      </c>
      <c r="K19" s="15">
        <v>10</v>
      </c>
      <c r="L19" s="15">
        <v>0</v>
      </c>
      <c r="M19" s="34">
        <f t="shared" si="5"/>
        <v>0</v>
      </c>
      <c r="N19" s="34">
        <f t="shared" si="6"/>
        <v>10</v>
      </c>
      <c r="O19" s="34">
        <f t="shared" si="0"/>
        <v>11</v>
      </c>
      <c r="P19" s="34">
        <f t="shared" si="7"/>
        <v>11</v>
      </c>
      <c r="Q19" s="34">
        <f t="shared" si="8"/>
        <v>0</v>
      </c>
      <c r="R19" s="15">
        <v>3</v>
      </c>
      <c r="S19" s="34">
        <f t="shared" si="9"/>
        <v>2</v>
      </c>
      <c r="T19" s="35">
        <f t="shared" si="1"/>
        <v>11</v>
      </c>
      <c r="U19" s="35">
        <f t="shared" si="10"/>
        <v>0</v>
      </c>
    </row>
    <row r="20" spans="1:23" x14ac:dyDescent="0.25">
      <c r="A20" s="75">
        <v>44274</v>
      </c>
      <c r="B20" s="32">
        <v>17</v>
      </c>
      <c r="C20" s="28">
        <v>24</v>
      </c>
      <c r="D20" s="15">
        <v>23</v>
      </c>
      <c r="E20" s="15">
        <v>0</v>
      </c>
      <c r="F20" s="15">
        <v>30</v>
      </c>
      <c r="G20" s="34">
        <f t="shared" si="2"/>
        <v>0</v>
      </c>
      <c r="H20" s="34">
        <f t="shared" si="2"/>
        <v>0.5</v>
      </c>
      <c r="I20" s="34">
        <f t="shared" si="3"/>
        <v>23.5</v>
      </c>
      <c r="J20" s="34">
        <f t="shared" si="4"/>
        <v>0.5</v>
      </c>
      <c r="K20" s="15">
        <v>8</v>
      </c>
      <c r="L20" s="15">
        <v>15</v>
      </c>
      <c r="M20" s="34">
        <f t="shared" si="5"/>
        <v>0.25</v>
      </c>
      <c r="N20" s="34">
        <f t="shared" si="6"/>
        <v>8.25</v>
      </c>
      <c r="O20" s="34">
        <f t="shared" si="0"/>
        <v>8.75</v>
      </c>
      <c r="P20" s="34">
        <f t="shared" si="7"/>
        <v>8</v>
      </c>
      <c r="Q20" s="34">
        <f t="shared" si="8"/>
        <v>0.44999999999999996</v>
      </c>
      <c r="R20" s="15">
        <v>3</v>
      </c>
      <c r="S20" s="34">
        <f t="shared" si="9"/>
        <v>2</v>
      </c>
      <c r="T20" s="35">
        <f t="shared" si="1"/>
        <v>8</v>
      </c>
      <c r="U20" s="35">
        <f t="shared" si="10"/>
        <v>44.999999999999993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3FCD-B32B-4B1E-A6D1-DF1460077E97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2.42578125" customWidth="1"/>
  </cols>
  <sheetData>
    <row r="1" spans="1:9" x14ac:dyDescent="0.25">
      <c r="A1" s="29" t="s">
        <v>272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 spans="1:9" x14ac:dyDescent="0.25">
      <c r="A2" s="75">
        <v>44258</v>
      </c>
      <c r="B2" s="87">
        <v>0.86458333333333337</v>
      </c>
      <c r="C2" s="87">
        <v>0.86458333333333337</v>
      </c>
      <c r="D2">
        <v>50</v>
      </c>
      <c r="E2">
        <v>4</v>
      </c>
      <c r="F2">
        <v>120</v>
      </c>
      <c r="G2" s="87">
        <v>0.3298611111111111</v>
      </c>
      <c r="H2" s="87">
        <v>0.35416666666666669</v>
      </c>
      <c r="I2">
        <v>2</v>
      </c>
    </row>
    <row r="3" spans="1:9" x14ac:dyDescent="0.25">
      <c r="A3" s="75">
        <v>44259</v>
      </c>
      <c r="B3" s="87">
        <v>0.92708333333333337</v>
      </c>
      <c r="C3" s="87">
        <v>0.9375</v>
      </c>
      <c r="D3">
        <v>45</v>
      </c>
      <c r="E3">
        <v>5</v>
      </c>
      <c r="F3">
        <v>90</v>
      </c>
      <c r="G3" s="87">
        <v>0.3298611111111111</v>
      </c>
      <c r="H3" s="87">
        <v>0.2986111111111111</v>
      </c>
      <c r="I3">
        <v>3</v>
      </c>
    </row>
    <row r="4" spans="1:9" x14ac:dyDescent="0.25">
      <c r="A4" s="75">
        <v>44260</v>
      </c>
      <c r="B4" s="87">
        <v>0.9375</v>
      </c>
      <c r="C4" s="87">
        <v>0.94791666666666663</v>
      </c>
      <c r="D4">
        <v>20</v>
      </c>
      <c r="E4">
        <v>3</v>
      </c>
      <c r="F4">
        <v>60</v>
      </c>
      <c r="G4" s="87">
        <v>0.36458333333333331</v>
      </c>
      <c r="H4" s="87">
        <v>0.375</v>
      </c>
      <c r="I4">
        <v>4</v>
      </c>
    </row>
    <row r="5" spans="1:9" x14ac:dyDescent="0.25">
      <c r="A5" s="75">
        <v>44261</v>
      </c>
      <c r="B5" s="87">
        <v>0.96875</v>
      </c>
      <c r="C5" s="87">
        <v>0.96875</v>
      </c>
      <c r="D5">
        <v>30</v>
      </c>
      <c r="E5">
        <v>2</v>
      </c>
      <c r="F5">
        <v>30</v>
      </c>
      <c r="G5" s="87">
        <v>0.28472222222222221</v>
      </c>
      <c r="H5" s="87">
        <v>0.2951388888888889</v>
      </c>
      <c r="I5">
        <v>2</v>
      </c>
    </row>
    <row r="6" spans="1:9" x14ac:dyDescent="0.25">
      <c r="A6" s="75">
        <v>44262</v>
      </c>
      <c r="B6" s="87">
        <v>0.9375</v>
      </c>
      <c r="C6" s="87">
        <v>0.94791666666666663</v>
      </c>
      <c r="D6">
        <v>30</v>
      </c>
      <c r="E6">
        <v>4</v>
      </c>
      <c r="F6">
        <v>60</v>
      </c>
      <c r="G6" s="87">
        <v>0.32291666666666669</v>
      </c>
      <c r="H6" s="87">
        <v>0.33333333333333331</v>
      </c>
      <c r="I6">
        <v>3</v>
      </c>
    </row>
    <row r="7" spans="1:9" x14ac:dyDescent="0.25">
      <c r="A7" s="75">
        <v>44263</v>
      </c>
      <c r="B7" s="87">
        <v>0.89583333333333337</v>
      </c>
      <c r="C7" s="87">
        <v>0.91666666666666663</v>
      </c>
      <c r="D7">
        <v>20</v>
      </c>
      <c r="E7">
        <v>3</v>
      </c>
      <c r="F7">
        <v>100</v>
      </c>
      <c r="G7" s="87">
        <v>0.26041666666666669</v>
      </c>
      <c r="H7" s="87">
        <v>0.3125</v>
      </c>
      <c r="I7">
        <v>2</v>
      </c>
    </row>
    <row r="8" spans="1:9" x14ac:dyDescent="0.25">
      <c r="A8" s="75">
        <v>44264</v>
      </c>
      <c r="B8" s="87">
        <v>0.90972222222222221</v>
      </c>
      <c r="C8" s="87">
        <v>0.90625</v>
      </c>
      <c r="D8">
        <v>15</v>
      </c>
      <c r="E8">
        <v>2</v>
      </c>
      <c r="F8">
        <v>40</v>
      </c>
      <c r="G8" s="87">
        <v>0.31944444444444448</v>
      </c>
      <c r="H8" s="87">
        <v>0.3263888888888889</v>
      </c>
      <c r="I8">
        <v>3</v>
      </c>
    </row>
    <row r="9" spans="1:9" x14ac:dyDescent="0.25">
      <c r="A9" s="75">
        <v>44265</v>
      </c>
      <c r="B9" s="87">
        <v>1.0416666666666666E-2</v>
      </c>
      <c r="C9" s="87">
        <v>3.125E-2</v>
      </c>
      <c r="D9">
        <v>10</v>
      </c>
      <c r="E9">
        <v>3</v>
      </c>
      <c r="F9">
        <v>60</v>
      </c>
      <c r="G9" s="87">
        <v>0.28472222222222221</v>
      </c>
      <c r="H9" s="87">
        <v>0.2986111111111111</v>
      </c>
      <c r="I9">
        <v>3</v>
      </c>
    </row>
    <row r="10" spans="1:9" x14ac:dyDescent="0.25">
      <c r="A10" s="75">
        <v>44266</v>
      </c>
      <c r="B10" s="87">
        <v>1.7361111111111112E-2</v>
      </c>
      <c r="C10" s="87">
        <v>4.1666666666666664E-2</v>
      </c>
      <c r="D10">
        <v>10</v>
      </c>
      <c r="E10">
        <v>2</v>
      </c>
      <c r="F10">
        <v>10</v>
      </c>
      <c r="G10" s="87">
        <v>0.3125</v>
      </c>
      <c r="H10" s="87">
        <v>0.33333333333333331</v>
      </c>
      <c r="I10">
        <v>4</v>
      </c>
    </row>
    <row r="11" spans="1:9" x14ac:dyDescent="0.25">
      <c r="A11" s="75">
        <v>44267</v>
      </c>
      <c r="B11" s="87">
        <v>4.1666666666666664E-2</v>
      </c>
      <c r="C11" s="87">
        <v>6.25E-2</v>
      </c>
      <c r="D11">
        <v>15</v>
      </c>
      <c r="E11">
        <v>3</v>
      </c>
      <c r="F11">
        <v>40</v>
      </c>
      <c r="G11" s="87">
        <v>0.27083333333333331</v>
      </c>
      <c r="H11" s="87">
        <v>0.29166666666666669</v>
      </c>
      <c r="I11">
        <v>2</v>
      </c>
    </row>
    <row r="12" spans="1:9" x14ac:dyDescent="0.25">
      <c r="A12" s="75">
        <v>44268</v>
      </c>
      <c r="B12" s="87">
        <v>4.1666666666666664E-2</v>
      </c>
      <c r="C12" s="87">
        <v>4.1666666666666664E-2</v>
      </c>
      <c r="D12">
        <v>15</v>
      </c>
      <c r="E12">
        <v>1</v>
      </c>
      <c r="F12">
        <v>10</v>
      </c>
      <c r="G12" s="87">
        <v>0.34375</v>
      </c>
      <c r="H12" s="87">
        <v>0.35416666666666669</v>
      </c>
      <c r="I12">
        <v>3</v>
      </c>
    </row>
    <row r="13" spans="1:9" x14ac:dyDescent="0.25">
      <c r="A13" s="75">
        <v>44269</v>
      </c>
      <c r="B13" s="87">
        <v>0.875</v>
      </c>
      <c r="C13" s="87">
        <v>0.89583333333333337</v>
      </c>
      <c r="D13">
        <v>45</v>
      </c>
      <c r="E13">
        <v>4</v>
      </c>
      <c r="F13">
        <v>75</v>
      </c>
      <c r="G13" s="87">
        <v>0.32291666666666669</v>
      </c>
      <c r="H13" s="87">
        <v>0.32291666666666669</v>
      </c>
      <c r="I13">
        <v>3</v>
      </c>
    </row>
    <row r="14" spans="1:9" x14ac:dyDescent="0.25">
      <c r="A14" s="75">
        <v>44270</v>
      </c>
    </row>
    <row r="15" spans="1:9" x14ac:dyDescent="0.25">
      <c r="A15" s="75">
        <v>44271</v>
      </c>
      <c r="B15" s="87">
        <v>0.85763888888888884</v>
      </c>
      <c r="C15" s="87">
        <v>0.89583333333333337</v>
      </c>
      <c r="D15">
        <v>30</v>
      </c>
      <c r="E15">
        <v>2</v>
      </c>
      <c r="F15">
        <v>20</v>
      </c>
      <c r="G15" s="87">
        <v>0.28819444444444448</v>
      </c>
      <c r="H15" s="87">
        <v>0.30208333333333331</v>
      </c>
      <c r="I15">
        <v>4</v>
      </c>
    </row>
    <row r="16" spans="1:9" x14ac:dyDescent="0.25">
      <c r="A16" s="75">
        <v>44272</v>
      </c>
      <c r="B16" s="87">
        <v>0.89583333333333337</v>
      </c>
      <c r="C16" s="87">
        <v>0.9375</v>
      </c>
      <c r="D16">
        <v>30</v>
      </c>
      <c r="E16">
        <v>3</v>
      </c>
      <c r="F16">
        <v>60</v>
      </c>
      <c r="G16" s="87">
        <v>0.31597222222222221</v>
      </c>
      <c r="H16" s="87">
        <v>0.31944444444444448</v>
      </c>
      <c r="I16">
        <v>3</v>
      </c>
    </row>
    <row r="17" spans="1:9" x14ac:dyDescent="0.25">
      <c r="A17" s="75">
        <v>44273</v>
      </c>
      <c r="B17" s="87">
        <v>0.91666666666666663</v>
      </c>
      <c r="C17" s="87">
        <v>0.9375</v>
      </c>
      <c r="D17">
        <v>30</v>
      </c>
      <c r="E17">
        <v>4</v>
      </c>
      <c r="F17">
        <v>210</v>
      </c>
      <c r="G17" s="87">
        <v>0.41666666666666669</v>
      </c>
      <c r="H17" s="87">
        <v>0.4375</v>
      </c>
      <c r="I17">
        <v>3</v>
      </c>
    </row>
    <row r="18" spans="1:9" x14ac:dyDescent="0.25">
      <c r="A18" s="75">
        <v>44274</v>
      </c>
      <c r="B18" s="87">
        <v>0.9375</v>
      </c>
      <c r="C18" s="87">
        <v>0.95833333333333337</v>
      </c>
      <c r="D18">
        <v>30</v>
      </c>
      <c r="E18">
        <v>3</v>
      </c>
      <c r="F18">
        <v>90</v>
      </c>
      <c r="G18" s="87">
        <v>0.34375</v>
      </c>
      <c r="H18" s="87">
        <v>0.34722222222222227</v>
      </c>
      <c r="I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2</v>
      </c>
      <c r="C3" s="52"/>
      <c r="E3" s="8" t="s">
        <v>20</v>
      </c>
      <c r="F3" s="9">
        <v>6</v>
      </c>
      <c r="H3" s="8" t="s">
        <v>20</v>
      </c>
      <c r="I3" s="9">
        <v>0</v>
      </c>
      <c r="K3" s="8" t="s">
        <v>21</v>
      </c>
      <c r="L3" s="9">
        <v>2</v>
      </c>
      <c r="N3" s="10" t="s">
        <v>22</v>
      </c>
      <c r="O3" s="11">
        <v>22</v>
      </c>
      <c r="P3" s="11">
        <v>45</v>
      </c>
      <c r="Q3" s="12">
        <f>24-(((P3/0.6)/100)+O3)</f>
        <v>1.25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30</v>
      </c>
      <c r="E5" s="8" t="s">
        <v>28</v>
      </c>
      <c r="F5" s="9">
        <v>6</v>
      </c>
      <c r="H5" s="8" t="s">
        <v>28</v>
      </c>
      <c r="I5" s="9">
        <v>2</v>
      </c>
      <c r="K5" s="8" t="s">
        <v>29</v>
      </c>
      <c r="L5" s="9">
        <v>2</v>
      </c>
      <c r="N5" s="19" t="s">
        <v>30</v>
      </c>
      <c r="O5" s="11">
        <v>7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7</v>
      </c>
      <c r="C6" s="11">
        <v>30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6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6</v>
      </c>
      <c r="P7" s="11">
        <v>45</v>
      </c>
      <c r="Q7" s="13">
        <f>((P7/0.6)/100)+O7</f>
        <v>6.75</v>
      </c>
      <c r="R7" s="13">
        <f>(Q8/(Q3+Q7))*100</f>
        <v>87.5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20</v>
      </c>
      <c r="AA7"/>
    </row>
    <row r="8" spans="1:29" ht="15" x14ac:dyDescent="0.25">
      <c r="A8" s="10" t="s">
        <v>35</v>
      </c>
      <c r="B8" s="11">
        <v>7</v>
      </c>
      <c r="C8" s="11">
        <v>30</v>
      </c>
      <c r="E8" s="8" t="s">
        <v>37</v>
      </c>
      <c r="F8" s="9">
        <v>4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7</v>
      </c>
      <c r="P8" s="11"/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/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14</v>
      </c>
      <c r="N10" s="10" t="s">
        <v>42</v>
      </c>
      <c r="O10" s="11">
        <v>4</v>
      </c>
      <c r="P10" s="13">
        <f>O10-1</f>
        <v>3</v>
      </c>
      <c r="Q10" s="12">
        <f>P5+P10</f>
        <v>3</v>
      </c>
      <c r="U10" s="4" t="s">
        <v>41</v>
      </c>
      <c r="V10" s="20">
        <f>SUM(V3:V9)/7</f>
        <v>2.7142857142857144</v>
      </c>
      <c r="X10" s="17" t="s">
        <v>40</v>
      </c>
      <c r="Y10" s="15">
        <v>2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5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5.1111111111111107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2</v>
      </c>
      <c r="P15" s="13">
        <f t="shared" si="0"/>
        <v>1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3</v>
      </c>
      <c r="P16" s="13">
        <f t="shared" si="0"/>
        <v>2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3</v>
      </c>
      <c r="P18" s="13">
        <f t="shared" si="0"/>
        <v>2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6</v>
      </c>
      <c r="X19" s="14" t="s">
        <v>68</v>
      </c>
      <c r="Y19" s="15">
        <v>2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R20" s="1" t="s">
        <v>280</v>
      </c>
      <c r="X20" s="17" t="s">
        <v>71</v>
      </c>
      <c r="Y20" s="15">
        <v>4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12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2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H1" zoomScaleNormal="100" workbookViewId="0">
      <selection activeCell="J38" sqref="J38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21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19</v>
      </c>
      <c r="M5" s="17" t="s">
        <v>24</v>
      </c>
      <c r="N5" s="15">
        <v>1</v>
      </c>
      <c r="O5" s="18">
        <f>N4+N6+N8+N12+N13+N15+N17+N19+N20+N22</f>
        <v>17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15</v>
      </c>
      <c r="E8" s="14" t="s">
        <v>35</v>
      </c>
      <c r="F8" s="15">
        <v>2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18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3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2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1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3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2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3" workbookViewId="0">
      <selection activeCell="E10" sqref="E10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8" t="s">
        <v>130</v>
      </c>
    </row>
    <row r="3" spans="1:8" x14ac:dyDescent="0.25">
      <c r="A3" s="40" t="s">
        <v>20</v>
      </c>
      <c r="B3" s="79">
        <v>1</v>
      </c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281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282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25">
      <c r="A13" s="7" t="s">
        <v>285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7</v>
      </c>
    </row>
    <row r="17" spans="1:9" x14ac:dyDescent="0.25">
      <c r="A17" t="s">
        <v>108</v>
      </c>
    </row>
    <row r="18" spans="1:9" x14ac:dyDescent="0.25">
      <c r="A18" s="78" t="s">
        <v>130</v>
      </c>
    </row>
    <row r="19" spans="1:9" x14ac:dyDescent="0.25">
      <c r="A19" s="40" t="s">
        <v>20</v>
      </c>
      <c r="B19" s="79">
        <v>1</v>
      </c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298</v>
      </c>
      <c r="C24" s="50"/>
      <c r="D24" s="50"/>
      <c r="E24" s="50"/>
      <c r="F24" s="50"/>
      <c r="G24" s="50"/>
      <c r="H24" s="50"/>
      <c r="I24" s="80"/>
    </row>
    <row r="25" spans="1:9" x14ac:dyDescent="0.25">
      <c r="A25" s="43" t="s">
        <v>24</v>
      </c>
      <c r="B25" s="49" t="s">
        <v>299</v>
      </c>
      <c r="C25" s="50"/>
      <c r="D25" s="50"/>
      <c r="E25" s="50"/>
      <c r="F25" s="50"/>
      <c r="G25" s="50"/>
      <c r="H25" s="50"/>
      <c r="I25" s="80"/>
    </row>
    <row r="26" spans="1:9" x14ac:dyDescent="0.25">
      <c r="A26" s="69" t="s">
        <v>28</v>
      </c>
      <c r="B26" s="49" t="s">
        <v>300</v>
      </c>
      <c r="C26" s="50"/>
      <c r="D26" s="50"/>
      <c r="E26" s="50"/>
      <c r="F26" s="50"/>
      <c r="G26" s="50"/>
      <c r="H26" s="50"/>
      <c r="I26" s="80"/>
    </row>
    <row r="27" spans="1:9" x14ac:dyDescent="0.25">
      <c r="A27" s="43" t="s">
        <v>31</v>
      </c>
      <c r="B27" s="49" t="s">
        <v>283</v>
      </c>
      <c r="C27" s="50"/>
      <c r="D27" s="50"/>
      <c r="E27" s="50"/>
      <c r="F27" s="50"/>
      <c r="G27" s="50"/>
      <c r="H27" s="50"/>
      <c r="I27" s="80"/>
    </row>
    <row r="29" spans="1:9" x14ac:dyDescent="0.25">
      <c r="A29" s="7" t="s">
        <v>285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284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286</v>
      </c>
    </row>
    <row r="50" spans="1:15" x14ac:dyDescent="0.25">
      <c r="A50" s="43" t="s">
        <v>287</v>
      </c>
      <c r="B50" s="44"/>
      <c r="C50" s="44"/>
      <c r="D50" s="44"/>
      <c r="E50" s="45"/>
    </row>
    <row r="51" spans="1:15" x14ac:dyDescent="0.25">
      <c r="A51" s="43" t="s">
        <v>288</v>
      </c>
      <c r="B51" s="44"/>
      <c r="C51" s="44"/>
      <c r="D51" s="44"/>
      <c r="E51" s="44"/>
      <c r="F51" s="44"/>
      <c r="G51" s="45"/>
    </row>
    <row r="52" spans="1:15" x14ac:dyDescent="0.25">
      <c r="A52" s="77" t="s">
        <v>289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2"/>
    </row>
    <row r="53" spans="1:15" x14ac:dyDescent="0.25">
      <c r="A53" s="43" t="s">
        <v>293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292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294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295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296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291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290</v>
      </c>
      <c r="B59" s="44"/>
      <c r="C59" s="44"/>
      <c r="D59" s="44"/>
      <c r="E59" s="44"/>
      <c r="F5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Diary</vt:lpstr>
      <vt:lpstr>sleepdiary2</vt:lpstr>
      <vt:lpstr>Sleep Quiz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2023-09-27T18:47:42Z</dcterms:modified>
  <cp:category/>
  <cp:contentStatus/>
</cp:coreProperties>
</file>