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98" documentId="13_ncr:1_{2D1AA66E-30EA-4CE1-AD9C-166D1C0B071D}" xr6:coauthVersionLast="47" xr6:coauthVersionMax="47" xr10:uidLastSave="{FED2AD09-09D5-4D07-912E-20CEFDAEA2ED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<sst xmlns="http://schemas.openxmlformats.org/spreadsheetml/2006/main" count="557" uniqueCount="307">
  <si>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</si>
  <si>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</si>
  <si>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</si>
  <si>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</si>
  <si>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</si>
  <si>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</si>
  <si>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</si>
  <si>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</si>
  <si>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</si>
  <si>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</si>
  <si>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</si>
  <si>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</si>
  <si>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</si>
  <si>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</si>
  <si>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</si>
  <si>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</si>
  <si>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</si>
  <si>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</si>
  <si>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</si>
  <si>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</si>
  <si>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</si>
  <si>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</si>
  <si>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</si>
  <si>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</si>
  <si>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</si>
  <si>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</si>
  <si>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</si>
  <si>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</si>
  <si>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</si>
  <si>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</si>
  <si>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</si>
  <si>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</si>
  <si>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</si>
  <si>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</si>
  <si>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</si>
  <si>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</si>
  <si>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</si>
  <si>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</si>
  <si>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</si>
  <si>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</si>
  <si>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</si>
  <si>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</si>
  <si>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</si>
  <si>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</si>
  <si>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</si>
  <si>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</si>
  <si>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</si>
  <si>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</si>
  <si>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</si>
  <si>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</si>
  <si>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</si>
  <si>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</si>
  <si>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</si>
  <si>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</si>
  <si>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</si>
  <si>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</si>
  <si>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</si>
  <si>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</si>
  <si>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</si>
  <si>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</si>
  <si>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</si>
  <si>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</si>
  <si>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</si>
  <si>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</si>
  <si>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</si>
  <si>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</si>
  <si>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</si>
  <si>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</si>
  <si>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</si>
  <si>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</si>
  <si>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</si>
  <si>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</si>
  <si>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</si>
  <si>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</si>
  <si>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</si>
  <si>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</si>
  <si>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</si>
  <si>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</si>
  <si>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</si>
  <si>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</si>
  <si>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</si>
  <si>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</si>
  <si>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</si>
  <si>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</si>
  <si>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</si>
  <si>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</si>
  <si>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</si>
  <si>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</si>
  <si>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</si>
  <si>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</si>
  <si>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</si>
  <si>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</si>
  <si>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</si>
  <si>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</si>
  <si>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</si>
  <si>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</si>
  <si>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</si>
  <si>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</si>
  <si>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</si>
  <si>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</si>
  <si>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</si>
  <si>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</si>
  <si>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</si>
  <si>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</si>
  <si>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</si>
  <si>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</si>
  <si>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</si>
  <si>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</si>
  <si>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</si>
  <si>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</si>
  <si>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</si>
  <si>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</si>
  <si>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</si>
  <si>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</si>
  <si>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</si>
  <si>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</si>
  <si>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</si>
  <si>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</si>
  <si>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</si>
  <si>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</si>
  <si>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</si>
  <si>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</si>
  <si>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</si>
  <si>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</si>
  <si>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</si>
  <si>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</si>
  <si>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</si>
  <si>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</si>
  <si>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</si>
  <si>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</si>
  <si>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</si>
  <si>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</si>
  <si>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</si>
  <si>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</si>
  <si>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</si>
  <si>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</si>
  <si>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</si>
  <si>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</si>
  <si>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</si>
  <si>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</si>
  <si>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</si>
  <si>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</si>
  <si>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</si>
  <si>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</si>
  <si>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</si>
  <si>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</si>
  <si>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</si>
  <si>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</si>
  <si>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</si>
  <si>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</si>
  <si>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</si>
  <si>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</si>
  <si>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</si>
  <si>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</si>
  <si>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</si>
  <si>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</si>
  <si>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</si>
  <si>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</si>
  <si>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</si>
  <si>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</si>
  <si>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</si>
  <si>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</si>
  <si>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</si>
  <si>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</si>
  <si>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</si>
  <si>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</si>
  <si>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</si>
  <si>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</si>
  <si>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</si>
  <si>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</si>
  <si>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</si>
  <si>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</si>
  <si>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</si>
  <si>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</si>
  <si>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</si>
  <si>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</si>
  <si>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</si>
  <si>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</si>
  <si>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</si>
  <si>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</si>
  <si>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</si>
  <si>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</si>
  <si>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</si>
  <si>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</si>
  <si>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</si>
  <si>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</si>
  <si>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</si>
  <si>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</si>
  <si>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</si>
  <si>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</si>
  <si>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</si>
  <si>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</si>
  <si>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</si>
  <si>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</si>
  <si>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</si>
  <si>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</si>
  <si>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</si>
  <si>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</si>
  <si>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</si>
  <si>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</si>
  <si>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</si>
  <si>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</si>
  <si>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</si>
  <si>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</si>
  <si>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</si>
  <si>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</si>
  <si>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</si>
  <si>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</si>
  <si>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</si>
  <si>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</si>
  <si>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</si>
  <si>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</si>
  <si>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</si>
  <si>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</si>
  <si>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</si>
  <si>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</si>
  <si>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</si>
  <si>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</si>
  <si>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</si>
  <si>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</si>
  <si>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</si>
  <si>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</si>
  <si>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</si>
  <si>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</si>
  <si>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</si>
  <si>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</si>
  <si>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</si>
  <si>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</si>
  <si>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</si>
  <si>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</si>
  <si>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</si>
  <si>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</si>
  <si>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</si>
  <si>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</si>
  <si>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</si>
  <si>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</si>
  <si>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</si>
  <si>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</si>
  <si>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</si>
  <si>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</si>
  <si>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</si>
  <si>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</si>
  <si>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</si>
  <si>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</si>
  <si>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</si>
  <si>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</si>
  <si>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</si>
  <si>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</si>
  <si>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</si>
  <si>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</si>
  <si>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</si>
  <si>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</si>
  <si>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</si>
  <si>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</si>
  <si>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</si>
  <si>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</si>
  <si>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</si>
  <si>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</si>
  <si>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</si>
  <si>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</si>
  <si>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</si>
  <si>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</si>
  <si>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</si>
  <si>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</si>
  <si>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</si>
  <si>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</si>
  <si>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</si>
  <si>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</si>
  <si>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</si>
  <si>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</si>
  <si>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</si>
  <si>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</si>
  <si>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</si>
  <si>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</si>
  <si>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</si>
  <si>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</si>
  <si>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</si>
  <si>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</si>
  <si>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</si>
  <si>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</si>
  <si>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</si>
  <si>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</si>
  <si>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</si>
  <si>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</si>
  <si>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</si>
  <si>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</si>
  <si>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</si>
  <si>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</si>
  <si>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fløyte</t>
  </si>
  <si>
    <t xml:space="preserve">Nice signals 2/3 of the task, then a lot of noise from CP2 or CPS (ref.) mostlikely </t>
  </si>
  <si>
    <t xml:space="preserve">Participant has 2 extra test-days in spss we just removed the first two days of baseline </t>
  </si>
  <si>
    <t>nei</t>
  </si>
  <si>
    <t>tenkte på kaffe. Hvor mange spørsmål det var igjen. Gel i øret.</t>
  </si>
  <si>
    <t>Nei</t>
  </si>
  <si>
    <t>kaffe. Husker ikke annet</t>
  </si>
  <si>
    <t>7, 10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</si>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</sst>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4" sqref="D34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10</v>
      </c>
      <c r="F2" t="s">
        <v>252</v>
      </c>
    </row>
    <row r="3" spans="1:8" x14ac:dyDescent="0.25">
      <c r="B3" s="43" t="s">
        <v>106</v>
      </c>
      <c r="C3" s="45"/>
      <c r="D3" s="37">
        <v>21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2">
        <v>44269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28</v>
      </c>
      <c r="F8" s="57" t="s">
        <v>270</v>
      </c>
      <c r="H8" s="74">
        <f>((E8/0.6)/100)+D8</f>
        <v>11.466666666666667</v>
      </c>
    </row>
    <row r="9" spans="1:8" x14ac:dyDescent="0.25">
      <c r="B9" s="43" t="s">
        <v>110</v>
      </c>
      <c r="C9" s="45"/>
      <c r="D9" s="82">
        <v>44276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27</v>
      </c>
      <c r="F10" s="57" t="s">
        <v>270</v>
      </c>
      <c r="H10" s="74">
        <f>((E10/0.6)/100)+D10</f>
        <v>12.45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4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289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290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C9" sqref="C9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2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3</v>
      </c>
      <c r="Z4" s="18">
        <f>Y3+Y5+Y7+Y11+Y12+Y14+Y16+Y18+Y19+Y21</f>
        <v>39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1</v>
      </c>
      <c r="H5" s="8" t="s">
        <v>28</v>
      </c>
      <c r="I5" s="9">
        <v>2</v>
      </c>
      <c r="K5" s="8" t="s">
        <v>29</v>
      </c>
      <c r="L5" s="9">
        <v>0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2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7</v>
      </c>
      <c r="C6" s="11">
        <v>0</v>
      </c>
      <c r="E6" s="8" t="s">
        <v>31</v>
      </c>
      <c r="F6" s="9">
        <v>5</v>
      </c>
      <c r="H6" s="8" t="s">
        <v>31</v>
      </c>
      <c r="I6" s="9">
        <v>3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4</v>
      </c>
    </row>
    <row r="7" spans="1:29" ht="15" x14ac:dyDescent="0.25">
      <c r="A7" s="10" t="s">
        <v>31</v>
      </c>
      <c r="B7" s="11">
        <v>7</v>
      </c>
      <c r="C7" s="11">
        <v>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1</v>
      </c>
      <c r="N7" s="10" t="s">
        <v>36</v>
      </c>
      <c r="O7" s="11">
        <v>6</v>
      </c>
      <c r="P7" s="11">
        <v>30</v>
      </c>
      <c r="Q7" s="13">
        <f>((P7/0.6)/100)+O7</f>
        <v>6.5</v>
      </c>
      <c r="R7" s="13">
        <f>(Q8/(Q3+Q7))*100</f>
        <v>100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16</v>
      </c>
      <c r="AA7"/>
    </row>
    <row r="8" spans="1:29" ht="15" x14ac:dyDescent="0.25">
      <c r="A8" s="10" t="s">
        <v>35</v>
      </c>
      <c r="B8" s="11">
        <v>6</v>
      </c>
      <c r="C8" s="11">
        <v>30</v>
      </c>
      <c r="E8" s="8" t="s">
        <v>37</v>
      </c>
      <c r="F8" s="9">
        <v>5</v>
      </c>
      <c r="H8" s="8" t="s">
        <v>37</v>
      </c>
      <c r="I8" s="9">
        <v>1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15</v>
      </c>
      <c r="C9" s="67"/>
      <c r="E9" s="8" t="s">
        <v>39</v>
      </c>
      <c r="F9" s="9">
        <v>3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3.1428571428571428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3</v>
      </c>
      <c r="E11" s="8" t="s">
        <v>43</v>
      </c>
      <c r="F11" s="9">
        <v>5</v>
      </c>
      <c r="H11" s="8" t="s">
        <v>41</v>
      </c>
      <c r="I11" s="23">
        <f>SUM(I3:I10)</f>
        <v>13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</v>
      </c>
      <c r="H12" s="8" t="s">
        <v>27</v>
      </c>
      <c r="I12" s="22">
        <f>SUM(GESTEP(I11,0),GESTEP(I11,6),GESTEP(I11,11),GESTEP(I11,13),GESTEP(I11,16))</f>
        <v>4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0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0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44261</v>
      </c>
      <c r="B4" s="32">
        <v>1</v>
      </c>
      <c r="C4" s="33">
        <v>24</v>
      </c>
      <c r="D4" s="15">
        <v>23</v>
      </c>
      <c r="E4" s="15">
        <v>0</v>
      </c>
      <c r="F4" s="15">
        <v>0</v>
      </c>
      <c r="G4" s="34">
        <f>(E4/0.6)/100</f>
        <v>0</v>
      </c>
      <c r="H4" s="34">
        <f>(F4/0.6)/100</f>
        <v>0</v>
      </c>
      <c r="I4" s="34">
        <f>D4+G4+H4</f>
        <v>23</v>
      </c>
      <c r="J4" s="34">
        <f>C4-I4</f>
        <v>1</v>
      </c>
      <c r="K4" s="15">
        <v>8</v>
      </c>
      <c r="L4" s="15">
        <v>0</v>
      </c>
      <c r="M4" s="34">
        <f>(L4/0.6)/100</f>
        <v>0</v>
      </c>
      <c r="N4" s="34">
        <f>K4+M4</f>
        <v>8</v>
      </c>
      <c r="O4" s="34">
        <f t="shared" ref="O4:O20" si="0">N4+J4</f>
        <v>9</v>
      </c>
      <c r="P4" s="34">
        <f>ROUNDDOWN(O4,0)</f>
        <v>9</v>
      </c>
      <c r="Q4" s="34">
        <f>(O4-P4)*0.6</f>
        <v>0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0</v>
      </c>
    </row>
    <row r="5" spans="1:30" x14ac:dyDescent="0.25">
      <c r="A5" s="75">
        <v>44262</v>
      </c>
      <c r="B5" s="32">
        <v>2</v>
      </c>
      <c r="C5" s="33">
        <v>24</v>
      </c>
      <c r="D5" s="15">
        <v>23</v>
      </c>
      <c r="E5" s="15">
        <v>0</v>
      </c>
      <c r="F5" s="15"/>
      <c r="G5" s="34">
        <f t="shared" ref="G5:H20" si="2">(E5/0.6)/100</f>
        <v>0</v>
      </c>
      <c r="H5" s="34">
        <f t="shared" si="2"/>
        <v>0</v>
      </c>
      <c r="I5" s="34">
        <f t="shared" ref="I5:I20" si="3">D5+G5+H5</f>
        <v>23</v>
      </c>
      <c r="J5" s="34">
        <f t="shared" ref="J5:J20" si="4">C5-I5</f>
        <v>1</v>
      </c>
      <c r="K5" s="15">
        <v>7</v>
      </c>
      <c r="L5" s="15">
        <v>30</v>
      </c>
      <c r="M5" s="34">
        <f t="shared" ref="M5:M20" si="5">(L5/0.6)/100</f>
        <v>0.5</v>
      </c>
      <c r="N5" s="34">
        <f t="shared" ref="N5:N20" si="6">K5+M5</f>
        <v>7.5</v>
      </c>
      <c r="O5" s="34">
        <f t="shared" si="0"/>
        <v>8.5</v>
      </c>
      <c r="P5" s="34">
        <f t="shared" ref="P5:P20" si="7">ROUNDDOWN(O5,0)</f>
        <v>8</v>
      </c>
      <c r="Q5" s="34">
        <f t="shared" ref="Q5:Q20" si="8">(O5-P5)*0.6</f>
        <v>0.3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30</v>
      </c>
      <c r="AD5" s="36"/>
    </row>
    <row r="6" spans="1:30" x14ac:dyDescent="0.25">
      <c r="A6" s="75">
        <v>44263</v>
      </c>
      <c r="B6" s="32">
        <v>3</v>
      </c>
      <c r="C6" s="33">
        <v>24</v>
      </c>
      <c r="D6" s="15">
        <v>23</v>
      </c>
      <c r="E6" s="15">
        <v>30</v>
      </c>
      <c r="F6" s="15">
        <v>0</v>
      </c>
      <c r="G6" s="34">
        <f t="shared" si="2"/>
        <v>0.5</v>
      </c>
      <c r="H6" s="34">
        <f t="shared" si="2"/>
        <v>0</v>
      </c>
      <c r="I6" s="34">
        <f t="shared" si="3"/>
        <v>23.5</v>
      </c>
      <c r="J6" s="34">
        <f t="shared" si="4"/>
        <v>0.5</v>
      </c>
      <c r="K6" s="15">
        <v>8</v>
      </c>
      <c r="L6" s="15">
        <v>0</v>
      </c>
      <c r="M6" s="34">
        <f t="shared" si="5"/>
        <v>0</v>
      </c>
      <c r="N6" s="34">
        <f t="shared" si="6"/>
        <v>8</v>
      </c>
      <c r="O6" s="34">
        <f t="shared" si="0"/>
        <v>8.5</v>
      </c>
      <c r="P6" s="34">
        <f t="shared" si="7"/>
        <v>8</v>
      </c>
      <c r="Q6" s="34">
        <f t="shared" si="8"/>
        <v>0.3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30</v>
      </c>
      <c r="AD6" s="36"/>
    </row>
    <row r="7" spans="1:30" x14ac:dyDescent="0.25">
      <c r="A7" s="75">
        <v>44264</v>
      </c>
      <c r="B7" s="32">
        <v>4</v>
      </c>
      <c r="C7" s="33">
        <v>24</v>
      </c>
      <c r="D7" s="15">
        <v>22</v>
      </c>
      <c r="E7" s="15">
        <v>0</v>
      </c>
      <c r="F7" s="15">
        <v>0</v>
      </c>
      <c r="G7" s="34">
        <f t="shared" si="2"/>
        <v>0</v>
      </c>
      <c r="H7" s="34">
        <f t="shared" si="2"/>
        <v>0</v>
      </c>
      <c r="I7" s="34">
        <f t="shared" si="3"/>
        <v>22</v>
      </c>
      <c r="J7" s="34">
        <f t="shared" si="4"/>
        <v>2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10</v>
      </c>
      <c r="P7" s="34">
        <f t="shared" si="7"/>
        <v>10</v>
      </c>
      <c r="Q7" s="34">
        <f t="shared" si="8"/>
        <v>0</v>
      </c>
      <c r="R7" s="15">
        <v>4</v>
      </c>
      <c r="S7" s="34">
        <f t="shared" si="9"/>
        <v>3</v>
      </c>
      <c r="T7" s="35">
        <f t="shared" si="1"/>
        <v>10</v>
      </c>
      <c r="U7" s="35">
        <f t="shared" si="10"/>
        <v>0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44265</v>
      </c>
      <c r="B8" s="32">
        <v>5</v>
      </c>
      <c r="C8" s="33">
        <v>24</v>
      </c>
      <c r="D8" s="15">
        <v>23</v>
      </c>
      <c r="E8" s="15">
        <v>0</v>
      </c>
      <c r="F8" s="15">
        <v>0</v>
      </c>
      <c r="G8" s="34">
        <f t="shared" si="2"/>
        <v>0</v>
      </c>
      <c r="H8" s="34">
        <f t="shared" si="2"/>
        <v>0</v>
      </c>
      <c r="I8" s="34">
        <f t="shared" si="3"/>
        <v>23</v>
      </c>
      <c r="J8" s="34">
        <f t="shared" si="4"/>
        <v>1</v>
      </c>
      <c r="K8" s="15">
        <v>6</v>
      </c>
      <c r="L8" s="15">
        <v>30</v>
      </c>
      <c r="M8" s="34">
        <f t="shared" si="5"/>
        <v>0.5</v>
      </c>
      <c r="N8" s="34">
        <f t="shared" si="6"/>
        <v>6.5</v>
      </c>
      <c r="O8" s="34">
        <f t="shared" si="0"/>
        <v>7.5</v>
      </c>
      <c r="P8" s="34">
        <f t="shared" si="7"/>
        <v>7</v>
      </c>
      <c r="Q8" s="34">
        <f t="shared" si="8"/>
        <v>0.3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30</v>
      </c>
      <c r="W8" t="str">
        <f>IF(B1=1,"DP_NS_AVG","")</f>
        <v>DP_NS_AVG</v>
      </c>
      <c r="X8" s="36">
        <f>IF(B1=1,SUM(O8:O14)/(COUNT(O8:O14)),"")</f>
        <v>8.488095238095239</v>
      </c>
      <c r="Y8" s="36">
        <f>IF(B1=1,SUM(S8:S14)/COUNT(S8:S14),"")</f>
        <v>2.7142857142857144</v>
      </c>
      <c r="Z8" t="str">
        <f>IF(B1=1,IF(COUNT(S8:S14)&lt;7,7-COUNT(S8:S14),""),"")</f>
        <v/>
      </c>
    </row>
    <row r="9" spans="1:30" x14ac:dyDescent="0.25">
      <c r="A9" s="75">
        <v>44266</v>
      </c>
      <c r="B9" s="32">
        <v>6</v>
      </c>
      <c r="C9" s="33">
        <v>24</v>
      </c>
      <c r="D9" s="15">
        <v>22</v>
      </c>
      <c r="E9" s="15">
        <v>45</v>
      </c>
      <c r="F9" s="15">
        <v>0</v>
      </c>
      <c r="G9" s="34">
        <f t="shared" si="2"/>
        <v>0.75</v>
      </c>
      <c r="H9" s="34">
        <f t="shared" si="2"/>
        <v>0</v>
      </c>
      <c r="I9" s="34">
        <f t="shared" si="3"/>
        <v>22.75</v>
      </c>
      <c r="J9" s="34">
        <f t="shared" si="4"/>
        <v>1.25</v>
      </c>
      <c r="K9" s="15">
        <v>8</v>
      </c>
      <c r="L9" s="15">
        <v>30</v>
      </c>
      <c r="M9" s="34">
        <f t="shared" si="5"/>
        <v>0.5</v>
      </c>
      <c r="N9" s="34">
        <f t="shared" si="6"/>
        <v>8.5</v>
      </c>
      <c r="O9" s="34">
        <f t="shared" si="0"/>
        <v>9.75</v>
      </c>
      <c r="P9" s="34">
        <f t="shared" si="7"/>
        <v>9</v>
      </c>
      <c r="Q9" s="34">
        <f t="shared" si="8"/>
        <v>0.44999999999999996</v>
      </c>
      <c r="R9" s="15">
        <v>4</v>
      </c>
      <c r="S9" s="34">
        <f t="shared" si="9"/>
        <v>3</v>
      </c>
      <c r="T9" s="35">
        <f t="shared" si="1"/>
        <v>9</v>
      </c>
      <c r="U9" s="35">
        <f t="shared" si="10"/>
        <v>44.999999999999993</v>
      </c>
      <c r="W9" t="str">
        <f>IF(B1=1,"DP_P_AVG","")</f>
        <v>DP_P_AVG</v>
      </c>
      <c r="X9" s="36">
        <f>IF(B1=1,SUM(O15:O17)/(COUNT(O15:O17)),"")</f>
        <v>5.8500000000000005</v>
      </c>
      <c r="Y9" s="36">
        <f>IF(B1=1,SUM(S15:S17)/COUNT(S15:S17),"")</f>
        <v>2.6666666666666665</v>
      </c>
      <c r="Z9" t="str">
        <f>IF(B1=1,IF(COUNT(S15:S17)&lt;3,3-COUNT(S15:S17),""),"")</f>
        <v/>
      </c>
    </row>
    <row r="10" spans="1:30" x14ac:dyDescent="0.25">
      <c r="A10" s="75">
        <v>44267</v>
      </c>
      <c r="B10" s="32">
        <v>7</v>
      </c>
      <c r="C10" s="33">
        <v>24</v>
      </c>
      <c r="D10" s="15">
        <v>24</v>
      </c>
      <c r="E10" s="15">
        <v>30</v>
      </c>
      <c r="F10" s="15">
        <v>30</v>
      </c>
      <c r="G10" s="34">
        <f t="shared" si="2"/>
        <v>0.5</v>
      </c>
      <c r="H10" s="34">
        <f t="shared" si="2"/>
        <v>0.5</v>
      </c>
      <c r="I10" s="34">
        <f t="shared" si="3"/>
        <v>25</v>
      </c>
      <c r="J10" s="34">
        <f t="shared" si="4"/>
        <v>-1</v>
      </c>
      <c r="K10" s="15">
        <v>7</v>
      </c>
      <c r="L10" s="15">
        <v>45</v>
      </c>
      <c r="M10" s="34">
        <f t="shared" si="5"/>
        <v>0.75</v>
      </c>
      <c r="N10" s="34">
        <f t="shared" si="6"/>
        <v>7.75</v>
      </c>
      <c r="O10" s="34">
        <f t="shared" si="0"/>
        <v>6.75</v>
      </c>
      <c r="P10" s="34">
        <f t="shared" si="7"/>
        <v>6</v>
      </c>
      <c r="Q10" s="34">
        <f t="shared" si="8"/>
        <v>0.44999999999999996</v>
      </c>
      <c r="R10" s="15">
        <v>5</v>
      </c>
      <c r="S10" s="34">
        <f t="shared" si="9"/>
        <v>4</v>
      </c>
      <c r="T10" s="35">
        <f t="shared" si="1"/>
        <v>6</v>
      </c>
      <c r="U10" s="35">
        <f t="shared" si="10"/>
        <v>44.999999999999993</v>
      </c>
      <c r="W10" t="str">
        <f>IF(B1=1,"NS_AVG","")</f>
        <v>NS_AVG</v>
      </c>
      <c r="X10" s="36">
        <f>IF(B1=1,SUM(O4:O10)/(COUNT(O4:O10)),"")</f>
        <v>8.5714285714285712</v>
      </c>
      <c r="Y10" s="36">
        <f>IF(B1=1,SUM(S4:S10)/COUNT(S4:S10),"")</f>
        <v>2.8571428571428572</v>
      </c>
      <c r="Z10" t="str">
        <f>IF(B1=1,IF(COUNT(S4:S10)&lt;7,7-COUNT(S4:S10),""),"")</f>
        <v/>
      </c>
    </row>
    <row r="11" spans="1:30" x14ac:dyDescent="0.25">
      <c r="A11" s="75">
        <v>44268</v>
      </c>
      <c r="B11" s="32">
        <v>8</v>
      </c>
      <c r="C11" s="28">
        <v>24</v>
      </c>
      <c r="D11" s="15">
        <v>22</v>
      </c>
      <c r="E11" s="15">
        <v>30</v>
      </c>
      <c r="F11" s="15">
        <v>5</v>
      </c>
      <c r="G11" s="34">
        <f t="shared" si="2"/>
        <v>0.5</v>
      </c>
      <c r="H11" s="34">
        <f t="shared" si="2"/>
        <v>8.3333333333333343E-2</v>
      </c>
      <c r="I11" s="34">
        <f t="shared" si="3"/>
        <v>22.583333333333332</v>
      </c>
      <c r="J11" s="34">
        <f t="shared" si="4"/>
        <v>1.4166666666666679</v>
      </c>
      <c r="K11" s="15">
        <v>7</v>
      </c>
      <c r="L11" s="15">
        <v>45</v>
      </c>
      <c r="M11" s="34">
        <f t="shared" si="5"/>
        <v>0.75</v>
      </c>
      <c r="N11" s="34">
        <f t="shared" si="6"/>
        <v>7.75</v>
      </c>
      <c r="O11" s="34">
        <f t="shared" si="0"/>
        <v>9.1666666666666679</v>
      </c>
      <c r="P11" s="34">
        <f t="shared" si="7"/>
        <v>9</v>
      </c>
      <c r="Q11" s="34">
        <f t="shared" si="8"/>
        <v>0.10000000000000071</v>
      </c>
      <c r="R11" s="15">
        <v>2</v>
      </c>
      <c r="S11" s="34">
        <f t="shared" si="9"/>
        <v>1</v>
      </c>
      <c r="T11" s="35">
        <f t="shared" si="1"/>
        <v>9</v>
      </c>
      <c r="U11" s="35">
        <f t="shared" si="10"/>
        <v>10.000000000000071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44269</v>
      </c>
      <c r="B12" s="32">
        <v>9</v>
      </c>
      <c r="C12" s="28">
        <v>24</v>
      </c>
      <c r="D12" s="15">
        <v>22</v>
      </c>
      <c r="E12" s="15">
        <v>30</v>
      </c>
      <c r="F12" s="15"/>
      <c r="G12" s="34">
        <f t="shared" si="2"/>
        <v>0.5</v>
      </c>
      <c r="H12" s="34">
        <f t="shared" si="2"/>
        <v>0</v>
      </c>
      <c r="I12" s="34">
        <f t="shared" si="3"/>
        <v>22.5</v>
      </c>
      <c r="J12" s="34">
        <f t="shared" si="4"/>
        <v>1.5</v>
      </c>
      <c r="K12" s="15">
        <v>7</v>
      </c>
      <c r="L12" s="15">
        <v>50</v>
      </c>
      <c r="M12" s="34">
        <f t="shared" si="5"/>
        <v>0.83333333333333348</v>
      </c>
      <c r="N12" s="34">
        <f t="shared" si="6"/>
        <v>7.8333333333333339</v>
      </c>
      <c r="O12" s="34">
        <f t="shared" si="0"/>
        <v>9.3333333333333339</v>
      </c>
      <c r="P12" s="34">
        <f t="shared" si="7"/>
        <v>9</v>
      </c>
      <c r="Q12" s="34">
        <f t="shared" si="8"/>
        <v>0.20000000000000034</v>
      </c>
      <c r="R12" s="15">
        <v>5</v>
      </c>
      <c r="S12" s="34">
        <f t="shared" si="9"/>
        <v>4</v>
      </c>
      <c r="T12" s="35">
        <f t="shared" si="1"/>
        <v>9</v>
      </c>
      <c r="U12" s="35">
        <f t="shared" si="10"/>
        <v>20.000000000000036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44270</v>
      </c>
      <c r="B13" s="32">
        <v>10</v>
      </c>
      <c r="C13" s="28">
        <v>24</v>
      </c>
      <c r="D13" s="15">
        <v>23</v>
      </c>
      <c r="E13" s="15">
        <v>0</v>
      </c>
      <c r="F13" s="15">
        <v>0</v>
      </c>
      <c r="G13" s="34">
        <f t="shared" si="2"/>
        <v>0</v>
      </c>
      <c r="H13" s="34">
        <f t="shared" si="2"/>
        <v>0</v>
      </c>
      <c r="I13" s="34">
        <f t="shared" si="3"/>
        <v>23</v>
      </c>
      <c r="J13" s="34">
        <f t="shared" si="4"/>
        <v>1</v>
      </c>
      <c r="K13" s="15">
        <v>7</v>
      </c>
      <c r="L13" s="15">
        <v>55</v>
      </c>
      <c r="M13" s="34">
        <f t="shared" si="5"/>
        <v>0.91666666666666674</v>
      </c>
      <c r="N13" s="34">
        <f t="shared" si="6"/>
        <v>7.916666666666667</v>
      </c>
      <c r="O13" s="34">
        <f t="shared" si="0"/>
        <v>8.9166666666666679</v>
      </c>
      <c r="P13" s="34">
        <f t="shared" si="7"/>
        <v>8</v>
      </c>
      <c r="Q13" s="34">
        <f t="shared" si="8"/>
        <v>0.55000000000000071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55.000000000000071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44271</v>
      </c>
      <c r="B14" s="32">
        <v>11</v>
      </c>
      <c r="C14" s="28">
        <v>24</v>
      </c>
      <c r="D14" s="15">
        <v>23</v>
      </c>
      <c r="E14" s="15">
        <v>0</v>
      </c>
      <c r="F14" s="15">
        <v>0</v>
      </c>
      <c r="G14" s="34">
        <f t="shared" si="2"/>
        <v>0</v>
      </c>
      <c r="H14" s="34">
        <f t="shared" si="2"/>
        <v>0</v>
      </c>
      <c r="I14" s="34">
        <f t="shared" si="3"/>
        <v>23</v>
      </c>
      <c r="J14" s="34">
        <f t="shared" si="4"/>
        <v>1</v>
      </c>
      <c r="K14" s="15">
        <v>7</v>
      </c>
      <c r="L14" s="15">
        <v>0</v>
      </c>
      <c r="M14" s="34">
        <f t="shared" si="5"/>
        <v>0</v>
      </c>
      <c r="N14" s="34">
        <f t="shared" si="6"/>
        <v>7</v>
      </c>
      <c r="O14" s="34">
        <f t="shared" si="0"/>
        <v>8</v>
      </c>
      <c r="P14" s="34">
        <f t="shared" si="7"/>
        <v>8</v>
      </c>
      <c r="Q14" s="34">
        <f t="shared" si="8"/>
        <v>0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44272</v>
      </c>
      <c r="B15" s="32">
        <v>12</v>
      </c>
      <c r="C15" s="28">
        <v>24</v>
      </c>
      <c r="D15" s="15">
        <v>26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26.083333333333332</v>
      </c>
      <c r="J15" s="34">
        <f t="shared" si="4"/>
        <v>-2.0833333333333321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5.9166666666666679</v>
      </c>
      <c r="P15" s="34">
        <f t="shared" si="7"/>
        <v>5</v>
      </c>
      <c r="Q15" s="34">
        <f t="shared" si="8"/>
        <v>0.55000000000000071</v>
      </c>
      <c r="R15" s="15">
        <v>4</v>
      </c>
      <c r="S15" s="34">
        <f t="shared" si="9"/>
        <v>3</v>
      </c>
      <c r="T15" s="35">
        <f t="shared" si="1"/>
        <v>5</v>
      </c>
      <c r="U15" s="35">
        <f t="shared" si="10"/>
        <v>55.000000000000071</v>
      </c>
      <c r="W15" s="83" t="s">
        <v>296</v>
      </c>
      <c r="X15" s="84" cm="1">
        <f t="array" ref="X15">_xlfn.IFS(B1=0,X12-X13,B1=1,X8-X9)</f>
        <v>2.6380952380952385</v>
      </c>
      <c r="Y15" s="85" t="s">
        <v>297</v>
      </c>
      <c r="Z15" s="84" cm="1">
        <f t="array" ref="Z15">_xlfn.IFS(B1=0,X14-X13,B1=1,X10-X9)</f>
        <v>2.7214285714285706</v>
      </c>
      <c r="AA15" s="86" t="s">
        <v>298</v>
      </c>
    </row>
    <row r="16" spans="1:30" x14ac:dyDescent="0.25">
      <c r="A16" s="75">
        <v>44273</v>
      </c>
      <c r="B16" s="32">
        <v>13</v>
      </c>
      <c r="C16" s="28">
        <v>24</v>
      </c>
      <c r="D16" s="15">
        <v>26</v>
      </c>
      <c r="E16" s="15">
        <v>30</v>
      </c>
      <c r="F16" s="15">
        <v>2</v>
      </c>
      <c r="G16" s="34">
        <f t="shared" si="2"/>
        <v>0.5</v>
      </c>
      <c r="H16" s="34">
        <f t="shared" si="2"/>
        <v>3.3333333333333333E-2</v>
      </c>
      <c r="I16" s="34">
        <f t="shared" si="3"/>
        <v>26.533333333333335</v>
      </c>
      <c r="J16" s="34">
        <f t="shared" si="4"/>
        <v>-2.533333333333335</v>
      </c>
      <c r="K16" s="15">
        <v>8</v>
      </c>
      <c r="L16" s="15">
        <v>50</v>
      </c>
      <c r="M16" s="34">
        <f t="shared" si="5"/>
        <v>0.83333333333333348</v>
      </c>
      <c r="N16" s="34">
        <f t="shared" si="6"/>
        <v>8.8333333333333339</v>
      </c>
      <c r="O16" s="34">
        <f t="shared" si="0"/>
        <v>6.2999999999999989</v>
      </c>
      <c r="P16" s="34">
        <f t="shared" si="7"/>
        <v>6</v>
      </c>
      <c r="Q16" s="34">
        <f t="shared" si="8"/>
        <v>0.17999999999999935</v>
      </c>
      <c r="R16" s="15">
        <v>4</v>
      </c>
      <c r="S16" s="34">
        <f t="shared" si="9"/>
        <v>3</v>
      </c>
      <c r="T16" s="35">
        <f t="shared" si="1"/>
        <v>6</v>
      </c>
      <c r="U16" s="35">
        <f t="shared" si="10"/>
        <v>17.999999999999936</v>
      </c>
      <c r="W16" t="s">
        <v>269</v>
      </c>
    </row>
    <row r="17" spans="1:21" x14ac:dyDescent="0.25">
      <c r="A17" s="75">
        <v>44274</v>
      </c>
      <c r="B17" s="32">
        <v>14</v>
      </c>
      <c r="C17" s="28">
        <v>24</v>
      </c>
      <c r="D17" s="15">
        <v>26</v>
      </c>
      <c r="E17" s="15">
        <v>30</v>
      </c>
      <c r="F17" s="15">
        <v>0</v>
      </c>
      <c r="G17" s="34">
        <f t="shared" si="2"/>
        <v>0.5</v>
      </c>
      <c r="H17" s="34">
        <f t="shared" si="2"/>
        <v>0</v>
      </c>
      <c r="I17" s="34">
        <f t="shared" si="3"/>
        <v>26.5</v>
      </c>
      <c r="J17" s="34">
        <f t="shared" si="4"/>
        <v>-2.5</v>
      </c>
      <c r="K17" s="15">
        <v>7</v>
      </c>
      <c r="L17" s="15">
        <v>50</v>
      </c>
      <c r="M17" s="34">
        <f t="shared" si="5"/>
        <v>0.83333333333333348</v>
      </c>
      <c r="N17" s="34">
        <f t="shared" si="6"/>
        <v>7.8333333333333339</v>
      </c>
      <c r="O17" s="34">
        <f t="shared" si="0"/>
        <v>5.3333333333333339</v>
      </c>
      <c r="P17" s="34">
        <f t="shared" si="7"/>
        <v>5</v>
      </c>
      <c r="Q17" s="34">
        <f t="shared" si="8"/>
        <v>0.20000000000000034</v>
      </c>
      <c r="R17" s="15">
        <v>3</v>
      </c>
      <c r="S17" s="34">
        <f t="shared" si="9"/>
        <v>2</v>
      </c>
      <c r="T17" s="35">
        <f t="shared" si="1"/>
        <v>5</v>
      </c>
      <c r="U17" s="35">
        <f t="shared" si="10"/>
        <v>20.000000000000036</v>
      </c>
    </row>
    <row r="18" spans="1:2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6647-AF59-4AE2-A77A-C33BCAF5DE4F}">
  <dimension ref="A1:I15"/>
  <sheetViews>
    <sheetView tabSelected="1" workbookViewId="0">
      <selection activeCell="G15" sqref="G15"/>
    </sheetView>
  </sheetViews>
  <sheetFormatPr defaultRowHeight="15" x14ac:dyDescent="0.25"/>
  <cols>
    <col min="1" max="1" width="10.7109375" bestFit="1" customWidth="1"/>
  </cols>
  <sheetData>
    <row r="1" spans="1:9" x14ac:dyDescent="0.25">
      <c r="A1" s="29" t="s">
        <v>272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</row>
    <row r="2" spans="1:9" x14ac:dyDescent="0.25">
      <c r="A2" s="75">
        <v>44263</v>
      </c>
      <c r="B2" s="87">
        <v>0.89583333333333337</v>
      </c>
      <c r="C2" s="87">
        <v>0.95833333333333337</v>
      </c>
      <c r="E2">
        <v>2</v>
      </c>
      <c r="G2" s="87">
        <v>0.33333333333333331</v>
      </c>
      <c r="H2" s="87">
        <v>0.34375</v>
      </c>
      <c r="I2">
        <v>4</v>
      </c>
    </row>
    <row r="3" spans="1:9" x14ac:dyDescent="0.25">
      <c r="A3" s="75">
        <v>44264</v>
      </c>
      <c r="B3" s="87">
        <v>0.91666666666666663</v>
      </c>
      <c r="C3" s="87">
        <v>0.95833333333333337</v>
      </c>
      <c r="E3">
        <v>2</v>
      </c>
      <c r="G3" s="87">
        <v>0.3125</v>
      </c>
      <c r="H3" s="87">
        <v>0.33333333333333331</v>
      </c>
      <c r="I3">
        <v>3</v>
      </c>
    </row>
    <row r="4" spans="1:9" x14ac:dyDescent="0.25">
      <c r="A4" s="75">
        <v>44265</v>
      </c>
      <c r="B4" s="87">
        <v>0.9375</v>
      </c>
      <c r="C4" s="87">
        <v>0.97916666666666663</v>
      </c>
      <c r="E4">
        <v>3</v>
      </c>
      <c r="G4" s="87">
        <v>0.33333333333333331</v>
      </c>
      <c r="H4" s="87">
        <v>0.33333333333333331</v>
      </c>
      <c r="I4">
        <v>4</v>
      </c>
    </row>
    <row r="5" spans="1:9" x14ac:dyDescent="0.25">
      <c r="A5" s="75">
        <v>44266</v>
      </c>
      <c r="B5" s="87">
        <v>0.89583333333333337</v>
      </c>
      <c r="C5" s="87">
        <v>0.91666666666666663</v>
      </c>
      <c r="E5">
        <v>3</v>
      </c>
      <c r="G5" s="87">
        <v>0.33333333333333331</v>
      </c>
      <c r="H5" s="87">
        <v>0.33333333333333331</v>
      </c>
      <c r="I5">
        <v>4</v>
      </c>
    </row>
    <row r="6" spans="1:9" x14ac:dyDescent="0.25">
      <c r="A6" s="75">
        <v>44267</v>
      </c>
      <c r="B6" s="87">
        <v>0.91666666666666663</v>
      </c>
      <c r="C6" s="87">
        <v>0.95833333333333337</v>
      </c>
      <c r="E6">
        <v>4</v>
      </c>
      <c r="G6" s="87">
        <v>0.27083333333333331</v>
      </c>
      <c r="H6" s="87">
        <v>0.28125</v>
      </c>
      <c r="I6">
        <v>3</v>
      </c>
    </row>
    <row r="7" spans="1:9" x14ac:dyDescent="0.25">
      <c r="A7" s="75">
        <v>44268</v>
      </c>
      <c r="B7" s="87">
        <v>0.94791666666666663</v>
      </c>
      <c r="C7" s="87">
        <v>0.97916666666666663</v>
      </c>
      <c r="E7">
        <v>2</v>
      </c>
      <c r="G7" s="87">
        <v>0.35416666666666669</v>
      </c>
      <c r="H7" s="87">
        <v>0.375</v>
      </c>
      <c r="I7">
        <v>4</v>
      </c>
    </row>
    <row r="8" spans="1:9" x14ac:dyDescent="0.25">
      <c r="A8" s="75">
        <v>44269</v>
      </c>
      <c r="B8" s="87">
        <v>2.0833333333333332E-2</v>
      </c>
      <c r="C8" s="87">
        <v>2.0833333333333332E-2</v>
      </c>
      <c r="D8">
        <v>30</v>
      </c>
      <c r="E8">
        <v>4</v>
      </c>
      <c r="F8">
        <v>30</v>
      </c>
      <c r="G8" s="87">
        <v>0.32291666666666669</v>
      </c>
      <c r="H8" s="87">
        <v>0.32291666666666669</v>
      </c>
      <c r="I8">
        <v>2</v>
      </c>
    </row>
    <row r="9" spans="1:9" x14ac:dyDescent="0.25">
      <c r="A9" s="75">
        <v>44270</v>
      </c>
      <c r="B9" s="87">
        <v>0.91666666666666663</v>
      </c>
      <c r="C9" s="87">
        <v>0.9375</v>
      </c>
      <c r="D9">
        <v>5</v>
      </c>
      <c r="E9">
        <v>2</v>
      </c>
      <c r="F9">
        <v>5</v>
      </c>
      <c r="G9" s="87">
        <v>0.32291666666666669</v>
      </c>
      <c r="H9" s="87">
        <v>0.33333333333333331</v>
      </c>
      <c r="I9">
        <v>5</v>
      </c>
    </row>
    <row r="10" spans="1:9" x14ac:dyDescent="0.25">
      <c r="A10" s="75">
        <v>44271</v>
      </c>
      <c r="B10" s="87">
        <v>0.91666666666666663</v>
      </c>
      <c r="C10" s="87">
        <v>0.9375</v>
      </c>
      <c r="D10">
        <v>3</v>
      </c>
      <c r="G10" s="87">
        <v>0.33055555555555555</v>
      </c>
      <c r="H10" s="87">
        <v>0.33680555555555558</v>
      </c>
      <c r="I10">
        <v>5</v>
      </c>
    </row>
    <row r="11" spans="1:9" x14ac:dyDescent="0.25">
      <c r="A11" s="75">
        <v>44272</v>
      </c>
      <c r="B11" s="87">
        <v>0.9375</v>
      </c>
      <c r="C11" s="87">
        <v>0.95833333333333337</v>
      </c>
      <c r="G11" s="87">
        <v>0.3298611111111111</v>
      </c>
      <c r="H11" s="87">
        <v>0.33333333333333331</v>
      </c>
      <c r="I11">
        <v>4</v>
      </c>
    </row>
    <row r="12" spans="1:9" x14ac:dyDescent="0.25">
      <c r="A12" s="75">
        <v>44273</v>
      </c>
      <c r="B12" s="87">
        <v>0.91666666666666663</v>
      </c>
      <c r="C12" s="87">
        <v>0.95833333333333337</v>
      </c>
      <c r="G12" s="87">
        <v>0.29166666666666669</v>
      </c>
      <c r="H12" s="87">
        <v>0.33333333333333331</v>
      </c>
      <c r="I12">
        <v>3</v>
      </c>
    </row>
    <row r="13" spans="1:9" x14ac:dyDescent="0.25">
      <c r="A13" s="75">
        <v>44274</v>
      </c>
      <c r="B13" s="87">
        <v>2.0833333333333332E-2</v>
      </c>
      <c r="C13" s="87">
        <v>8.3333333333333329E-2</v>
      </c>
      <c r="D13">
        <v>5</v>
      </c>
      <c r="G13" s="87">
        <v>0.33333333333333331</v>
      </c>
      <c r="H13" s="87">
        <v>0.37361111111111112</v>
      </c>
      <c r="I13">
        <v>4</v>
      </c>
    </row>
    <row r="14" spans="1:9" x14ac:dyDescent="0.25">
      <c r="A14" s="75">
        <v>44275</v>
      </c>
      <c r="B14" s="87">
        <v>8.3333333333333329E-2</v>
      </c>
      <c r="C14" s="87">
        <v>0.10416666666666667</v>
      </c>
      <c r="D14">
        <v>2</v>
      </c>
      <c r="G14" s="87">
        <v>0.36805555555555558</v>
      </c>
      <c r="H14" s="87">
        <v>0.375</v>
      </c>
      <c r="I14">
        <v>4</v>
      </c>
    </row>
    <row r="15" spans="1:9" x14ac:dyDescent="0.25">
      <c r="A15" s="75">
        <v>44276</v>
      </c>
      <c r="B15" s="87">
        <v>8.3333333333333329E-2</v>
      </c>
      <c r="C15" s="87">
        <v>0.10416666666666667</v>
      </c>
      <c r="G15" s="87">
        <v>0.2951388888888889</v>
      </c>
      <c r="H15" s="87">
        <v>0.33124999999999999</v>
      </c>
      <c r="I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21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26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10</v>
      </c>
      <c r="E8" s="14" t="s">
        <v>35</v>
      </c>
      <c r="F8" s="15">
        <v>2</v>
      </c>
      <c r="G8" s="18">
        <f>F5+F7+F9+F10+F11+F14+F16+F18+F21+F23</f>
        <v>10</v>
      </c>
      <c r="I8" s="14" t="s">
        <v>35</v>
      </c>
      <c r="J8" s="15">
        <v>4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3</v>
      </c>
      <c r="E17" s="14" t="s">
        <v>59</v>
      </c>
      <c r="F17" s="15">
        <v>3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4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291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291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292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291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4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293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291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294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291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2</v>
      </c>
    </row>
    <row r="31" spans="1:9" x14ac:dyDescent="0.25">
      <c r="A31" s="40" t="s">
        <v>273</v>
      </c>
      <c r="B31" s="15" t="s">
        <v>295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2023-09-27T18:15:05Z</dcterms:modified>
  <cp:category/>
  <cp:contentStatus/>
</cp:coreProperties>
</file>