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7" documentId="13_ncr:1_{5AAE4413-81B7-4E04-9190-1695CA11CDEA}" xr6:coauthVersionLast="47" xr6:coauthVersionMax="47" xr10:uidLastSave="{7009E07A-FF90-4FEA-9245-348E3CEA49F9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<sst xmlns="http://schemas.openxmlformats.org/spreadsheetml/2006/main" count="555" uniqueCount="309">
  <si>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</si>
  <si>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</si>
  <si>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</si>
  <si>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</si>
  <si>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</si>
  <si>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</si>
  <si>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</si>
  <si>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</si>
  <si>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</si>
  <si>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</si>
  <si>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</si>
  <si>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</si>
  <si>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</si>
  <si>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</si>
  <si>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</si>
  <si>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</si>
  <si>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</si>
  <si>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</si>
  <si>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</si>
  <si>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</si>
  <si>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</si>
  <si>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</si>
  <si>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</si>
  <si>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</si>
  <si>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</si>
  <si>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</si>
  <si>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</si>
  <si>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</si>
  <si>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</si>
  <si>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</si>
  <si>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</si>
  <si>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</si>
  <si>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</si>
  <si>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</si>
  <si>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</si>
  <si>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</si>
  <si>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</si>
  <si>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</si>
  <si>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</si>
  <si>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</si>
  <si>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</si>
  <si>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</si>
  <si>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</si>
  <si>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</si>
  <si>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</si>
  <si>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</si>
  <si>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</si>
  <si>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</si>
  <si>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</si>
  <si>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</si>
  <si>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</si>
  <si>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</si>
  <si>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</si>
  <si>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</si>
  <si>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</si>
  <si>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</si>
  <si>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</si>
  <si>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</si>
  <si>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</si>
  <si>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</si>
  <si>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</si>
  <si>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</si>
  <si>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</si>
  <si>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</si>
  <si>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</si>
  <si>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</si>
  <si>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</si>
  <si>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</si>
  <si>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</si>
  <si>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</si>
  <si>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</si>
  <si>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</si>
  <si>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</si>
  <si>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</si>
  <si>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</si>
  <si>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</si>
  <si>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</si>
  <si>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</si>
  <si>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</si>
  <si>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</si>
  <si>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</si>
  <si>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</si>
  <si>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</si>
  <si>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</si>
  <si>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</si>
  <si>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</si>
  <si>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</si>
  <si>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</si>
  <si>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</si>
  <si>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</si>
  <si>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</si>
  <si>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</si>
  <si>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</si>
  <si>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</si>
  <si>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</si>
  <si>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</si>
  <si>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</si>
  <si>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</si>
  <si>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</si>
  <si>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</si>
  <si>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</si>
  <si>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</si>
  <si>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</si>
  <si>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</si>
  <si>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</si>
  <si>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</si>
  <si>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</si>
  <si>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</si>
  <si>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</si>
  <si>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</si>
  <si>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</si>
  <si>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</si>
  <si>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</si>
  <si>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</si>
  <si>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</si>
  <si>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</si>
  <si>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</si>
  <si>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</si>
  <si>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</si>
  <si>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</si>
  <si>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</si>
  <si>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</si>
  <si>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</si>
  <si>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</si>
  <si>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</si>
  <si>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</si>
  <si>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</si>
  <si>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</si>
  <si>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</si>
  <si>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</si>
  <si>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</si>
  <si>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</si>
  <si>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</si>
  <si>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</si>
  <si>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</si>
  <si>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</si>
  <si>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</si>
  <si>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</si>
  <si>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</si>
  <si>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</si>
  <si>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</si>
  <si>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</si>
  <si>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</si>
  <si>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</si>
  <si>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</si>
  <si>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</si>
  <si>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</si>
  <si>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</si>
  <si>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</si>
  <si>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</si>
  <si>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</si>
  <si>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</si>
  <si>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</si>
  <si>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</si>
  <si>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</si>
  <si>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</si>
  <si>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</si>
  <si>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</si>
  <si>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</si>
  <si>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</si>
  <si>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</si>
  <si>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</si>
  <si>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</si>
  <si>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</si>
  <si>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</si>
  <si>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</si>
  <si>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</si>
  <si>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</si>
  <si>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</si>
  <si>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</si>
  <si>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</si>
  <si>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</si>
  <si>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</si>
  <si>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</si>
  <si>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</si>
  <si>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</si>
  <si>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</si>
  <si>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</si>
  <si>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</si>
  <si>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</si>
  <si>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</si>
  <si>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</si>
  <si>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</si>
  <si>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</si>
  <si>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</si>
  <si>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</si>
  <si>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</si>
  <si>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</si>
  <si>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</si>
  <si>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</si>
  <si>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</si>
  <si>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</si>
  <si>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</si>
  <si>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</si>
  <si>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</si>
  <si>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</si>
  <si>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</si>
  <si>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</si>
  <si>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</si>
  <si>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</si>
  <si>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</si>
  <si>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</si>
  <si>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</si>
  <si>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</si>
  <si>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</si>
  <si>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</si>
  <si>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</si>
  <si>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</si>
  <si>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</si>
  <si>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</si>
  <si>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</si>
  <si>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</si>
  <si>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</si>
  <si>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</si>
  <si>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</si>
  <si>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</si>
  <si>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</si>
  <si>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</si>
  <si>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</si>
  <si>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</si>
  <si>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</si>
  <si>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</si>
  <si>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</si>
  <si>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</si>
  <si>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</si>
  <si>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</si>
  <si>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</si>
  <si>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</si>
  <si>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</si>
  <si>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</si>
  <si>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</si>
  <si>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</si>
  <si>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</si>
  <si>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</si>
  <si>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</si>
  <si>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</si>
  <si>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</si>
  <si>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</si>
  <si>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</si>
  <si>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</si>
  <si>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</si>
  <si>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</si>
  <si>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</si>
  <si>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</si>
  <si>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</si>
  <si>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</si>
  <si>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</si>
  <si>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</si>
  <si>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</si>
  <si>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</si>
  <si>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</si>
  <si>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</si>
  <si>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</si>
  <si>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</si>
  <si>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</si>
  <si>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</si>
  <si>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</si>
  <si>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</si>
  <si>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</si>
  <si>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</si>
  <si>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</si>
  <si>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</si>
  <si>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</si>
  <si>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</si>
  <si>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</si>
  <si>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</si>
  <si>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</si>
  <si>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</si>
  <si>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</si>
  <si>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</si>
  <si>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</si>
  <si>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</si>
  <si>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</si>
  <si>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</si>
  <si>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</si>
  <si>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</si>
  <si>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</si>
  <si>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</si>
  <si>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</si>
  <si>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</si>
  <si>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</si>
  <si>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</si>
  <si>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</si>
  <si>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</si>
  <si>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</si>
  <si>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</si>
  <si>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</si>
  <si>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</si>
  <si>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Piano, fiolin</t>
  </si>
  <si>
    <t>2 år + 1.5 år (henholdsvis)</t>
  </si>
  <si>
    <t>(uspesifisert) - noe bevegelser underveis mot slutten. - noe støy i eeg mot slutten.</t>
  </si>
  <si>
    <t>Telte for å holde det jevnt. To gater: visuelt, bygge opp jevnt. Sannsynlighet: kjøre ulike sekvenser -&gt; avhengig av andre "tempratur skala"</t>
  </si>
  <si>
    <t>vanskelig å holde fokus, og se på krysset</t>
  </si>
  <si>
    <t>variert, ingenting, strategi, trøtthet</t>
  </si>
  <si>
    <t>nei</t>
  </si>
  <si>
    <t xml:space="preserve">Tenkte på det som en temperaturskala - holdt seg rundt 0 grader men varierte også rundt det - vanskelig å holde 2 tall i hodet - lettere med en skala </t>
  </si>
  <si>
    <t>tonen gikk ut av takt</t>
  </si>
  <si>
    <t>Skole, vanskelig å holde fokus på krysset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</si>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</sst>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21" zoomScale="98" zoomScaleNormal="130" workbookViewId="0">
      <selection activeCell="D33" sqref="D33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12</v>
      </c>
      <c r="F2" t="s">
        <v>252</v>
      </c>
    </row>
    <row r="3" spans="1:8" x14ac:dyDescent="0.25">
      <c r="B3" s="43" t="s">
        <v>106</v>
      </c>
      <c r="C3" s="45"/>
      <c r="D3" s="37">
        <v>25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2">
        <v>44270</v>
      </c>
      <c r="F7" s="57" t="s">
        <v>135</v>
      </c>
    </row>
    <row r="8" spans="1:8" x14ac:dyDescent="0.25">
      <c r="B8" s="43" t="s">
        <v>111</v>
      </c>
      <c r="C8" s="45"/>
      <c r="D8" s="37">
        <v>13</v>
      </c>
      <c r="E8" s="15">
        <v>2</v>
      </c>
      <c r="F8" s="57" t="s">
        <v>270</v>
      </c>
      <c r="H8" s="74">
        <f>((E8/0.6)/100)+D8</f>
        <v>13.033333333333333</v>
      </c>
    </row>
    <row r="9" spans="1:8" x14ac:dyDescent="0.25">
      <c r="B9" s="43" t="s">
        <v>110</v>
      </c>
      <c r="C9" s="45"/>
      <c r="D9" s="82">
        <v>44287</v>
      </c>
      <c r="F9" s="57" t="s">
        <v>135</v>
      </c>
    </row>
    <row r="10" spans="1:8" x14ac:dyDescent="0.25">
      <c r="B10" s="43" t="s">
        <v>112</v>
      </c>
      <c r="C10" s="45"/>
      <c r="D10" s="37">
        <v>14</v>
      </c>
      <c r="E10" s="15">
        <v>2</v>
      </c>
      <c r="F10" s="57" t="s">
        <v>270</v>
      </c>
      <c r="H10" s="74">
        <f>((E10/0.6)/100)+D10</f>
        <v>14.033333333333333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 t="s">
        <v>289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290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D1" zoomScaleNormal="100" workbookViewId="0">
      <selection activeCell="L11" sqref="L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/>
      <c r="C3" s="52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23</v>
      </c>
      <c r="P3" s="11">
        <v>10</v>
      </c>
      <c r="Q3" s="12">
        <f>24-(((P3/0.6)/100)+O3)</f>
        <v>0.83333333333333215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1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0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25</v>
      </c>
      <c r="AA4"/>
      <c r="AB4" s="10" t="s">
        <v>24</v>
      </c>
      <c r="AC4" s="11">
        <v>0</v>
      </c>
    </row>
    <row r="5" spans="1:29" ht="15" x14ac:dyDescent="0.2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60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0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3</v>
      </c>
      <c r="Z5"/>
      <c r="AA5"/>
      <c r="AB5" s="10" t="s">
        <v>28</v>
      </c>
      <c r="AC5" s="11">
        <v>0</v>
      </c>
    </row>
    <row r="6" spans="1:29" ht="15" x14ac:dyDescent="0.25">
      <c r="A6" s="10" t="s">
        <v>28</v>
      </c>
      <c r="B6" s="11">
        <v>8</v>
      </c>
      <c r="C6" s="11">
        <v>0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1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2</v>
      </c>
      <c r="H7" s="8" t="s">
        <v>35</v>
      </c>
      <c r="I7" s="9">
        <v>2</v>
      </c>
      <c r="K7" s="8" t="s">
        <v>28</v>
      </c>
      <c r="L7" s="9">
        <v>1</v>
      </c>
      <c r="N7" s="10" t="s">
        <v>36</v>
      </c>
      <c r="O7" s="11">
        <v>8</v>
      </c>
      <c r="P7" s="11">
        <v>10</v>
      </c>
      <c r="Q7" s="13">
        <f>((P7/0.6)/100)+O7</f>
        <v>8.1666666666666661</v>
      </c>
      <c r="R7" s="13">
        <f>(Q8/(Q3+Q7))*100</f>
        <v>85.555555555555571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2</v>
      </c>
      <c r="Z7" s="18">
        <f>Y4+Y6+Y8+Y9+Y10+Y13+Y15+Y17+Y20+Y22</f>
        <v>16</v>
      </c>
      <c r="AA7"/>
    </row>
    <row r="8" spans="1:29" ht="15" x14ac:dyDescent="0.25">
      <c r="A8" s="10" t="s">
        <v>35</v>
      </c>
      <c r="B8" s="11">
        <v>7</v>
      </c>
      <c r="C8" s="11">
        <v>30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42</v>
      </c>
      <c r="Q8" s="13">
        <f>((P8/0.6)/100)+O8</f>
        <v>7.7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8</v>
      </c>
      <c r="C9" s="67">
        <v>12</v>
      </c>
      <c r="E9" s="8" t="s">
        <v>39</v>
      </c>
      <c r="F9" s="9">
        <v>3</v>
      </c>
      <c r="H9" s="8" t="s">
        <v>39</v>
      </c>
      <c r="I9" s="9">
        <v>0</v>
      </c>
      <c r="K9" s="8" t="s">
        <v>35</v>
      </c>
      <c r="L9" s="9">
        <v>1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2</v>
      </c>
      <c r="H10" s="8" t="s">
        <v>40</v>
      </c>
      <c r="I10" s="9">
        <v>0</v>
      </c>
      <c r="K10" s="8" t="s">
        <v>41</v>
      </c>
      <c r="L10" s="22">
        <f>SUM(L3:L9)</f>
        <v>9</v>
      </c>
      <c r="N10" s="10" t="s">
        <v>42</v>
      </c>
      <c r="O10" s="11">
        <v>4</v>
      </c>
      <c r="P10" s="13">
        <f>O10-1</f>
        <v>3</v>
      </c>
      <c r="Q10" s="12">
        <f>P5+P10</f>
        <v>5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4</v>
      </c>
      <c r="E11" s="8" t="s">
        <v>43</v>
      </c>
      <c r="F11" s="9">
        <v>2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4</v>
      </c>
      <c r="P11" s="13">
        <f t="shared" ref="P11:P23" si="0">O11-1</f>
        <v>3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3.5555555555555554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2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3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4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2</v>
      </c>
      <c r="P18" s="13">
        <f t="shared" si="0"/>
        <v>1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1</v>
      </c>
      <c r="Z18"/>
      <c r="AA18"/>
    </row>
    <row r="19" spans="1:27" ht="15" x14ac:dyDescent="0.2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6</v>
      </c>
      <c r="X19" s="14" t="s">
        <v>68</v>
      </c>
      <c r="Y19" s="15">
        <v>2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9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20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44271</v>
      </c>
      <c r="B4" s="32">
        <v>1</v>
      </c>
      <c r="C4" s="33">
        <v>24</v>
      </c>
      <c r="D4" s="15">
        <v>23</v>
      </c>
      <c r="E4" s="15">
        <v>20</v>
      </c>
      <c r="F4" s="15">
        <v>30</v>
      </c>
      <c r="G4" s="34">
        <f>(E4/0.6)/100</f>
        <v>0.33333333333333337</v>
      </c>
      <c r="H4" s="34">
        <f>(F4/0.6)/100</f>
        <v>0.5</v>
      </c>
      <c r="I4" s="34">
        <f>D4+G4+H4</f>
        <v>23.833333333333332</v>
      </c>
      <c r="J4" s="34">
        <f>C4-I4</f>
        <v>0.16666666666666785</v>
      </c>
      <c r="K4" s="15">
        <v>6</v>
      </c>
      <c r="L4" s="15">
        <v>0</v>
      </c>
      <c r="M4" s="34">
        <f>(L4/0.6)/100</f>
        <v>0</v>
      </c>
      <c r="N4" s="34">
        <f>K4+M4</f>
        <v>6</v>
      </c>
      <c r="O4" s="34">
        <f t="shared" ref="O4:O20" si="0">N4+J4</f>
        <v>6.1666666666666679</v>
      </c>
      <c r="P4" s="34">
        <f>ROUNDDOWN(O4,0)</f>
        <v>6</v>
      </c>
      <c r="Q4" s="34">
        <f>(O4-P4)*0.6</f>
        <v>0.10000000000000071</v>
      </c>
      <c r="R4" s="15">
        <v>4</v>
      </c>
      <c r="S4" s="34">
        <f>IF(R4&gt;0,R4-1,"")</f>
        <v>3</v>
      </c>
      <c r="T4" s="35">
        <f t="shared" ref="T4:T20" si="1">P4</f>
        <v>6</v>
      </c>
      <c r="U4" s="35">
        <f>Q4*100</f>
        <v>10.000000000000071</v>
      </c>
    </row>
    <row r="5" spans="1:30" x14ac:dyDescent="0.25">
      <c r="A5" s="75">
        <v>44272</v>
      </c>
      <c r="B5" s="32">
        <v>2</v>
      </c>
      <c r="C5" s="33">
        <v>24</v>
      </c>
      <c r="D5" s="15">
        <v>22</v>
      </c>
      <c r="E5" s="15">
        <v>10</v>
      </c>
      <c r="F5" s="15">
        <v>15</v>
      </c>
      <c r="G5" s="34">
        <f t="shared" ref="G5:H20" si="2">(E5/0.6)/100</f>
        <v>0.16666666666666669</v>
      </c>
      <c r="H5" s="34">
        <f t="shared" si="2"/>
        <v>0.25</v>
      </c>
      <c r="I5" s="34">
        <f t="shared" ref="I5:I20" si="3">D5+G5+H5</f>
        <v>22.416666666666668</v>
      </c>
      <c r="J5" s="34">
        <f t="shared" ref="J5:J20" si="4">C5-I5</f>
        <v>1.5833333333333321</v>
      </c>
      <c r="K5" s="15">
        <v>7</v>
      </c>
      <c r="L5" s="15">
        <v>10</v>
      </c>
      <c r="M5" s="34">
        <f t="shared" ref="M5:M20" si="5">(L5/0.6)/100</f>
        <v>0.16666666666666669</v>
      </c>
      <c r="N5" s="34">
        <f t="shared" ref="N5:N20" si="6">K5+M5</f>
        <v>7.166666666666667</v>
      </c>
      <c r="O5" s="34">
        <f t="shared" si="0"/>
        <v>8.75</v>
      </c>
      <c r="P5" s="34">
        <f t="shared" ref="P5:P20" si="7">ROUNDDOWN(O5,0)</f>
        <v>8</v>
      </c>
      <c r="Q5" s="34">
        <f t="shared" ref="Q5:Q20" si="8">(O5-P5)*0.6</f>
        <v>0.44999999999999996</v>
      </c>
      <c r="R5" s="15">
        <v>4</v>
      </c>
      <c r="S5" s="34">
        <f t="shared" ref="S5:S20" si="9">IF(R5&gt;0,R5-1,"")</f>
        <v>3</v>
      </c>
      <c r="T5" s="35">
        <f t="shared" si="1"/>
        <v>8</v>
      </c>
      <c r="U5" s="35">
        <f t="shared" ref="U5:U20" si="10">Q5*100</f>
        <v>44.999999999999993</v>
      </c>
      <c r="AD5" s="36"/>
    </row>
    <row r="6" spans="1:30" x14ac:dyDescent="0.25">
      <c r="A6" s="75">
        <v>44273</v>
      </c>
      <c r="B6" s="32">
        <v>3</v>
      </c>
      <c r="C6" s="33">
        <v>24</v>
      </c>
      <c r="D6" s="15">
        <v>23</v>
      </c>
      <c r="E6" s="15">
        <v>30</v>
      </c>
      <c r="F6" s="15">
        <v>30</v>
      </c>
      <c r="G6" s="34">
        <f t="shared" si="2"/>
        <v>0.5</v>
      </c>
      <c r="H6" s="34">
        <f t="shared" si="2"/>
        <v>0.5</v>
      </c>
      <c r="I6" s="34">
        <f t="shared" si="3"/>
        <v>24</v>
      </c>
      <c r="J6" s="34">
        <f t="shared" si="4"/>
        <v>0</v>
      </c>
      <c r="K6" s="15">
        <v>6</v>
      </c>
      <c r="L6" s="15">
        <v>30</v>
      </c>
      <c r="M6" s="34">
        <f t="shared" si="5"/>
        <v>0.5</v>
      </c>
      <c r="N6" s="34">
        <f t="shared" si="6"/>
        <v>6.5</v>
      </c>
      <c r="O6" s="34">
        <f t="shared" si="0"/>
        <v>6.5</v>
      </c>
      <c r="P6" s="34">
        <f t="shared" si="7"/>
        <v>6</v>
      </c>
      <c r="Q6" s="34">
        <f t="shared" si="8"/>
        <v>0.3</v>
      </c>
      <c r="R6" s="15">
        <v>3</v>
      </c>
      <c r="S6" s="34">
        <f t="shared" si="9"/>
        <v>2</v>
      </c>
      <c r="T6" s="35">
        <f t="shared" si="1"/>
        <v>6</v>
      </c>
      <c r="U6" s="35">
        <f t="shared" si="10"/>
        <v>30</v>
      </c>
      <c r="AD6" s="36"/>
    </row>
    <row r="7" spans="1:30" x14ac:dyDescent="0.25">
      <c r="A7" s="75">
        <v>44274</v>
      </c>
      <c r="B7" s="32">
        <v>4</v>
      </c>
      <c r="C7" s="33">
        <v>24</v>
      </c>
      <c r="D7" s="15">
        <v>24</v>
      </c>
      <c r="E7" s="15">
        <v>5</v>
      </c>
      <c r="F7" s="15">
        <v>20</v>
      </c>
      <c r="G7" s="34">
        <f t="shared" si="2"/>
        <v>8.3333333333333343E-2</v>
      </c>
      <c r="H7" s="34">
        <f t="shared" si="2"/>
        <v>0.33333333333333337</v>
      </c>
      <c r="I7" s="34">
        <f t="shared" si="3"/>
        <v>24.416666666666664</v>
      </c>
      <c r="J7" s="34">
        <f t="shared" si="4"/>
        <v>-0.4166666666666643</v>
      </c>
      <c r="K7" s="15">
        <v>6</v>
      </c>
      <c r="L7" s="15">
        <v>48</v>
      </c>
      <c r="M7" s="34">
        <f t="shared" si="5"/>
        <v>0.8</v>
      </c>
      <c r="N7" s="34">
        <f t="shared" si="6"/>
        <v>6.8</v>
      </c>
      <c r="O7" s="34">
        <f t="shared" si="0"/>
        <v>6.3833333333333355</v>
      </c>
      <c r="P7" s="34">
        <f t="shared" si="7"/>
        <v>6</v>
      </c>
      <c r="Q7" s="34">
        <f t="shared" si="8"/>
        <v>0.23000000000000131</v>
      </c>
      <c r="R7" s="15">
        <v>4</v>
      </c>
      <c r="S7" s="34">
        <f t="shared" si="9"/>
        <v>3</v>
      </c>
      <c r="T7" s="35">
        <f t="shared" si="1"/>
        <v>6</v>
      </c>
      <c r="U7" s="35">
        <f t="shared" si="10"/>
        <v>23.000000000000131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44275</v>
      </c>
      <c r="B8" s="32">
        <v>5</v>
      </c>
      <c r="C8" s="33">
        <v>24</v>
      </c>
      <c r="D8" s="15">
        <v>24</v>
      </c>
      <c r="E8" s="15">
        <v>20</v>
      </c>
      <c r="F8" s="15">
        <v>10</v>
      </c>
      <c r="G8" s="34">
        <f t="shared" si="2"/>
        <v>0.33333333333333337</v>
      </c>
      <c r="H8" s="34">
        <f t="shared" si="2"/>
        <v>0.16666666666666669</v>
      </c>
      <c r="I8" s="34">
        <f t="shared" si="3"/>
        <v>24.5</v>
      </c>
      <c r="J8" s="34">
        <f t="shared" si="4"/>
        <v>-0.5</v>
      </c>
      <c r="K8" s="15">
        <v>8</v>
      </c>
      <c r="L8" s="15">
        <v>29</v>
      </c>
      <c r="M8" s="34">
        <f t="shared" si="5"/>
        <v>0.48333333333333334</v>
      </c>
      <c r="N8" s="34">
        <f t="shared" si="6"/>
        <v>8.4833333333333325</v>
      </c>
      <c r="O8" s="34">
        <f t="shared" si="0"/>
        <v>7.9833333333333325</v>
      </c>
      <c r="P8" s="34">
        <f t="shared" si="7"/>
        <v>7</v>
      </c>
      <c r="Q8" s="34">
        <f t="shared" si="8"/>
        <v>0.58999999999999952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58.99999999999995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44276</v>
      </c>
      <c r="B9" s="32">
        <v>6</v>
      </c>
      <c r="C9" s="33">
        <v>24</v>
      </c>
      <c r="D9" s="15">
        <v>23</v>
      </c>
      <c r="E9" s="15">
        <v>55</v>
      </c>
      <c r="F9" s="15">
        <v>15</v>
      </c>
      <c r="G9" s="34">
        <f t="shared" si="2"/>
        <v>0.91666666666666674</v>
      </c>
      <c r="H9" s="34">
        <f t="shared" si="2"/>
        <v>0.25</v>
      </c>
      <c r="I9" s="34">
        <f t="shared" si="3"/>
        <v>24.166666666666668</v>
      </c>
      <c r="J9" s="34">
        <f t="shared" si="4"/>
        <v>-0.16666666666666785</v>
      </c>
      <c r="K9" s="15">
        <v>7</v>
      </c>
      <c r="L9" s="15">
        <v>33</v>
      </c>
      <c r="M9" s="34">
        <f t="shared" si="5"/>
        <v>0.55000000000000004</v>
      </c>
      <c r="N9" s="34">
        <f t="shared" si="6"/>
        <v>7.55</v>
      </c>
      <c r="O9" s="34">
        <f t="shared" si="0"/>
        <v>7.383333333333332</v>
      </c>
      <c r="P9" s="34">
        <f t="shared" si="7"/>
        <v>7</v>
      </c>
      <c r="Q9" s="34">
        <f t="shared" si="8"/>
        <v>0.22999999999999918</v>
      </c>
      <c r="R9" s="15">
        <v>4</v>
      </c>
      <c r="S9" s="34">
        <f t="shared" si="9"/>
        <v>3</v>
      </c>
      <c r="T9" s="35">
        <f t="shared" si="1"/>
        <v>7</v>
      </c>
      <c r="U9" s="35">
        <f t="shared" si="10"/>
        <v>22.999999999999918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44277</v>
      </c>
      <c r="B10" s="32">
        <v>7</v>
      </c>
      <c r="C10" s="33">
        <v>24</v>
      </c>
      <c r="D10" s="15">
        <v>24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24.166666666666668</v>
      </c>
      <c r="J10" s="34">
        <f t="shared" si="4"/>
        <v>-0.16666666666666785</v>
      </c>
      <c r="K10" s="15">
        <v>6</v>
      </c>
      <c r="L10" s="15">
        <v>45</v>
      </c>
      <c r="M10" s="34">
        <f t="shared" si="5"/>
        <v>0.75</v>
      </c>
      <c r="N10" s="34">
        <f t="shared" si="6"/>
        <v>6.75</v>
      </c>
      <c r="O10" s="34">
        <f t="shared" si="0"/>
        <v>6.5833333333333321</v>
      </c>
      <c r="P10" s="34">
        <f t="shared" si="7"/>
        <v>6</v>
      </c>
      <c r="Q10" s="34">
        <f t="shared" si="8"/>
        <v>0.34999999999999926</v>
      </c>
      <c r="R10" s="15">
        <v>2</v>
      </c>
      <c r="S10" s="34">
        <f t="shared" si="9"/>
        <v>1</v>
      </c>
      <c r="T10" s="35">
        <f t="shared" si="1"/>
        <v>6</v>
      </c>
      <c r="U10" s="35">
        <f t="shared" si="10"/>
        <v>34.999999999999929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44278</v>
      </c>
      <c r="B11" s="32">
        <v>8</v>
      </c>
      <c r="C11" s="28">
        <v>24</v>
      </c>
      <c r="D11" s="15">
        <v>26</v>
      </c>
      <c r="E11" s="15">
        <v>0</v>
      </c>
      <c r="F11" s="15">
        <v>15</v>
      </c>
      <c r="G11" s="34">
        <f t="shared" si="2"/>
        <v>0</v>
      </c>
      <c r="H11" s="34">
        <f t="shared" si="2"/>
        <v>0.25</v>
      </c>
      <c r="I11" s="34">
        <f t="shared" si="3"/>
        <v>26.25</v>
      </c>
      <c r="J11" s="34">
        <f t="shared" si="4"/>
        <v>-2.25</v>
      </c>
      <c r="K11" s="15">
        <v>7</v>
      </c>
      <c r="L11" s="15">
        <v>30</v>
      </c>
      <c r="M11" s="34">
        <f t="shared" si="5"/>
        <v>0.5</v>
      </c>
      <c r="N11" s="34">
        <f t="shared" si="6"/>
        <v>7.5</v>
      </c>
      <c r="O11" s="34">
        <f t="shared" si="0"/>
        <v>5.25</v>
      </c>
      <c r="P11" s="34">
        <f t="shared" si="7"/>
        <v>5</v>
      </c>
      <c r="Q11" s="34">
        <f t="shared" si="8"/>
        <v>0.15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15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44279</v>
      </c>
      <c r="B12" s="32">
        <v>9</v>
      </c>
      <c r="C12" s="28">
        <v>24</v>
      </c>
      <c r="D12" s="15">
        <v>26</v>
      </c>
      <c r="E12" s="15">
        <v>3</v>
      </c>
      <c r="F12" s="15">
        <v>5</v>
      </c>
      <c r="G12" s="34">
        <f t="shared" si="2"/>
        <v>0.05</v>
      </c>
      <c r="H12" s="34">
        <f t="shared" si="2"/>
        <v>8.3333333333333343E-2</v>
      </c>
      <c r="I12" s="34">
        <f t="shared" si="3"/>
        <v>26.133333333333333</v>
      </c>
      <c r="J12" s="34">
        <f t="shared" si="4"/>
        <v>-2.1333333333333329</v>
      </c>
      <c r="K12" s="15">
        <v>7</v>
      </c>
      <c r="L12" s="15">
        <v>30</v>
      </c>
      <c r="M12" s="34">
        <f t="shared" si="5"/>
        <v>0.5</v>
      </c>
      <c r="N12" s="34">
        <f t="shared" si="6"/>
        <v>7.5</v>
      </c>
      <c r="O12" s="34">
        <f t="shared" si="0"/>
        <v>5.3666666666666671</v>
      </c>
      <c r="P12" s="34">
        <f t="shared" si="7"/>
        <v>5</v>
      </c>
      <c r="Q12" s="34">
        <f t="shared" si="8"/>
        <v>0.22000000000000028</v>
      </c>
      <c r="R12" s="15">
        <v>4</v>
      </c>
      <c r="S12" s="34">
        <f t="shared" si="9"/>
        <v>3</v>
      </c>
      <c r="T12" s="35">
        <f t="shared" si="1"/>
        <v>5</v>
      </c>
      <c r="U12" s="35">
        <f t="shared" si="10"/>
        <v>22.000000000000028</v>
      </c>
      <c r="W12" t="str">
        <f>IF(B1=0,"PD_NS_AVG","")</f>
        <v>PD_NS_AVG</v>
      </c>
      <c r="X12">
        <f>IF(B1=0,SUM(O4:O10)/COUNT(O4:O10),"")</f>
        <v>7.1071428571428568</v>
      </c>
      <c r="Y12">
        <f>IF(B1=0,SUM(S4:S10)/COUNT(S4:S10),"")</f>
        <v>2.5714285714285716</v>
      </c>
      <c r="Z12" t="str">
        <f>IF(B$1=0,IF(COUNT(S4:S10)&lt;7,7-COUNT(S4:S10),""),"")</f>
        <v/>
      </c>
    </row>
    <row r="13" spans="1:30" x14ac:dyDescent="0.25">
      <c r="A13" s="75">
        <v>44280</v>
      </c>
      <c r="B13" s="32">
        <v>10</v>
      </c>
      <c r="C13" s="28">
        <v>24</v>
      </c>
      <c r="D13" s="15">
        <v>26</v>
      </c>
      <c r="E13" s="15">
        <v>0</v>
      </c>
      <c r="F13" s="15">
        <v>10</v>
      </c>
      <c r="G13" s="34">
        <f t="shared" si="2"/>
        <v>0</v>
      </c>
      <c r="H13" s="34">
        <f t="shared" si="2"/>
        <v>0.16666666666666669</v>
      </c>
      <c r="I13" s="34">
        <f t="shared" si="3"/>
        <v>26.166666666666668</v>
      </c>
      <c r="J13" s="34">
        <f t="shared" si="4"/>
        <v>-2.1666666666666679</v>
      </c>
      <c r="K13" s="15">
        <v>7</v>
      </c>
      <c r="L13" s="15">
        <v>0</v>
      </c>
      <c r="M13" s="34">
        <f t="shared" si="5"/>
        <v>0</v>
      </c>
      <c r="N13" s="34">
        <f t="shared" si="6"/>
        <v>7</v>
      </c>
      <c r="O13" s="34">
        <f t="shared" si="0"/>
        <v>4.8333333333333321</v>
      </c>
      <c r="P13" s="34">
        <f t="shared" si="7"/>
        <v>4</v>
      </c>
      <c r="Q13" s="34">
        <f t="shared" si="8"/>
        <v>0.49999999999999928</v>
      </c>
      <c r="R13" s="15">
        <v>4</v>
      </c>
      <c r="S13" s="34">
        <f t="shared" si="9"/>
        <v>3</v>
      </c>
      <c r="T13" s="35">
        <f t="shared" si="1"/>
        <v>4</v>
      </c>
      <c r="U13" s="35">
        <f t="shared" si="10"/>
        <v>49.999999999999929</v>
      </c>
      <c r="W13" t="str">
        <f>IF(B1=0,"DP_PSD_AVG","")</f>
        <v>DP_PSD_AVG</v>
      </c>
      <c r="X13">
        <f>IF(B1=0,SUM(O11:O13)/(COUNT(O11:O13)),"")</f>
        <v>5.1499999999999995</v>
      </c>
      <c r="Y13">
        <f>IF(B1=0,SUM(S11:S13)/COUNT(S11:S13),"")</f>
        <v>2.6666666666666665</v>
      </c>
      <c r="Z13" t="str">
        <f>IF(B$1=0,IF(COUNT(S11:S13)&lt;3,3-COUNT(S11:S13),""),"")</f>
        <v/>
      </c>
    </row>
    <row r="14" spans="1:30" x14ac:dyDescent="0.25">
      <c r="A14" s="75">
        <v>44281</v>
      </c>
      <c r="B14" s="32">
        <v>11</v>
      </c>
      <c r="C14" s="28">
        <v>24</v>
      </c>
      <c r="D14" s="15">
        <v>22</v>
      </c>
      <c r="E14" s="15">
        <v>40</v>
      </c>
      <c r="F14" s="15">
        <v>10</v>
      </c>
      <c r="G14" s="34">
        <f t="shared" si="2"/>
        <v>0.66666666666666674</v>
      </c>
      <c r="H14" s="34">
        <f t="shared" si="2"/>
        <v>0.16666666666666669</v>
      </c>
      <c r="I14" s="34">
        <f t="shared" si="3"/>
        <v>22.833333333333336</v>
      </c>
      <c r="J14" s="34">
        <f t="shared" si="4"/>
        <v>1.1666666666666643</v>
      </c>
      <c r="K14" s="15">
        <v>6</v>
      </c>
      <c r="L14" s="15">
        <v>30</v>
      </c>
      <c r="M14" s="34">
        <f t="shared" si="5"/>
        <v>0.5</v>
      </c>
      <c r="N14" s="34">
        <f t="shared" si="6"/>
        <v>6.5</v>
      </c>
      <c r="O14" s="34">
        <f t="shared" si="0"/>
        <v>7.6666666666666643</v>
      </c>
      <c r="P14" s="34">
        <f t="shared" si="7"/>
        <v>7</v>
      </c>
      <c r="Q14" s="34">
        <f t="shared" si="8"/>
        <v>0.39999999999999858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39.999999999999858</v>
      </c>
      <c r="W14" t="str">
        <f>IF(B1=0,"NS_AVG","")</f>
        <v>NS_AVG</v>
      </c>
      <c r="X14">
        <f>IF(B1=0,SUM(O14:O20)/(COUNT(O14:O20)),"")</f>
        <v>7.95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25">
      <c r="A15" s="75">
        <v>44282</v>
      </c>
      <c r="B15" s="32">
        <v>12</v>
      </c>
      <c r="C15" s="28">
        <v>24</v>
      </c>
      <c r="D15" s="15">
        <v>22</v>
      </c>
      <c r="E15" s="15">
        <v>30</v>
      </c>
      <c r="F15" s="15">
        <v>15</v>
      </c>
      <c r="G15" s="34">
        <f t="shared" si="2"/>
        <v>0.5</v>
      </c>
      <c r="H15" s="34">
        <f t="shared" si="2"/>
        <v>0.25</v>
      </c>
      <c r="I15" s="34">
        <f t="shared" si="3"/>
        <v>22.75</v>
      </c>
      <c r="J15" s="34">
        <f t="shared" si="4"/>
        <v>1.25</v>
      </c>
      <c r="K15" s="15">
        <v>7</v>
      </c>
      <c r="L15" s="15">
        <v>30</v>
      </c>
      <c r="M15" s="34">
        <f t="shared" si="5"/>
        <v>0.5</v>
      </c>
      <c r="N15" s="34">
        <f t="shared" si="6"/>
        <v>7.5</v>
      </c>
      <c r="O15" s="34">
        <f t="shared" si="0"/>
        <v>8.75</v>
      </c>
      <c r="P15" s="34">
        <f t="shared" si="7"/>
        <v>8</v>
      </c>
      <c r="Q15" s="34">
        <f t="shared" si="8"/>
        <v>0.44999999999999996</v>
      </c>
      <c r="R15" s="15">
        <v>4</v>
      </c>
      <c r="S15" s="34">
        <f t="shared" si="9"/>
        <v>3</v>
      </c>
      <c r="T15" s="35">
        <f t="shared" si="1"/>
        <v>8</v>
      </c>
      <c r="U15" s="35">
        <f t="shared" si="10"/>
        <v>44.999999999999993</v>
      </c>
      <c r="W15" s="83" t="s">
        <v>298</v>
      </c>
      <c r="X15" s="84" cm="1">
        <f t="array" ref="X15">_xlfn.IFS(B1=0,X12-X13,B1=1,X8-X9)</f>
        <v>1.9571428571428573</v>
      </c>
      <c r="Y15" s="85" t="s">
        <v>299</v>
      </c>
      <c r="Z15" s="84" cm="1">
        <f t="array" ref="Z15">_xlfn.IFS(B1=0,X14-X13,B1=1,X10-X9)</f>
        <v>2.8000000000000007</v>
      </c>
      <c r="AA15" s="86" t="s">
        <v>300</v>
      </c>
    </row>
    <row r="16" spans="1:30" x14ac:dyDescent="0.25">
      <c r="A16" s="75">
        <v>44283</v>
      </c>
      <c r="B16" s="32">
        <v>13</v>
      </c>
      <c r="C16" s="28">
        <v>24</v>
      </c>
      <c r="D16" s="15">
        <v>22</v>
      </c>
      <c r="E16" s="15">
        <v>25</v>
      </c>
      <c r="F16" s="15">
        <v>10</v>
      </c>
      <c r="G16" s="34">
        <f t="shared" si="2"/>
        <v>0.41666666666666674</v>
      </c>
      <c r="H16" s="34">
        <f t="shared" si="2"/>
        <v>0.16666666666666669</v>
      </c>
      <c r="I16" s="34">
        <f t="shared" si="3"/>
        <v>22.583333333333336</v>
      </c>
      <c r="J16" s="34">
        <f t="shared" si="4"/>
        <v>1.4166666666666643</v>
      </c>
      <c r="K16" s="15">
        <v>8</v>
      </c>
      <c r="L16" s="15">
        <v>4</v>
      </c>
      <c r="M16" s="34">
        <f t="shared" si="5"/>
        <v>6.6666666666666666E-2</v>
      </c>
      <c r="N16" s="34">
        <f t="shared" si="6"/>
        <v>8.0666666666666664</v>
      </c>
      <c r="O16" s="34">
        <f t="shared" si="0"/>
        <v>9.4833333333333307</v>
      </c>
      <c r="P16" s="34">
        <f t="shared" si="7"/>
        <v>9</v>
      </c>
      <c r="Q16" s="34">
        <f t="shared" si="8"/>
        <v>0.28999999999999843</v>
      </c>
      <c r="R16" s="15">
        <v>3</v>
      </c>
      <c r="S16" s="34">
        <f t="shared" si="9"/>
        <v>2</v>
      </c>
      <c r="T16" s="35">
        <f t="shared" si="1"/>
        <v>9</v>
      </c>
      <c r="U16" s="35">
        <f t="shared" si="10"/>
        <v>28.999999999999844</v>
      </c>
      <c r="W16" t="s">
        <v>269</v>
      </c>
    </row>
    <row r="17" spans="1:21" x14ac:dyDescent="0.25">
      <c r="A17" s="75">
        <v>44284</v>
      </c>
      <c r="B17" s="32">
        <v>14</v>
      </c>
      <c r="C17" s="28">
        <v>24</v>
      </c>
      <c r="D17" s="15">
        <v>23</v>
      </c>
      <c r="E17" s="15">
        <v>55</v>
      </c>
      <c r="F17" s="15">
        <v>5</v>
      </c>
      <c r="G17" s="34">
        <f t="shared" si="2"/>
        <v>0.91666666666666674</v>
      </c>
      <c r="H17" s="34">
        <f t="shared" si="2"/>
        <v>8.3333333333333343E-2</v>
      </c>
      <c r="I17" s="34">
        <f t="shared" si="3"/>
        <v>24</v>
      </c>
      <c r="J17" s="34">
        <f t="shared" si="4"/>
        <v>0</v>
      </c>
      <c r="K17" s="15">
        <v>6</v>
      </c>
      <c r="L17" s="15">
        <v>30</v>
      </c>
      <c r="M17" s="34">
        <f t="shared" si="5"/>
        <v>0.5</v>
      </c>
      <c r="N17" s="34">
        <f t="shared" si="6"/>
        <v>6.5</v>
      </c>
      <c r="O17" s="34">
        <f t="shared" si="0"/>
        <v>6.5</v>
      </c>
      <c r="P17" s="34">
        <f t="shared" si="7"/>
        <v>6</v>
      </c>
      <c r="Q17" s="34">
        <f t="shared" si="8"/>
        <v>0.3</v>
      </c>
      <c r="R17" s="15">
        <v>4</v>
      </c>
      <c r="S17" s="34">
        <f t="shared" si="9"/>
        <v>3</v>
      </c>
      <c r="T17" s="35">
        <f t="shared" si="1"/>
        <v>6</v>
      </c>
      <c r="U17" s="35">
        <f t="shared" si="10"/>
        <v>30</v>
      </c>
    </row>
    <row r="18" spans="1:21" x14ac:dyDescent="0.25">
      <c r="A18" s="75">
        <v>44285</v>
      </c>
      <c r="B18" s="32">
        <v>15</v>
      </c>
      <c r="C18" s="28">
        <v>24</v>
      </c>
      <c r="D18" s="15">
        <v>23</v>
      </c>
      <c r="E18" s="15">
        <v>30</v>
      </c>
      <c r="F18" s="15">
        <v>20</v>
      </c>
      <c r="G18" s="34">
        <f t="shared" si="2"/>
        <v>0.5</v>
      </c>
      <c r="H18" s="34">
        <f t="shared" si="2"/>
        <v>0.33333333333333337</v>
      </c>
      <c r="I18" s="34">
        <f t="shared" si="3"/>
        <v>23.833333333333332</v>
      </c>
      <c r="J18" s="34">
        <f t="shared" si="4"/>
        <v>0.16666666666666785</v>
      </c>
      <c r="K18" s="15">
        <v>6</v>
      </c>
      <c r="L18" s="15">
        <v>0</v>
      </c>
      <c r="M18" s="34">
        <f t="shared" si="5"/>
        <v>0</v>
      </c>
      <c r="N18" s="34">
        <f t="shared" si="6"/>
        <v>6</v>
      </c>
      <c r="O18" s="34">
        <f t="shared" si="0"/>
        <v>6.1666666666666679</v>
      </c>
      <c r="P18" s="34">
        <f t="shared" si="7"/>
        <v>6</v>
      </c>
      <c r="Q18" s="34">
        <f t="shared" si="8"/>
        <v>0.10000000000000071</v>
      </c>
      <c r="R18" s="15">
        <v>2</v>
      </c>
      <c r="S18" s="34">
        <f>IF(R18&gt;0,R18-1,"")</f>
        <v>1</v>
      </c>
      <c r="T18" s="35">
        <f t="shared" si="1"/>
        <v>6</v>
      </c>
      <c r="U18" s="35">
        <f t="shared" si="10"/>
        <v>10.000000000000071</v>
      </c>
    </row>
    <row r="19" spans="1:21" x14ac:dyDescent="0.25">
      <c r="A19" s="75">
        <v>44286</v>
      </c>
      <c r="B19" s="32">
        <v>16</v>
      </c>
      <c r="C19" s="28">
        <v>24</v>
      </c>
      <c r="D19" s="15">
        <v>23</v>
      </c>
      <c r="E19" s="15">
        <v>20</v>
      </c>
      <c r="F19" s="15">
        <v>20</v>
      </c>
      <c r="G19" s="34">
        <f t="shared" si="2"/>
        <v>0.33333333333333337</v>
      </c>
      <c r="H19" s="34">
        <f t="shared" si="2"/>
        <v>0.33333333333333337</v>
      </c>
      <c r="I19" s="34">
        <f t="shared" si="3"/>
        <v>23.666666666666664</v>
      </c>
      <c r="J19" s="34">
        <f t="shared" si="4"/>
        <v>0.3333333333333357</v>
      </c>
      <c r="K19" s="15">
        <v>8</v>
      </c>
      <c r="L19" s="15">
        <v>0</v>
      </c>
      <c r="M19" s="34">
        <f t="shared" si="5"/>
        <v>0</v>
      </c>
      <c r="N19" s="34">
        <f t="shared" si="6"/>
        <v>8</v>
      </c>
      <c r="O19" s="34">
        <f t="shared" si="0"/>
        <v>8.3333333333333357</v>
      </c>
      <c r="P19" s="34">
        <f t="shared" si="7"/>
        <v>8</v>
      </c>
      <c r="Q19" s="34">
        <f t="shared" si="8"/>
        <v>0.20000000000000143</v>
      </c>
      <c r="R19" s="15">
        <v>3</v>
      </c>
      <c r="S19" s="34">
        <f t="shared" si="9"/>
        <v>2</v>
      </c>
      <c r="T19" s="35">
        <f t="shared" si="1"/>
        <v>8</v>
      </c>
      <c r="U19" s="35">
        <f t="shared" si="10"/>
        <v>20.000000000000142</v>
      </c>
    </row>
    <row r="20" spans="1:21" x14ac:dyDescent="0.25">
      <c r="A20" s="75">
        <v>44287</v>
      </c>
      <c r="B20" s="32">
        <v>17</v>
      </c>
      <c r="C20" s="28">
        <v>24</v>
      </c>
      <c r="D20" s="15">
        <v>23</v>
      </c>
      <c r="E20" s="15">
        <v>10</v>
      </c>
      <c r="F20" s="15">
        <v>15</v>
      </c>
      <c r="G20" s="34">
        <f t="shared" si="2"/>
        <v>0.16666666666666669</v>
      </c>
      <c r="H20" s="34">
        <f t="shared" si="2"/>
        <v>0.25</v>
      </c>
      <c r="I20" s="34">
        <f t="shared" si="3"/>
        <v>23.416666666666668</v>
      </c>
      <c r="J20" s="34">
        <f t="shared" si="4"/>
        <v>0.58333333333333215</v>
      </c>
      <c r="K20" s="15">
        <v>8</v>
      </c>
      <c r="L20" s="15">
        <v>10</v>
      </c>
      <c r="M20" s="34">
        <f t="shared" si="5"/>
        <v>0.16666666666666669</v>
      </c>
      <c r="N20" s="34">
        <f t="shared" si="6"/>
        <v>8.1666666666666661</v>
      </c>
      <c r="O20" s="34">
        <f t="shared" si="0"/>
        <v>8.7499999999999982</v>
      </c>
      <c r="P20" s="34">
        <f t="shared" si="7"/>
        <v>8</v>
      </c>
      <c r="Q20" s="34">
        <f t="shared" si="8"/>
        <v>0.4499999999999989</v>
      </c>
      <c r="R20" s="15">
        <v>3</v>
      </c>
      <c r="S20" s="34">
        <f t="shared" si="9"/>
        <v>2</v>
      </c>
      <c r="T20" s="35">
        <f t="shared" si="1"/>
        <v>8</v>
      </c>
      <c r="U20" s="35">
        <f t="shared" si="10"/>
        <v>44.999999999999893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600-99E0-4C26-AD50-286B6DEE5BC2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14.5703125" customWidth="1"/>
  </cols>
  <sheetData>
    <row r="1" spans="1:9" x14ac:dyDescent="0.25">
      <c r="A1" s="29" t="s">
        <v>272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</row>
    <row r="2" spans="1:9" x14ac:dyDescent="0.25">
      <c r="A2" s="75">
        <v>44271</v>
      </c>
      <c r="B2" s="87">
        <v>0.9375</v>
      </c>
      <c r="C2" s="87">
        <v>0.97222222222222221</v>
      </c>
      <c r="D2">
        <v>30</v>
      </c>
      <c r="E2">
        <v>2</v>
      </c>
      <c r="F2">
        <v>20</v>
      </c>
      <c r="G2" s="87">
        <v>0.25</v>
      </c>
      <c r="H2" s="87">
        <v>0.29166666666666669</v>
      </c>
      <c r="I2">
        <v>4</v>
      </c>
    </row>
    <row r="3" spans="1:9" x14ac:dyDescent="0.25">
      <c r="A3" s="75">
        <v>44272</v>
      </c>
      <c r="B3" s="87">
        <v>0.91666666666666663</v>
      </c>
      <c r="C3" s="87">
        <v>0.92361111111111116</v>
      </c>
      <c r="D3">
        <v>15</v>
      </c>
      <c r="E3">
        <v>2</v>
      </c>
      <c r="F3">
        <v>5</v>
      </c>
      <c r="G3" s="87">
        <v>0.2986111111111111</v>
      </c>
      <c r="H3" s="87">
        <v>0.31944444444444448</v>
      </c>
      <c r="I3">
        <v>4</v>
      </c>
    </row>
    <row r="4" spans="1:9" x14ac:dyDescent="0.25">
      <c r="A4" s="75">
        <v>44273</v>
      </c>
      <c r="B4" s="87">
        <v>0.9375</v>
      </c>
      <c r="C4" s="87">
        <v>0.97916666666666663</v>
      </c>
      <c r="D4">
        <v>30</v>
      </c>
      <c r="E4">
        <v>2</v>
      </c>
      <c r="F4">
        <v>10</v>
      </c>
      <c r="G4" s="87">
        <v>0.27083333333333331</v>
      </c>
      <c r="H4" s="87">
        <v>0.35416666666666669</v>
      </c>
      <c r="I4">
        <v>3</v>
      </c>
    </row>
    <row r="5" spans="1:9" x14ac:dyDescent="0.25">
      <c r="A5" s="75">
        <v>44274</v>
      </c>
      <c r="B5" s="87">
        <v>3.472222222222222E-3</v>
      </c>
      <c r="C5" s="87">
        <v>3.472222222222222E-3</v>
      </c>
      <c r="D5">
        <v>20</v>
      </c>
      <c r="E5">
        <v>0</v>
      </c>
      <c r="F5">
        <v>0</v>
      </c>
      <c r="G5" s="87">
        <v>0.28333333333333333</v>
      </c>
      <c r="H5" s="87">
        <v>0.28819444444444448</v>
      </c>
      <c r="I5">
        <v>4</v>
      </c>
    </row>
    <row r="6" spans="1:9" x14ac:dyDescent="0.25">
      <c r="A6" s="75">
        <v>44275</v>
      </c>
      <c r="B6" s="87">
        <v>0</v>
      </c>
      <c r="C6" s="87">
        <v>1.3888888888888888E-2</v>
      </c>
      <c r="D6">
        <v>10</v>
      </c>
      <c r="E6">
        <v>1</v>
      </c>
      <c r="F6">
        <v>1</v>
      </c>
      <c r="G6" s="87">
        <v>0.35347222222222219</v>
      </c>
      <c r="H6" s="87">
        <v>0.36805555555555558</v>
      </c>
      <c r="I6">
        <v>4</v>
      </c>
    </row>
    <row r="7" spans="1:9" x14ac:dyDescent="0.25">
      <c r="A7" s="75">
        <v>44276</v>
      </c>
      <c r="B7" s="87">
        <v>0.98263888888888884</v>
      </c>
      <c r="C7" s="87">
        <v>0.98263888888888884</v>
      </c>
      <c r="D7">
        <v>15</v>
      </c>
      <c r="E7">
        <v>0</v>
      </c>
      <c r="F7">
        <v>0</v>
      </c>
      <c r="G7" s="87">
        <v>0.31458333333333333</v>
      </c>
      <c r="H7" s="87">
        <v>0.32291666666666669</v>
      </c>
      <c r="I7">
        <v>4</v>
      </c>
    </row>
    <row r="8" spans="1:9" x14ac:dyDescent="0.25">
      <c r="A8" s="75">
        <v>44277</v>
      </c>
      <c r="B8" s="87">
        <v>0.98958333333333337</v>
      </c>
      <c r="C8" s="87">
        <v>0</v>
      </c>
      <c r="D8">
        <v>10</v>
      </c>
      <c r="E8">
        <v>1</v>
      </c>
      <c r="F8">
        <v>2</v>
      </c>
      <c r="G8" s="87">
        <v>0.28125</v>
      </c>
      <c r="H8" s="87">
        <v>0.375</v>
      </c>
      <c r="I8">
        <v>2</v>
      </c>
    </row>
    <row r="9" spans="1:9" x14ac:dyDescent="0.25">
      <c r="A9" s="75">
        <v>44278</v>
      </c>
      <c r="B9" s="87">
        <v>8.1250000000000003E-2</v>
      </c>
      <c r="C9" s="87">
        <v>8.3333333333333329E-2</v>
      </c>
      <c r="D9">
        <v>15</v>
      </c>
      <c r="E9">
        <v>2</v>
      </c>
      <c r="F9">
        <v>10</v>
      </c>
      <c r="G9" s="87">
        <v>0.3125</v>
      </c>
      <c r="H9" s="87">
        <v>0.33333333333333331</v>
      </c>
      <c r="I9">
        <v>3</v>
      </c>
    </row>
    <row r="10" spans="1:9" x14ac:dyDescent="0.25">
      <c r="A10" s="75">
        <v>44279</v>
      </c>
      <c r="B10" s="87">
        <v>8.5416666666666655E-2</v>
      </c>
      <c r="C10" s="87">
        <v>8.5416666666666655E-2</v>
      </c>
      <c r="D10">
        <v>5</v>
      </c>
      <c r="E10">
        <v>1</v>
      </c>
      <c r="F10">
        <v>2</v>
      </c>
      <c r="G10" s="87">
        <v>0.3125</v>
      </c>
      <c r="H10" s="87">
        <v>0.33333333333333331</v>
      </c>
      <c r="I10">
        <v>4</v>
      </c>
    </row>
    <row r="11" spans="1:9" x14ac:dyDescent="0.25">
      <c r="A11" s="75">
        <v>44280</v>
      </c>
      <c r="B11" s="87">
        <v>8.3333333333333329E-2</v>
      </c>
      <c r="C11" s="87">
        <v>8.3333333333333329E-2</v>
      </c>
      <c r="D11">
        <v>10</v>
      </c>
      <c r="E11">
        <v>1</v>
      </c>
      <c r="F11">
        <v>5</v>
      </c>
      <c r="G11" s="87">
        <v>0.29166666666666669</v>
      </c>
      <c r="H11" s="87">
        <v>0.3125</v>
      </c>
      <c r="I11">
        <v>4</v>
      </c>
    </row>
    <row r="12" spans="1:9" x14ac:dyDescent="0.25">
      <c r="A12" s="75">
        <v>44281</v>
      </c>
      <c r="B12" s="87">
        <v>0.94444444444444453</v>
      </c>
      <c r="C12" s="87">
        <v>0.94444444444444453</v>
      </c>
      <c r="D12">
        <v>10</v>
      </c>
      <c r="E12">
        <v>1</v>
      </c>
      <c r="F12">
        <v>10</v>
      </c>
      <c r="G12" s="87">
        <v>0.27083333333333331</v>
      </c>
      <c r="H12" s="87">
        <v>0.27361111111111108</v>
      </c>
      <c r="I12">
        <v>3</v>
      </c>
    </row>
    <row r="13" spans="1:9" x14ac:dyDescent="0.25">
      <c r="A13" s="75">
        <v>44282</v>
      </c>
      <c r="B13" s="87">
        <v>0.89583333333333337</v>
      </c>
      <c r="C13" s="87">
        <v>0.9375</v>
      </c>
      <c r="D13">
        <v>15</v>
      </c>
      <c r="E13">
        <v>1</v>
      </c>
      <c r="F13">
        <v>10</v>
      </c>
      <c r="G13" s="87">
        <v>0.3125</v>
      </c>
      <c r="H13" s="87">
        <v>0.3263888888888889</v>
      </c>
      <c r="I13">
        <v>4</v>
      </c>
    </row>
    <row r="14" spans="1:9" x14ac:dyDescent="0.25">
      <c r="A14" s="75">
        <v>44283</v>
      </c>
      <c r="B14" s="87">
        <v>0.93402777777777779</v>
      </c>
      <c r="C14" s="87">
        <v>0.93402777777777779</v>
      </c>
      <c r="D14">
        <v>20</v>
      </c>
      <c r="E14">
        <v>3</v>
      </c>
      <c r="F14">
        <v>40</v>
      </c>
      <c r="G14" s="87">
        <v>0.33611111111111108</v>
      </c>
      <c r="H14" s="87">
        <v>0.33888888888888885</v>
      </c>
      <c r="I14">
        <v>3</v>
      </c>
    </row>
    <row r="15" spans="1:9" x14ac:dyDescent="0.25">
      <c r="A15" s="75">
        <v>44284</v>
      </c>
      <c r="B15" s="87">
        <v>0.98611111111111116</v>
      </c>
      <c r="C15" s="87">
        <v>0.99652777777777779</v>
      </c>
      <c r="D15">
        <v>5</v>
      </c>
      <c r="E15">
        <v>0</v>
      </c>
      <c r="F15">
        <v>0</v>
      </c>
      <c r="G15" s="87">
        <v>0.25208333333333333</v>
      </c>
      <c r="H15" s="87">
        <v>0.29652777777777778</v>
      </c>
      <c r="I15">
        <v>4</v>
      </c>
    </row>
    <row r="16" spans="1:9" x14ac:dyDescent="0.25">
      <c r="A16" s="75">
        <v>44285</v>
      </c>
      <c r="B16" s="87">
        <v>0.90625</v>
      </c>
      <c r="C16" s="87">
        <v>0.97916666666666663</v>
      </c>
      <c r="D16">
        <v>20</v>
      </c>
      <c r="E16">
        <v>5</v>
      </c>
      <c r="F16">
        <v>35</v>
      </c>
      <c r="G16" s="87">
        <v>0.25</v>
      </c>
      <c r="H16" s="87">
        <v>0.25</v>
      </c>
      <c r="I16">
        <v>2</v>
      </c>
    </row>
    <row r="17" spans="1:9" x14ac:dyDescent="0.25">
      <c r="A17" s="75">
        <v>44286</v>
      </c>
      <c r="B17" s="87">
        <v>0.94097222222222221</v>
      </c>
      <c r="C17" s="87">
        <v>0.97222222222222221</v>
      </c>
      <c r="D17">
        <v>10</v>
      </c>
      <c r="E17">
        <v>1</v>
      </c>
      <c r="F17">
        <v>10</v>
      </c>
      <c r="G17" s="87">
        <v>0.33333333333333331</v>
      </c>
      <c r="H17" s="87">
        <v>0.34027777777777773</v>
      </c>
      <c r="I17">
        <v>3</v>
      </c>
    </row>
    <row r="18" spans="1:9" x14ac:dyDescent="0.25">
      <c r="A18" s="75">
        <v>44287</v>
      </c>
      <c r="B18" s="87">
        <v>0.95833333333333337</v>
      </c>
      <c r="C18" s="87">
        <v>0.96527777777777779</v>
      </c>
      <c r="D18">
        <v>15</v>
      </c>
      <c r="E18">
        <v>1</v>
      </c>
      <c r="F18">
        <v>5</v>
      </c>
      <c r="G18" s="87">
        <v>0.34027777777777773</v>
      </c>
      <c r="H18" s="87">
        <v>0.34375</v>
      </c>
      <c r="I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2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14</v>
      </c>
      <c r="E5" s="17" t="s">
        <v>24</v>
      </c>
      <c r="F5" s="15">
        <v>1</v>
      </c>
      <c r="G5" s="18">
        <f>F4+F6+F8+F12+F13+F15+F17+F19+F20+F22</f>
        <v>15</v>
      </c>
      <c r="I5" s="17" t="s">
        <v>24</v>
      </c>
      <c r="J5" s="15">
        <v>1</v>
      </c>
      <c r="K5" s="18">
        <f>J4+J6+J8+J12+J13+J15+J17+J19+J20+J22</f>
        <v>33</v>
      </c>
      <c r="M5" s="17" t="s">
        <v>24</v>
      </c>
      <c r="N5" s="15">
        <v>1</v>
      </c>
      <c r="O5" s="18">
        <f>N4+N6+N8+N12+N13+N15+N17+N19+N20+N22</f>
        <v>25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13</v>
      </c>
      <c r="I8" s="14" t="s">
        <v>35</v>
      </c>
      <c r="J8" s="15">
        <v>3</v>
      </c>
      <c r="K8" s="18">
        <f>J5+J7+J9+J10+J11+J14+J16+J18+J21+J23</f>
        <v>12</v>
      </c>
      <c r="M8" s="14" t="s">
        <v>35</v>
      </c>
      <c r="N8" s="15">
        <v>3</v>
      </c>
      <c r="O8" s="18">
        <f>N5+N7+N9+N10+N11+N14+N16+N18+N21+N23</f>
        <v>11</v>
      </c>
    </row>
    <row r="9" spans="1:15" x14ac:dyDescent="0.25">
      <c r="A9" s="17" t="s">
        <v>37</v>
      </c>
      <c r="B9" s="15">
        <v>2</v>
      </c>
      <c r="E9" s="17" t="s">
        <v>37</v>
      </c>
      <c r="F9" s="15">
        <v>1</v>
      </c>
      <c r="I9" s="17" t="s">
        <v>37</v>
      </c>
      <c r="J9" s="15">
        <v>3</v>
      </c>
      <c r="M9" s="17" t="s">
        <v>37</v>
      </c>
      <c r="N9" s="15">
        <v>2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2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1</v>
      </c>
      <c r="E12" s="14" t="s">
        <v>43</v>
      </c>
      <c r="F12" s="15">
        <v>1</v>
      </c>
      <c r="I12" s="14" t="s">
        <v>43</v>
      </c>
      <c r="J12" s="15">
        <v>4</v>
      </c>
      <c r="M12" s="14" t="s">
        <v>43</v>
      </c>
      <c r="N12" s="15">
        <v>4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2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3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4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1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1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4" workbookViewId="0">
      <selection activeCell="B32" sqref="B3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3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291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292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293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294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7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295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296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297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/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2023-09-27T18:03:22Z</dcterms:modified>
  <cp:category/>
  <cp:contentStatus/>
</cp:coreProperties>
</file>