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1" documentId="13_ncr:1_{FEDE62E7-9AEF-43F6-8794-CB1511A0F942}" xr6:coauthVersionLast="47" xr6:coauthVersionMax="47" xr10:uidLastSave="{40CCF731-0154-495A-B03A-BD9701614BF6}"/>
  <bookViews>
    <workbookView xWindow="-165" yWindow="-165" windowWidth="29130" windowHeight="15930" firstSheet="1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3" l="1"/>
  <c r="X3" i="3"/>
  <c r="X5" i="3"/>
  <c r="X4" i="3"/>
  <c r="X8" i="3"/>
  <c r="X9" i="3"/>
  <c r="S13" i="3"/>
  <c r="S12" i="3"/>
  <c r="S11" i="3"/>
  <c r="L10" i="1" l="1"/>
  <c r="Y5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Y9" i="3" l="1"/>
  <c r="Y8" i="3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W11" i="3"/>
  <c r="Y13" i="3"/>
  <c r="Z13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10" i="3" l="1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<sst xmlns="http://schemas.openxmlformats.org/spreadsheetml/2006/main" count="559" uniqueCount="311">
  <si>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</si>
  <si>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</si>
  <si>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</si>
  <si>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</si>
  <si>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</si>
  <si>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</si>
  <si>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</si>
  <si>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</si>
  <si>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</si>
  <si>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</si>
  <si>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</si>
  <si>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</si>
  <si>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</si>
  <si>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</si>
  <si>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</si>
  <si>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</si>
  <si>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</si>
  <si>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</si>
  <si>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</si>
  <si>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</si>
  <si>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</si>
  <si>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</si>
  <si>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</si>
  <si>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</si>
  <si>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</si>
  <si>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</si>
  <si>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</si>
  <si>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</si>
  <si>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</si>
  <si>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</si>
  <si>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</si>
  <si>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</si>
  <si>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</si>
  <si>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</si>
  <si>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</si>
  <si>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</si>
  <si>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</si>
  <si>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</si>
  <si>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</si>
  <si>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</si>
  <si>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</si>
  <si>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</si>
  <si>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</si>
  <si>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</si>
  <si>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</si>
  <si>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</si>
  <si>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</si>
  <si>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</si>
  <si>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</si>
  <si>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</si>
  <si>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</si>
  <si>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</si>
  <si>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</si>
  <si>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</si>
  <si>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</si>
  <si>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</si>
  <si>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</si>
  <si>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</si>
  <si>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</si>
  <si>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</si>
  <si>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</si>
  <si>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</si>
  <si>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</si>
  <si>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</si>
  <si>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</si>
  <si>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</si>
  <si>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</si>
  <si>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</si>
  <si>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</si>
  <si>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</si>
  <si>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</si>
  <si>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</si>
  <si>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</si>
  <si>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</si>
  <si>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</si>
  <si>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</si>
  <si>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</si>
  <si>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</si>
  <si>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</si>
  <si>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</si>
  <si>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</si>
  <si>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</si>
  <si>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</si>
  <si>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</si>
  <si>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</si>
  <si>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</si>
  <si>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</si>
  <si>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</si>
  <si>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</si>
  <si>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</si>
  <si>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</si>
  <si>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</si>
  <si>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</si>
  <si>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</si>
  <si>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</si>
  <si>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</si>
  <si>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</si>
  <si>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</si>
  <si>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</si>
  <si>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</si>
  <si>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</si>
  <si>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</si>
  <si>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</si>
  <si>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</si>
  <si>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</si>
  <si>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</si>
  <si>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</si>
  <si>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</si>
  <si>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</si>
  <si>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</si>
  <si>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</si>
  <si>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</si>
  <si>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</si>
  <si>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</si>
  <si>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</si>
  <si>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</si>
  <si>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</si>
  <si>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</si>
  <si>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</si>
  <si>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</si>
  <si>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</si>
  <si>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</si>
  <si>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</si>
  <si>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</si>
  <si>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</si>
  <si>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</si>
  <si>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</si>
  <si>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</si>
  <si>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</si>
  <si>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</si>
  <si>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</si>
  <si>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</si>
  <si>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</si>
  <si>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</si>
  <si>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</si>
  <si>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</si>
  <si>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</si>
  <si>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</si>
  <si>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</si>
  <si>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</si>
  <si>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</si>
  <si>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</si>
  <si>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</si>
  <si>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</si>
  <si>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</si>
  <si>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</si>
  <si>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</si>
  <si>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</si>
  <si>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</si>
  <si>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</si>
  <si>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</si>
  <si>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</si>
  <si>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</si>
  <si>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</si>
  <si>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</si>
  <si>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</si>
  <si>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</si>
  <si>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</si>
  <si>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</si>
  <si>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</si>
  <si>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</si>
  <si>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</si>
  <si>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</si>
  <si>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</si>
  <si>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</si>
  <si>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</si>
  <si>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</si>
  <si>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</si>
  <si>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</si>
  <si>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</si>
  <si>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</si>
  <si>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</si>
  <si>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</si>
  <si>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</si>
  <si>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</si>
  <si>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</si>
  <si>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</si>
  <si>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</si>
  <si>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</si>
  <si>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</si>
  <si>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</si>
  <si>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</si>
  <si>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</si>
  <si>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</si>
  <si>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</si>
  <si>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</si>
  <si>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</si>
  <si>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</si>
  <si>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</si>
  <si>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</si>
  <si>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</si>
  <si>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</si>
  <si>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</si>
  <si>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</si>
  <si>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</si>
  <si>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</si>
  <si>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</si>
  <si>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</si>
  <si>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</si>
  <si>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</si>
  <si>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</si>
  <si>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</si>
  <si>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</si>
  <si>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</si>
  <si>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</si>
  <si>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</si>
  <si>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</si>
  <si>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</si>
  <si>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</si>
  <si>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</si>
  <si>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</si>
  <si>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</si>
  <si>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</si>
  <si>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</si>
  <si>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</si>
  <si>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</si>
  <si>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</si>
  <si>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</si>
  <si>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</si>
  <si>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</si>
  <si>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</si>
  <si>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</si>
  <si>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</si>
  <si>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</si>
  <si>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</si>
  <si>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</si>
  <si>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</si>
  <si>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</si>
  <si>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</si>
  <si>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</si>
  <si>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</si>
  <si>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</si>
  <si>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</si>
  <si>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</si>
  <si>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</si>
  <si>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</si>
  <si>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</si>
  <si>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</si>
  <si>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</si>
  <si>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</si>
  <si>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</si>
  <si>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</si>
  <si>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</si>
  <si>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</si>
  <si>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</si>
  <si>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</si>
  <si>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</si>
  <si>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</si>
  <si>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</si>
  <si>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</si>
  <si>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</si>
  <si>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</si>
  <si>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</si>
  <si>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</si>
  <si>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</si>
  <si>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</si>
  <si>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</si>
  <si>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</si>
  <si>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</si>
  <si>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</si>
  <si>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</si>
  <si>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</si>
  <si>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</si>
  <si>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</si>
  <si>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</si>
  <si>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</si>
  <si>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</si>
  <si>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</si>
  <si>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</si>
  <si>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</si>
  <si>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</si>
  <si>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</si>
  <si>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</si>
  <si>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</si>
  <si>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</si>
  <si>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</si>
  <si>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</si>
  <si>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</si>
  <si>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</si>
  <si>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</si>
  <si>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</si>
  <si>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</si>
  <si>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</si>
  <si>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</si>
  <si>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</si>
  <si>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</si>
  <si>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</si>
  <si>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</si>
  <si>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</si>
  <si>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</si>
  <si>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</si>
  <si>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</si>
  <si>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telte, prøvde å være mest mulig tilfeldig</t>
  </si>
  <si>
    <t>nei</t>
  </si>
  <si>
    <t>krysset, omgivelser, distraheringer utenfor rom</t>
  </si>
  <si>
    <t xml:space="preserve">telte, ikke mer enn åtte på samme og ikke annehver </t>
  </si>
  <si>
    <t>.- Tenkte at hun var mindre fokusert. - Om det var psykisk at hun var mindre fokusert. - Eksamen. - Været</t>
  </si>
  <si>
    <t>Nei</t>
  </si>
  <si>
    <t>DAG 18 MANGLER?! Kalkulert ut ifra de siste 3 dagene som er skrevet pga. syner av søvnmangel</t>
  </si>
  <si>
    <t xml:space="preserve">mangler en baseline eller PSD? </t>
  </si>
  <si>
    <t>ns_dp</t>
  </si>
  <si>
    <t>dp</t>
  </si>
  <si>
    <t>ns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</si>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</sst>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D1" zoomScale="98" zoomScaleNormal="130" workbookViewId="0">
      <selection activeCell="D27" sqref="D27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17</v>
      </c>
      <c r="F2" t="s">
        <v>252</v>
      </c>
    </row>
    <row r="3" spans="1:8" x14ac:dyDescent="0.25">
      <c r="B3" s="43" t="s">
        <v>106</v>
      </c>
      <c r="C3" s="45"/>
      <c r="D3" s="37">
        <v>21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44297</v>
      </c>
      <c r="F7" s="57" t="s">
        <v>135</v>
      </c>
    </row>
    <row r="8" spans="1:8" x14ac:dyDescent="0.25">
      <c r="B8" s="43" t="s">
        <v>111</v>
      </c>
      <c r="C8" s="45"/>
      <c r="D8" s="37">
        <v>15</v>
      </c>
      <c r="E8" s="15">
        <v>30</v>
      </c>
      <c r="F8" s="57" t="s">
        <v>270</v>
      </c>
      <c r="H8" s="74">
        <f>((E8/0.6)/100)+D8</f>
        <v>15.5</v>
      </c>
    </row>
    <row r="9" spans="1:8" x14ac:dyDescent="0.25">
      <c r="B9" s="43" t="s">
        <v>110</v>
      </c>
      <c r="C9" s="45"/>
      <c r="D9" s="86">
        <v>44304</v>
      </c>
      <c r="F9" s="57" t="s">
        <v>135</v>
      </c>
    </row>
    <row r="10" spans="1:8" x14ac:dyDescent="0.25">
      <c r="B10" s="43" t="s">
        <v>112</v>
      </c>
      <c r="C10" s="45"/>
      <c r="D10" s="37">
        <v>16</v>
      </c>
      <c r="E10" s="15">
        <v>35</v>
      </c>
      <c r="F10" s="57" t="s">
        <v>270</v>
      </c>
      <c r="H10" s="74">
        <f>((E10/0.6)/100)+D10</f>
        <v>16.583333333333332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AB1"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15</v>
      </c>
      <c r="Q3" s="12">
        <f>24-(((P3/0.6)/100)+O3)</f>
        <v>1.75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18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35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1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6</v>
      </c>
      <c r="H6" s="8" t="s">
        <v>31</v>
      </c>
      <c r="I6" s="9">
        <v>3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1</v>
      </c>
    </row>
    <row r="7" spans="1:29" ht="15" x14ac:dyDescent="0.25">
      <c r="A7" s="10" t="s">
        <v>31</v>
      </c>
      <c r="B7" s="11">
        <v>9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8</v>
      </c>
      <c r="P7" s="11">
        <v>15</v>
      </c>
      <c r="Q7" s="13">
        <f>((P7/0.6)/100)+O7</f>
        <v>8.25</v>
      </c>
      <c r="R7" s="13">
        <f>(Q8/(Q3+Q7))*100</f>
        <v>90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1</v>
      </c>
      <c r="Z7" s="18">
        <f>Y4+Y6+Y8+Y9+Y10+Y13+Y15+Y17+Y20+Y22</f>
        <v>14</v>
      </c>
      <c r="AA7"/>
    </row>
    <row r="8" spans="1:29" ht="15" x14ac:dyDescent="0.2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9</v>
      </c>
      <c r="P8" s="11">
        <v>0</v>
      </c>
      <c r="Q8" s="13">
        <f>((P8/0.6)/100)+O8</f>
        <v>9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3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2</v>
      </c>
      <c r="P10" s="13">
        <f>O10-1</f>
        <v>1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2</v>
      </c>
      <c r="E11" s="8" t="s">
        <v>43</v>
      </c>
      <c r="F11" s="9">
        <v>5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2</v>
      </c>
      <c r="Z11"/>
      <c r="AA11"/>
    </row>
    <row r="12" spans="1:29" ht="15" x14ac:dyDescent="0.25">
      <c r="A12" s="10" t="s">
        <v>40</v>
      </c>
      <c r="B12" s="66">
        <v>0.5</v>
      </c>
      <c r="C12" s="52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1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0</v>
      </c>
      <c r="X16" s="14" t="s">
        <v>59</v>
      </c>
      <c r="Y16" s="15">
        <v>2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2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0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17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302</v>
      </c>
      <c r="X3">
        <f>SUM(O4:O10)/7</f>
        <v>8.4452380952380945</v>
      </c>
    </row>
    <row r="4" spans="1:30" x14ac:dyDescent="0.25">
      <c r="A4" s="75">
        <v>44291</v>
      </c>
      <c r="B4" s="32">
        <v>1</v>
      </c>
      <c r="C4" s="33">
        <v>24</v>
      </c>
      <c r="D4" s="15">
        <v>23</v>
      </c>
      <c r="E4" s="15">
        <v>55</v>
      </c>
      <c r="F4" s="15">
        <v>25</v>
      </c>
      <c r="G4" s="34">
        <f>(E4/0.6)/100</f>
        <v>0.91666666666666674</v>
      </c>
      <c r="H4" s="34">
        <f>(F4/0.6)/100</f>
        <v>0.41666666666666674</v>
      </c>
      <c r="I4" s="34">
        <f>D4+G4+H4</f>
        <v>24.333333333333336</v>
      </c>
      <c r="J4" s="34">
        <f>C4-I4</f>
        <v>-0.3333333333333357</v>
      </c>
      <c r="K4" s="15">
        <v>8</v>
      </c>
      <c r="L4" s="15">
        <v>45</v>
      </c>
      <c r="M4" s="34">
        <f>(L4/0.6)/100</f>
        <v>0.75</v>
      </c>
      <c r="N4" s="34">
        <f>K4+M4</f>
        <v>8.75</v>
      </c>
      <c r="O4" s="34">
        <f t="shared" ref="O4:O20" si="0">N4+J4</f>
        <v>8.4166666666666643</v>
      </c>
      <c r="P4" s="34">
        <f>ROUNDDOWN(O4,0)</f>
        <v>8</v>
      </c>
      <c r="Q4" s="34">
        <f>(O4-P4)*0.6</f>
        <v>0.24999999999999856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24.999999999999854</v>
      </c>
      <c r="W4" t="s">
        <v>300</v>
      </c>
      <c r="X4">
        <f>SUM(O8:O13)/7</f>
        <v>7.3595238095238091</v>
      </c>
      <c r="Y4">
        <f>X3-X5</f>
        <v>1.9174603174603169</v>
      </c>
    </row>
    <row r="5" spans="1:30" x14ac:dyDescent="0.25">
      <c r="A5" s="75">
        <v>44292</v>
      </c>
      <c r="B5" s="32">
        <v>2</v>
      </c>
      <c r="C5" s="33">
        <v>24</v>
      </c>
      <c r="D5" s="15">
        <v>22</v>
      </c>
      <c r="E5" s="15">
        <v>35</v>
      </c>
      <c r="F5" s="15">
        <v>35</v>
      </c>
      <c r="G5" s="34">
        <f t="shared" ref="G5:H20" si="2">(E5/0.6)/100</f>
        <v>0.58333333333333337</v>
      </c>
      <c r="H5" s="34">
        <f t="shared" si="2"/>
        <v>0.58333333333333337</v>
      </c>
      <c r="I5" s="34">
        <f t="shared" ref="I5:I20" si="3">D5+G5+H5</f>
        <v>23.166666666666664</v>
      </c>
      <c r="J5" s="34">
        <f t="shared" ref="J5:J20" si="4">C5-I5</f>
        <v>0.8333333333333357</v>
      </c>
      <c r="K5" s="15">
        <v>7</v>
      </c>
      <c r="L5" s="15">
        <v>0</v>
      </c>
      <c r="M5" s="34">
        <f t="shared" ref="M5:M20" si="5">(L5/0.6)/100</f>
        <v>0</v>
      </c>
      <c r="N5" s="34">
        <f t="shared" ref="N5:N20" si="6">K5+M5</f>
        <v>7</v>
      </c>
      <c r="O5" s="34">
        <f t="shared" si="0"/>
        <v>7.8333333333333357</v>
      </c>
      <c r="P5" s="34">
        <f t="shared" ref="P5:P20" si="7">ROUNDDOWN(O5,0)</f>
        <v>7</v>
      </c>
      <c r="Q5" s="34">
        <f t="shared" ref="Q5:Q20" si="8">(O5-P5)*0.6</f>
        <v>0.50000000000000144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50.000000000000142</v>
      </c>
      <c r="W5" t="s">
        <v>301</v>
      </c>
      <c r="X5">
        <f>SUM(O14:O16)/3</f>
        <v>6.5277777777777777</v>
      </c>
      <c r="Y5">
        <f>X4/X5</f>
        <v>1.1274164133738602</v>
      </c>
      <c r="AD5" s="36"/>
    </row>
    <row r="6" spans="1:30" x14ac:dyDescent="0.25">
      <c r="A6" s="75">
        <v>44293</v>
      </c>
      <c r="B6" s="32">
        <v>3</v>
      </c>
      <c r="C6" s="33">
        <v>24</v>
      </c>
      <c r="D6" s="15">
        <v>22</v>
      </c>
      <c r="E6" s="15">
        <v>35</v>
      </c>
      <c r="F6" s="15">
        <v>30</v>
      </c>
      <c r="G6" s="34">
        <f t="shared" si="2"/>
        <v>0.58333333333333337</v>
      </c>
      <c r="H6" s="34">
        <f t="shared" si="2"/>
        <v>0.5</v>
      </c>
      <c r="I6" s="34">
        <f t="shared" si="3"/>
        <v>23.083333333333332</v>
      </c>
      <c r="J6" s="34">
        <f t="shared" si="4"/>
        <v>0.91666666666666785</v>
      </c>
      <c r="K6" s="15">
        <v>7</v>
      </c>
      <c r="L6" s="15">
        <v>51</v>
      </c>
      <c r="M6" s="34">
        <f t="shared" si="5"/>
        <v>0.85</v>
      </c>
      <c r="N6" s="34">
        <f t="shared" si="6"/>
        <v>7.85</v>
      </c>
      <c r="O6" s="34">
        <f t="shared" si="0"/>
        <v>8.7666666666666675</v>
      </c>
      <c r="P6" s="34">
        <f t="shared" si="7"/>
        <v>8</v>
      </c>
      <c r="Q6" s="34">
        <f t="shared" si="8"/>
        <v>0.46000000000000046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46.00000000000005</v>
      </c>
      <c r="AD6" s="36"/>
    </row>
    <row r="7" spans="1:30" x14ac:dyDescent="0.25">
      <c r="A7" s="75">
        <v>44294</v>
      </c>
      <c r="B7" s="32">
        <v>4</v>
      </c>
      <c r="C7" s="33">
        <v>24</v>
      </c>
      <c r="D7" s="15">
        <v>23</v>
      </c>
      <c r="E7" s="15">
        <v>55</v>
      </c>
      <c r="F7" s="15">
        <v>40</v>
      </c>
      <c r="G7" s="34">
        <f t="shared" si="2"/>
        <v>0.91666666666666674</v>
      </c>
      <c r="H7" s="34">
        <f t="shared" si="2"/>
        <v>0.66666666666666674</v>
      </c>
      <c r="I7" s="34">
        <f t="shared" si="3"/>
        <v>24.583333333333336</v>
      </c>
      <c r="J7" s="34">
        <f t="shared" si="4"/>
        <v>-0.5833333333333357</v>
      </c>
      <c r="K7" s="15">
        <v>8</v>
      </c>
      <c r="L7" s="15"/>
      <c r="M7" s="34">
        <f t="shared" si="5"/>
        <v>0</v>
      </c>
      <c r="N7" s="34">
        <f t="shared" si="6"/>
        <v>8</v>
      </c>
      <c r="O7" s="34">
        <f t="shared" si="0"/>
        <v>7.4166666666666643</v>
      </c>
      <c r="P7" s="34">
        <f t="shared" si="7"/>
        <v>7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24.999999999999854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44295</v>
      </c>
      <c r="B8" s="32">
        <v>5</v>
      </c>
      <c r="C8" s="33">
        <v>24</v>
      </c>
      <c r="D8" s="15">
        <v>22</v>
      </c>
      <c r="E8" s="15">
        <v>12</v>
      </c>
      <c r="F8" s="15">
        <v>30</v>
      </c>
      <c r="G8" s="34">
        <f t="shared" si="2"/>
        <v>0.2</v>
      </c>
      <c r="H8" s="34">
        <f t="shared" si="2"/>
        <v>0.5</v>
      </c>
      <c r="I8" s="34">
        <f t="shared" si="3"/>
        <v>22.7</v>
      </c>
      <c r="J8" s="34">
        <f t="shared" si="4"/>
        <v>1.3000000000000007</v>
      </c>
      <c r="K8" s="15">
        <v>8</v>
      </c>
      <c r="L8" s="15">
        <v>15</v>
      </c>
      <c r="M8" s="34">
        <f t="shared" si="5"/>
        <v>0.25</v>
      </c>
      <c r="N8" s="34">
        <f t="shared" si="6"/>
        <v>8.25</v>
      </c>
      <c r="O8" s="34">
        <f t="shared" si="0"/>
        <v>9.5500000000000007</v>
      </c>
      <c r="P8" s="34">
        <f t="shared" si="7"/>
        <v>9</v>
      </c>
      <c r="Q8" s="34">
        <f t="shared" si="8"/>
        <v>0.3300000000000004</v>
      </c>
      <c r="R8" s="15">
        <v>4</v>
      </c>
      <c r="S8" s="34">
        <f t="shared" si="9"/>
        <v>3</v>
      </c>
      <c r="T8" s="35">
        <f t="shared" si="1"/>
        <v>9</v>
      </c>
      <c r="U8" s="35">
        <f t="shared" si="10"/>
        <v>33.000000000000043</v>
      </c>
      <c r="W8" t="str">
        <f>IF(B1=1,"DP_NS_AVG","")</f>
        <v>DP_NS_AVG</v>
      </c>
      <c r="X8" s="36">
        <f>IF(B1=1,SUM(O8:O14)/(COUNT(O8:O14)),"")</f>
        <v>8.2642857142857142</v>
      </c>
      <c r="Y8" s="36">
        <f>IF(B1=1,SUM(S7:S13)/COUNT(S7:S13),"")</f>
        <v>2.5714285714285716</v>
      </c>
      <c r="Z8" t="str">
        <f>IF(B1=1,IF(COUNT(S8:S14)&lt;7,7-COUNT(S8:S14),""),"")</f>
        <v/>
      </c>
    </row>
    <row r="9" spans="1:30" x14ac:dyDescent="0.25">
      <c r="A9" s="75">
        <v>44296</v>
      </c>
      <c r="B9" s="32">
        <v>6</v>
      </c>
      <c r="C9" s="33">
        <v>24</v>
      </c>
      <c r="D9" s="15">
        <v>23</v>
      </c>
      <c r="E9" s="15">
        <v>40</v>
      </c>
      <c r="F9" s="15">
        <v>35</v>
      </c>
      <c r="G9" s="34">
        <f t="shared" si="2"/>
        <v>0.66666666666666674</v>
      </c>
      <c r="H9" s="34">
        <f t="shared" si="2"/>
        <v>0.58333333333333337</v>
      </c>
      <c r="I9" s="34">
        <f t="shared" si="3"/>
        <v>24.25</v>
      </c>
      <c r="J9" s="34">
        <f t="shared" si="4"/>
        <v>-0.25</v>
      </c>
      <c r="K9" s="15">
        <v>9</v>
      </c>
      <c r="L9" s="15"/>
      <c r="M9" s="34">
        <f t="shared" si="5"/>
        <v>0</v>
      </c>
      <c r="N9" s="34">
        <f t="shared" si="6"/>
        <v>9</v>
      </c>
      <c r="O9" s="34">
        <f t="shared" si="0"/>
        <v>8.75</v>
      </c>
      <c r="P9" s="34">
        <f t="shared" si="7"/>
        <v>8</v>
      </c>
      <c r="Q9" s="34">
        <f t="shared" si="8"/>
        <v>0.44999999999999996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44.999999999999993</v>
      </c>
      <c r="W9" t="str">
        <f>IF(B1=1,"DP_P_AVG","")</f>
        <v>DP_P_AVG</v>
      </c>
      <c r="X9" s="36">
        <f>IF(B1=1,SUM(O14:O16)/(COUNT(O14:O16)),"")</f>
        <v>6.5277777777777777</v>
      </c>
      <c r="Y9" s="36">
        <f>IF(B1=1,SUM(S14:S16)/COUNT(S14:S16),"")</f>
        <v>2.6666666666666665</v>
      </c>
      <c r="Z9">
        <f>IF(B1=1,IF(COUNT(S15:S17)&lt;3,3-COUNT(S15:S17),""),"")</f>
        <v>1</v>
      </c>
    </row>
    <row r="10" spans="1:30" x14ac:dyDescent="0.25">
      <c r="A10" s="75">
        <v>44297</v>
      </c>
      <c r="B10" s="32">
        <v>7</v>
      </c>
      <c r="C10" s="33">
        <v>24</v>
      </c>
      <c r="D10" s="15">
        <v>23</v>
      </c>
      <c r="E10" s="15">
        <v>5</v>
      </c>
      <c r="F10" s="15">
        <v>60</v>
      </c>
      <c r="G10" s="34">
        <f t="shared" si="2"/>
        <v>8.3333333333333343E-2</v>
      </c>
      <c r="H10" s="34">
        <f t="shared" si="2"/>
        <v>1</v>
      </c>
      <c r="I10" s="34">
        <f t="shared" si="3"/>
        <v>24.083333333333332</v>
      </c>
      <c r="J10" s="34">
        <f t="shared" si="4"/>
        <v>-8.3333333333332149E-2</v>
      </c>
      <c r="K10" s="15">
        <v>8</v>
      </c>
      <c r="L10" s="15">
        <v>28</v>
      </c>
      <c r="M10" s="34">
        <f t="shared" si="5"/>
        <v>0.46666666666666673</v>
      </c>
      <c r="N10" s="34">
        <f t="shared" si="6"/>
        <v>8.4666666666666668</v>
      </c>
      <c r="O10" s="34">
        <f t="shared" si="0"/>
        <v>8.3833333333333346</v>
      </c>
      <c r="P10" s="34">
        <f t="shared" si="7"/>
        <v>8</v>
      </c>
      <c r="Q10" s="34">
        <f t="shared" si="8"/>
        <v>0.23000000000000076</v>
      </c>
      <c r="R10" s="15">
        <v>3</v>
      </c>
      <c r="S10" s="34">
        <f t="shared" si="9"/>
        <v>2</v>
      </c>
      <c r="T10" s="35">
        <f t="shared" si="1"/>
        <v>8</v>
      </c>
      <c r="U10" s="35">
        <f t="shared" si="10"/>
        <v>23.000000000000075</v>
      </c>
      <c r="W10" t="str">
        <f>IF(B1=1,"NS_AVG","")</f>
        <v>NS_AVG</v>
      </c>
      <c r="X10" s="36">
        <f>IF(B1=1,SUM(O4:O10)/(COUNT(O4:O10)),"")</f>
        <v>8.4452380952380945</v>
      </c>
      <c r="Y10" s="36">
        <f>IF(B1=1,SUM(S4:S10)/COUNT(S4:S10),"")</f>
        <v>2.8571428571428572</v>
      </c>
      <c r="Z10" t="str">
        <f>IF(B1=1,IF(COUNT(S4:S10)&lt;7,7-COUNT(S4:S10),""),"")</f>
        <v/>
      </c>
    </row>
    <row r="11" spans="1:30" x14ac:dyDescent="0.25">
      <c r="A11" s="75">
        <v>44298</v>
      </c>
      <c r="B11" s="32">
        <v>8</v>
      </c>
      <c r="C11" s="28">
        <v>24</v>
      </c>
      <c r="D11" s="15">
        <v>22</v>
      </c>
      <c r="E11" s="15">
        <v>15</v>
      </c>
      <c r="F11" s="15">
        <v>40</v>
      </c>
      <c r="G11" s="34">
        <f t="shared" si="2"/>
        <v>0.25</v>
      </c>
      <c r="H11" s="34">
        <f t="shared" si="2"/>
        <v>0.66666666666666674</v>
      </c>
      <c r="I11" s="34">
        <f t="shared" si="3"/>
        <v>22.916666666666668</v>
      </c>
      <c r="J11" s="34">
        <f t="shared" si="4"/>
        <v>1.0833333333333321</v>
      </c>
      <c r="K11" s="15">
        <v>8</v>
      </c>
      <c r="L11" s="15">
        <v>15</v>
      </c>
      <c r="M11" s="34">
        <f t="shared" si="5"/>
        <v>0.25</v>
      </c>
      <c r="N11" s="34">
        <f t="shared" si="6"/>
        <v>8.25</v>
      </c>
      <c r="O11" s="34">
        <f t="shared" si="0"/>
        <v>9.3333333333333321</v>
      </c>
      <c r="P11" s="34">
        <f t="shared" si="7"/>
        <v>9</v>
      </c>
      <c r="Q11" s="34">
        <f t="shared" si="8"/>
        <v>0.19999999999999929</v>
      </c>
      <c r="R11" s="15">
        <v>3</v>
      </c>
      <c r="S11" s="34">
        <f t="shared" si="9"/>
        <v>2</v>
      </c>
      <c r="T11" s="35">
        <f t="shared" si="1"/>
        <v>9</v>
      </c>
      <c r="U11" s="35">
        <f t="shared" si="10"/>
        <v>19.999999999999929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44299</v>
      </c>
      <c r="B12" s="32">
        <v>9</v>
      </c>
      <c r="C12" s="28">
        <v>24</v>
      </c>
      <c r="D12" s="15">
        <v>24</v>
      </c>
      <c r="E12" s="15">
        <v>25</v>
      </c>
      <c r="F12" s="15">
        <v>35</v>
      </c>
      <c r="G12" s="34">
        <f t="shared" si="2"/>
        <v>0.41666666666666674</v>
      </c>
      <c r="H12" s="34">
        <f t="shared" si="2"/>
        <v>0.58333333333333337</v>
      </c>
      <c r="I12" s="34">
        <f t="shared" si="3"/>
        <v>25</v>
      </c>
      <c r="J12" s="34">
        <f t="shared" si="4"/>
        <v>-1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44300</v>
      </c>
      <c r="B13" s="32">
        <v>10</v>
      </c>
      <c r="C13" s="28">
        <v>24</v>
      </c>
      <c r="D13" s="15">
        <v>23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24</v>
      </c>
      <c r="J13" s="34">
        <f t="shared" si="4"/>
        <v>0</v>
      </c>
      <c r="K13" s="15">
        <v>8</v>
      </c>
      <c r="L13" s="15"/>
      <c r="M13" s="34">
        <f t="shared" si="5"/>
        <v>0</v>
      </c>
      <c r="N13" s="34">
        <f t="shared" si="6"/>
        <v>8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44301</v>
      </c>
      <c r="B14" s="32">
        <v>11</v>
      </c>
      <c r="C14" s="28">
        <v>24</v>
      </c>
      <c r="D14" s="15">
        <v>25</v>
      </c>
      <c r="E14" s="15">
        <v>15</v>
      </c>
      <c r="F14" s="15">
        <v>35</v>
      </c>
      <c r="G14" s="34">
        <f t="shared" si="2"/>
        <v>0.25</v>
      </c>
      <c r="H14" s="34">
        <f t="shared" si="2"/>
        <v>0.58333333333333337</v>
      </c>
      <c r="I14" s="34">
        <f t="shared" si="3"/>
        <v>25.833333333333332</v>
      </c>
      <c r="J14" s="34">
        <f t="shared" si="4"/>
        <v>-1.8333333333333321</v>
      </c>
      <c r="K14" s="15">
        <v>8</v>
      </c>
      <c r="L14" s="15">
        <v>10</v>
      </c>
      <c r="M14" s="34">
        <f t="shared" si="5"/>
        <v>0.16666666666666669</v>
      </c>
      <c r="N14" s="34">
        <f t="shared" si="6"/>
        <v>8.1666666666666661</v>
      </c>
      <c r="O14" s="34">
        <f t="shared" si="0"/>
        <v>6.3333333333333339</v>
      </c>
      <c r="P14" s="34">
        <f t="shared" si="7"/>
        <v>6</v>
      </c>
      <c r="Q14" s="34">
        <f t="shared" si="8"/>
        <v>0.20000000000000034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20.000000000000036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44302</v>
      </c>
      <c r="B15" s="32">
        <v>12</v>
      </c>
      <c r="C15" s="28">
        <v>24</v>
      </c>
      <c r="D15" s="15">
        <v>25</v>
      </c>
      <c r="E15" s="15">
        <v>10</v>
      </c>
      <c r="F15" s="15">
        <v>25</v>
      </c>
      <c r="G15" s="34">
        <f t="shared" si="2"/>
        <v>0.16666666666666669</v>
      </c>
      <c r="H15" s="34">
        <f t="shared" si="2"/>
        <v>0.41666666666666674</v>
      </c>
      <c r="I15" s="34">
        <f t="shared" si="3"/>
        <v>25.583333333333336</v>
      </c>
      <c r="J15" s="34">
        <f t="shared" si="4"/>
        <v>-1.5833333333333357</v>
      </c>
      <c r="K15" s="15">
        <v>8</v>
      </c>
      <c r="L15" s="15">
        <v>15</v>
      </c>
      <c r="M15" s="34">
        <f t="shared" si="5"/>
        <v>0.25</v>
      </c>
      <c r="N15" s="34">
        <f t="shared" si="6"/>
        <v>8.25</v>
      </c>
      <c r="O15" s="34">
        <f t="shared" si="0"/>
        <v>6.6666666666666643</v>
      </c>
      <c r="P15" s="34">
        <f t="shared" si="7"/>
        <v>6</v>
      </c>
      <c r="Q15" s="34">
        <f t="shared" si="8"/>
        <v>0.39999999999999858</v>
      </c>
      <c r="R15" s="15">
        <v>4</v>
      </c>
      <c r="S15" s="34">
        <f t="shared" si="9"/>
        <v>3</v>
      </c>
      <c r="T15" s="35">
        <f t="shared" si="1"/>
        <v>6</v>
      </c>
      <c r="U15" s="35">
        <f t="shared" si="10"/>
        <v>39.999999999999858</v>
      </c>
      <c r="W15" s="82" t="s">
        <v>288</v>
      </c>
      <c r="X15" s="84" cm="1">
        <f t="array" ref="X15">_xlfn.IFS(B1=0,X12-X13,B1=1,X8-X9)</f>
        <v>1.7365079365079366</v>
      </c>
      <c r="Y15" s="85" t="s">
        <v>289</v>
      </c>
      <c r="Z15" s="84" cm="1">
        <f t="array" ref="Z15">_xlfn.IFS(B1=0,X14-X13,B1=1,X10-X9)</f>
        <v>1.9174603174603169</v>
      </c>
      <c r="AA15" s="83" t="s">
        <v>290</v>
      </c>
    </row>
    <row r="16" spans="1:30" x14ac:dyDescent="0.25">
      <c r="A16" s="75">
        <v>44303</v>
      </c>
      <c r="B16" s="32">
        <v>13</v>
      </c>
      <c r="C16" s="28">
        <v>24</v>
      </c>
      <c r="D16" s="15">
        <v>25</v>
      </c>
      <c r="E16" s="15">
        <v>15</v>
      </c>
      <c r="F16" s="15">
        <v>20</v>
      </c>
      <c r="G16" s="34">
        <f t="shared" si="2"/>
        <v>0.25</v>
      </c>
      <c r="H16" s="34">
        <f t="shared" si="2"/>
        <v>0.33333333333333337</v>
      </c>
      <c r="I16" s="34">
        <f t="shared" si="3"/>
        <v>25.583333333333332</v>
      </c>
      <c r="J16" s="34">
        <f t="shared" si="4"/>
        <v>-1.5833333333333321</v>
      </c>
      <c r="K16" s="15">
        <v>8</v>
      </c>
      <c r="L16" s="15">
        <v>10</v>
      </c>
      <c r="M16" s="34">
        <f t="shared" si="5"/>
        <v>0.16666666666666669</v>
      </c>
      <c r="N16" s="34">
        <f t="shared" si="6"/>
        <v>8.1666666666666661</v>
      </c>
      <c r="O16" s="34">
        <f t="shared" si="0"/>
        <v>6.5833333333333339</v>
      </c>
      <c r="P16" s="34">
        <f t="shared" si="7"/>
        <v>6</v>
      </c>
      <c r="Q16" s="34">
        <f t="shared" si="8"/>
        <v>0.35000000000000037</v>
      </c>
      <c r="R16" s="15">
        <v>3</v>
      </c>
      <c r="S16" s="34">
        <f t="shared" si="9"/>
        <v>2</v>
      </c>
      <c r="T16" s="35">
        <f t="shared" si="1"/>
        <v>6</v>
      </c>
      <c r="U16" s="35">
        <f t="shared" si="10"/>
        <v>35.000000000000036</v>
      </c>
      <c r="X16" t="s">
        <v>291</v>
      </c>
    </row>
    <row r="17" spans="1:23" x14ac:dyDescent="0.25">
      <c r="A17" s="75">
        <v>44304</v>
      </c>
      <c r="B17" s="32">
        <v>14</v>
      </c>
      <c r="C17" s="28">
        <v>24</v>
      </c>
      <c r="D17" s="15"/>
      <c r="E17" s="15"/>
      <c r="F17" s="15"/>
      <c r="G17" s="34">
        <f t="shared" si="2"/>
        <v>0</v>
      </c>
      <c r="H17" s="34">
        <f t="shared" si="2"/>
        <v>0</v>
      </c>
      <c r="I17" s="34">
        <f t="shared" si="3"/>
        <v>0</v>
      </c>
      <c r="J17" s="34">
        <f t="shared" si="4"/>
        <v>24</v>
      </c>
      <c r="K17" s="15"/>
      <c r="L17" s="15"/>
      <c r="M17" s="34">
        <f t="shared" si="5"/>
        <v>0</v>
      </c>
      <c r="N17" s="34">
        <f t="shared" si="6"/>
        <v>0</v>
      </c>
      <c r="O17" s="34"/>
      <c r="P17" s="34">
        <f t="shared" si="7"/>
        <v>0</v>
      </c>
      <c r="Q17" s="34">
        <f t="shared" si="8"/>
        <v>0</v>
      </c>
      <c r="R17" s="15"/>
      <c r="S17" s="34" t="str">
        <f t="shared" si="9"/>
        <v/>
      </c>
      <c r="T17" s="35">
        <f t="shared" si="1"/>
        <v>0</v>
      </c>
      <c r="U17" s="35">
        <f t="shared" si="10"/>
        <v>0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298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  <c r="W19" t="s">
        <v>299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DB9C-AE8A-4376-BE56-97BDAC74C9E5}">
  <dimension ref="A1:J15"/>
  <sheetViews>
    <sheetView tabSelected="1" workbookViewId="0">
      <selection activeCell="B15" sqref="B15"/>
    </sheetView>
  </sheetViews>
  <sheetFormatPr defaultRowHeight="15" x14ac:dyDescent="0.25"/>
  <cols>
    <col min="1" max="1" width="14.5703125" customWidth="1"/>
  </cols>
  <sheetData>
    <row r="1" spans="1:10" x14ac:dyDescent="0.25">
      <c r="A1" s="29" t="s">
        <v>272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 spans="1:10" x14ac:dyDescent="0.25">
      <c r="A2" s="75">
        <v>44291</v>
      </c>
      <c r="B2" s="87">
        <v>0.98958333333333337</v>
      </c>
      <c r="C2" s="87">
        <v>0.99652777777777779</v>
      </c>
      <c r="D2">
        <v>25</v>
      </c>
      <c r="E2">
        <v>0</v>
      </c>
      <c r="F2">
        <v>0</v>
      </c>
      <c r="G2" s="87">
        <v>0.36458333333333331</v>
      </c>
      <c r="H2" s="87">
        <v>0.37083333333333335</v>
      </c>
      <c r="I2">
        <v>4</v>
      </c>
    </row>
    <row r="3" spans="1:10" x14ac:dyDescent="0.25">
      <c r="A3" s="75">
        <v>44292</v>
      </c>
      <c r="B3" s="87">
        <v>0.91666666666666663</v>
      </c>
      <c r="C3" s="87">
        <v>0.94097222222222221</v>
      </c>
      <c r="D3">
        <v>35</v>
      </c>
      <c r="E3">
        <v>1</v>
      </c>
      <c r="F3">
        <v>1</v>
      </c>
      <c r="G3" s="87">
        <v>0.29166666666666669</v>
      </c>
      <c r="H3" s="87">
        <v>0.30208333333333331</v>
      </c>
      <c r="I3">
        <v>4</v>
      </c>
    </row>
    <row r="4" spans="1:10" x14ac:dyDescent="0.25">
      <c r="A4" s="75">
        <v>44293</v>
      </c>
      <c r="B4" s="87">
        <v>0.89583333333333337</v>
      </c>
      <c r="C4" s="87">
        <v>0.94097222222222221</v>
      </c>
      <c r="D4">
        <v>30</v>
      </c>
      <c r="E4">
        <v>3</v>
      </c>
      <c r="F4">
        <v>1</v>
      </c>
      <c r="G4" s="87">
        <v>0.32708333333333334</v>
      </c>
      <c r="H4" s="87">
        <v>0.32708333333333334</v>
      </c>
      <c r="I4">
        <v>4</v>
      </c>
    </row>
    <row r="5" spans="1:10" x14ac:dyDescent="0.25">
      <c r="A5" s="75">
        <v>44294</v>
      </c>
      <c r="B5" s="87">
        <v>0.98472222222222217</v>
      </c>
      <c r="C5" s="87">
        <v>0.99652777777777779</v>
      </c>
      <c r="D5">
        <v>40</v>
      </c>
      <c r="E5">
        <v>0</v>
      </c>
      <c r="F5">
        <v>0</v>
      </c>
      <c r="G5" s="87">
        <v>0.33333333333333331</v>
      </c>
      <c r="H5" s="87">
        <v>0.34027777777777773</v>
      </c>
      <c r="I5">
        <v>4</v>
      </c>
    </row>
    <row r="6" spans="1:10" x14ac:dyDescent="0.25">
      <c r="A6" s="75">
        <v>44295</v>
      </c>
      <c r="B6" s="87">
        <v>0.89583333333333337</v>
      </c>
      <c r="C6" s="87">
        <v>0.92499999999999993</v>
      </c>
      <c r="D6">
        <v>30</v>
      </c>
      <c r="E6">
        <v>0</v>
      </c>
      <c r="F6">
        <v>0</v>
      </c>
      <c r="G6" s="87">
        <v>0.34375</v>
      </c>
      <c r="H6" s="87">
        <v>0.34722222222222227</v>
      </c>
      <c r="I6">
        <v>4</v>
      </c>
    </row>
    <row r="7" spans="1:10" x14ac:dyDescent="0.25">
      <c r="A7" s="75">
        <v>44296</v>
      </c>
      <c r="B7" s="87">
        <v>0.94791666666666663</v>
      </c>
      <c r="C7" s="87">
        <v>0.98611111111111116</v>
      </c>
      <c r="D7">
        <v>35</v>
      </c>
      <c r="E7">
        <v>2</v>
      </c>
      <c r="F7">
        <v>1</v>
      </c>
      <c r="G7" s="87">
        <v>0.375</v>
      </c>
      <c r="H7" s="87">
        <v>0.38194444444444442</v>
      </c>
      <c r="I7">
        <v>4</v>
      </c>
    </row>
    <row r="8" spans="1:10" x14ac:dyDescent="0.25">
      <c r="A8" s="75">
        <v>44297</v>
      </c>
      <c r="B8" s="87">
        <v>0.94444444444444453</v>
      </c>
      <c r="C8" s="87">
        <v>0.96180555555555547</v>
      </c>
      <c r="D8">
        <v>60</v>
      </c>
      <c r="E8">
        <v>0</v>
      </c>
      <c r="F8">
        <v>0</v>
      </c>
      <c r="G8" s="87">
        <v>0.3527777777777778</v>
      </c>
      <c r="H8" s="87">
        <v>0.35416666666666669</v>
      </c>
      <c r="I8">
        <v>3</v>
      </c>
    </row>
    <row r="9" spans="1:10" x14ac:dyDescent="0.25">
      <c r="A9" s="75">
        <v>44298</v>
      </c>
      <c r="B9" s="87">
        <v>0.90625</v>
      </c>
      <c r="C9" s="87">
        <v>0.92708333333333337</v>
      </c>
      <c r="D9">
        <v>40</v>
      </c>
      <c r="E9">
        <v>0</v>
      </c>
      <c r="F9">
        <v>0</v>
      </c>
      <c r="G9" s="87">
        <v>0.34375</v>
      </c>
      <c r="H9" s="87">
        <v>0.34583333333333338</v>
      </c>
      <c r="I9">
        <v>3</v>
      </c>
      <c r="J9" s="87"/>
    </row>
    <row r="10" spans="1:10" x14ac:dyDescent="0.25">
      <c r="A10" s="75">
        <v>44299</v>
      </c>
      <c r="B10" s="87">
        <v>1.6666666666666666E-2</v>
      </c>
      <c r="C10" s="87">
        <v>1.7361111111111112E-2</v>
      </c>
      <c r="D10">
        <v>35</v>
      </c>
      <c r="E10">
        <v>0</v>
      </c>
      <c r="F10">
        <v>0</v>
      </c>
      <c r="G10" s="87">
        <v>0.35416666666666669</v>
      </c>
      <c r="H10" s="87">
        <v>0.35486111111111113</v>
      </c>
      <c r="I10">
        <v>3</v>
      </c>
    </row>
    <row r="11" spans="1:10" x14ac:dyDescent="0.25">
      <c r="A11" s="75">
        <v>44300</v>
      </c>
      <c r="B11" s="87">
        <v>0.94791666666666663</v>
      </c>
      <c r="C11" s="87">
        <v>0.97916666666666663</v>
      </c>
      <c r="D11">
        <v>30</v>
      </c>
      <c r="E11">
        <v>0</v>
      </c>
      <c r="F11">
        <v>0</v>
      </c>
      <c r="G11" s="87">
        <v>0.33333333333333331</v>
      </c>
      <c r="H11" s="87">
        <v>0.34027777777777773</v>
      </c>
      <c r="I11">
        <v>4</v>
      </c>
    </row>
    <row r="12" spans="1:10" x14ac:dyDescent="0.25">
      <c r="A12" s="75">
        <v>44301</v>
      </c>
      <c r="B12" s="87">
        <v>4.8611111111111112E-2</v>
      </c>
      <c r="C12" s="87">
        <v>5.2083333333333336E-2</v>
      </c>
      <c r="D12">
        <v>35</v>
      </c>
      <c r="E12">
        <v>0</v>
      </c>
      <c r="F12">
        <v>0</v>
      </c>
      <c r="G12" s="87">
        <v>0.34027777777777773</v>
      </c>
      <c r="H12" s="87">
        <v>0.34583333333333338</v>
      </c>
      <c r="I12">
        <v>4</v>
      </c>
    </row>
    <row r="13" spans="1:10" x14ac:dyDescent="0.25">
      <c r="A13" s="75">
        <v>44302</v>
      </c>
      <c r="B13" s="87">
        <v>4.5138888888888888E-2</v>
      </c>
      <c r="C13" s="87">
        <v>4.8611111111111112E-2</v>
      </c>
      <c r="D13">
        <v>25</v>
      </c>
      <c r="E13">
        <v>0</v>
      </c>
      <c r="F13">
        <v>0</v>
      </c>
      <c r="G13" s="87">
        <v>0.34375</v>
      </c>
      <c r="H13" s="87">
        <v>0.35416666666666669</v>
      </c>
      <c r="I13">
        <v>4</v>
      </c>
    </row>
    <row r="14" spans="1:10" x14ac:dyDescent="0.25">
      <c r="A14" s="75">
        <v>44303</v>
      </c>
      <c r="B14" s="87">
        <v>4.8611111111111112E-2</v>
      </c>
      <c r="C14" s="87">
        <v>5.2083333333333336E-2</v>
      </c>
      <c r="D14">
        <v>20</v>
      </c>
      <c r="E14">
        <v>0</v>
      </c>
      <c r="F14">
        <v>0</v>
      </c>
      <c r="G14" s="87">
        <v>0.34027777777777773</v>
      </c>
      <c r="H14" s="87">
        <v>0.34166666666666662</v>
      </c>
      <c r="I14">
        <v>3</v>
      </c>
    </row>
    <row r="15" spans="1:10" x14ac:dyDescent="0.25">
      <c r="A15" s="75">
        <v>44304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25</v>
      </c>
      <c r="E5" s="17" t="s">
        <v>24</v>
      </c>
      <c r="F5" s="15">
        <v>1</v>
      </c>
      <c r="G5" s="18">
        <f>F4+F6+F8+F12+F13+F15+F17+F19+F20+F22</f>
        <v>20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23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11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3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3</v>
      </c>
      <c r="E15" s="14" t="s">
        <v>53</v>
      </c>
      <c r="F15" s="15">
        <v>3</v>
      </c>
      <c r="I15" s="14" t="s">
        <v>53</v>
      </c>
      <c r="J15" s="15">
        <v>3</v>
      </c>
      <c r="M15" s="14" t="s">
        <v>53</v>
      </c>
      <c r="N15" s="15">
        <v>4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3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2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2</v>
      </c>
    </row>
    <row r="19" spans="1:14" x14ac:dyDescent="0.2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4</v>
      </c>
      <c r="E20" s="14" t="s">
        <v>68</v>
      </c>
      <c r="F20" s="15">
        <v>2</v>
      </c>
      <c r="I20" s="14" t="s">
        <v>68</v>
      </c>
      <c r="J20" s="15">
        <v>2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>
        <v>1</v>
      </c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292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293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294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293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5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4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295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296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297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2023-09-27T17:29:55Z</dcterms:modified>
  <cp:category/>
  <cp:contentStatus/>
</cp:coreProperties>
</file>