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mw-sleep-analysis\data\steffen\"/>
    </mc:Choice>
  </mc:AlternateContent>
  <xr:revisionPtr revIDLastSave="0" documentId="13_ncr:1_{360B79B9-56E3-4657-9CEC-BDCEC5AA8646}" xr6:coauthVersionLast="47" xr6:coauthVersionMax="47" xr10:uidLastSave="{00000000-0000-0000-0000-000000000000}"/>
  <bookViews>
    <workbookView xWindow="380" yWindow="380" windowWidth="14400" windowHeight="826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S13" i="3"/>
  <c r="S12" i="3"/>
  <c r="S11" i="3"/>
  <c r="H13" i="4" l="1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<sst xmlns="http://schemas.openxmlformats.org/spreadsheetml/2006/main" count="553" uniqueCount="306">
  <si>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</si>
  <si>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</si>
  <si>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</si>
  <si>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</si>
  <si>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</si>
  <si>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</si>
  <si>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</si>
  <si>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</si>
  <si>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</si>
  <si>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</si>
  <si>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</si>
  <si>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</si>
  <si>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</si>
  <si>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</si>
  <si>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</si>
  <si>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</si>
  <si>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</si>
  <si>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</si>
  <si>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</si>
  <si>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</si>
  <si>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</si>
  <si>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</si>
  <si>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</si>
  <si>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</si>
  <si>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</si>
  <si>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</si>
  <si>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</si>
  <si>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</si>
  <si>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</si>
  <si>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</si>
  <si>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</si>
  <si>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</si>
  <si>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</si>
  <si>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</si>
  <si>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</si>
  <si>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</si>
  <si>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</si>
  <si>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</si>
  <si>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</si>
  <si>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</si>
  <si>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</si>
  <si>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</si>
  <si>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</si>
  <si>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</si>
  <si>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</si>
  <si>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</si>
  <si>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</si>
  <si>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</si>
  <si>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</si>
  <si>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</si>
  <si>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</si>
  <si>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</si>
  <si>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</si>
  <si>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</si>
  <si>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</si>
  <si>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</si>
  <si>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</si>
  <si>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</si>
  <si>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</si>
  <si>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</si>
  <si>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</si>
  <si>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</si>
  <si>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</si>
  <si>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</si>
  <si>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</si>
  <si>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</si>
  <si>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</si>
  <si>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</si>
  <si>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</si>
  <si>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</si>
  <si>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</si>
  <si>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</si>
  <si>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</si>
  <si>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</si>
  <si>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</si>
  <si>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</si>
  <si>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</si>
  <si>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</si>
  <si>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</si>
  <si>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</si>
  <si>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</si>
  <si>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</si>
  <si>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</si>
  <si>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</si>
  <si>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</si>
  <si>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</si>
  <si>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</si>
  <si>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</si>
  <si>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</si>
  <si>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</si>
  <si>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</si>
  <si>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</si>
  <si>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</si>
  <si>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</si>
  <si>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</si>
  <si>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</si>
  <si>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</si>
  <si>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</si>
  <si>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</si>
  <si>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</si>
  <si>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</si>
  <si>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</si>
  <si>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</si>
  <si>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</si>
  <si>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</si>
  <si>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</si>
  <si>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</si>
  <si>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</si>
  <si>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</si>
  <si>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</si>
  <si>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</si>
  <si>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</si>
  <si>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</si>
  <si>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</si>
  <si>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</si>
  <si>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</si>
  <si>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</si>
  <si>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</si>
  <si>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</si>
  <si>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</si>
  <si>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</si>
  <si>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</si>
  <si>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</si>
  <si>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</si>
  <si>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</si>
  <si>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</si>
  <si>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</si>
  <si>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</si>
  <si>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</si>
  <si>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</si>
  <si>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</si>
  <si>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</si>
  <si>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</si>
  <si>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</si>
  <si>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</si>
  <si>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</si>
  <si>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</si>
  <si>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</si>
  <si>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</si>
  <si>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</si>
  <si>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</si>
  <si>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</si>
  <si>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</si>
  <si>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</si>
  <si>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</si>
  <si>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</si>
  <si>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</si>
  <si>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</si>
  <si>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</si>
  <si>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</si>
  <si>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</si>
  <si>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</si>
  <si>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</si>
  <si>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</si>
  <si>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</si>
  <si>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</si>
  <si>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</si>
  <si>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</si>
  <si>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</si>
  <si>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</si>
  <si>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</si>
  <si>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</si>
  <si>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</si>
  <si>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</si>
  <si>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</si>
  <si>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</si>
  <si>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</si>
  <si>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</si>
  <si>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</si>
  <si>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</si>
  <si>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</si>
  <si>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</si>
  <si>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</si>
  <si>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</si>
  <si>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</si>
  <si>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</si>
  <si>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</si>
  <si>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</si>
  <si>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</si>
  <si>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</si>
  <si>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</si>
  <si>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</si>
  <si>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</si>
  <si>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</si>
  <si>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</si>
  <si>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</si>
  <si>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</si>
  <si>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</si>
  <si>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</si>
  <si>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</si>
  <si>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</si>
  <si>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</si>
  <si>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</si>
  <si>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</si>
  <si>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</si>
  <si>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</si>
  <si>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</si>
  <si>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</si>
  <si>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</si>
  <si>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</si>
  <si>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</si>
  <si>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</si>
  <si>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</si>
  <si>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</si>
  <si>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</si>
  <si>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</si>
  <si>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</si>
  <si>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</si>
  <si>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</si>
  <si>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</si>
  <si>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</si>
  <si>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</si>
  <si>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</si>
  <si>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</si>
  <si>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</si>
  <si>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</si>
  <si>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</si>
  <si>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</si>
  <si>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</si>
  <si>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</si>
  <si>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</si>
  <si>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</si>
  <si>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</si>
  <si>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</si>
  <si>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</si>
  <si>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</si>
  <si>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</si>
  <si>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</si>
  <si>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</si>
  <si>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</si>
  <si>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</si>
  <si>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</si>
  <si>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</si>
  <si>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</si>
  <si>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</si>
  <si>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</si>
  <si>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</si>
  <si>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</si>
  <si>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</si>
  <si>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</si>
  <si>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</si>
  <si>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</si>
  <si>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</si>
  <si>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</si>
  <si>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</si>
  <si>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</si>
  <si>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</si>
  <si>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</si>
  <si>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</si>
  <si>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</si>
  <si>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</si>
  <si>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</si>
  <si>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</si>
  <si>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</si>
  <si>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</si>
  <si>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</si>
  <si>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</si>
  <si>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</si>
  <si>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</si>
  <si>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</si>
  <si>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</si>
  <si>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</si>
  <si>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</si>
  <si>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</si>
  <si>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</si>
  <si>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</si>
  <si>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</si>
  <si>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</si>
  <si>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</si>
  <si>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</si>
  <si>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</si>
  <si>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</si>
  <si>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</si>
  <si>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</si>
  <si>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</si>
  <si>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</si>
  <si>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</si>
  <si>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</si>
  <si>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</si>
  <si>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</si>
  <si>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</si>
  <si>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</si>
  <si>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</si>
  <si>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</si>
  <si>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</si>
  <si>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</si>
  <si>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</si>
  <si>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</si>
  <si>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</si>
  <si>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</si>
  <si>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</si>
  <si>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</si>
  <si>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Weird peaks in the EEG unsynconized to anything and consistently there - might be the phone (?)</t>
  </si>
  <si>
    <t>Ikke for mye av det samme - ikke lage mønster</t>
  </si>
  <si>
    <t>Syden (ferie, strender), lunsj, skriving (eksamen), Jekta, venner, hvor lenge det var igjen</t>
  </si>
  <si>
    <t>Prøvde å ikke lage no mønster</t>
  </si>
  <si>
    <t>nei</t>
  </si>
  <si>
    <t>Masse. -- Serie, BA oppgaven, venner, ferie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</si>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</sst>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1" sqref="D31"/>
    </sheetView>
  </sheetViews>
  <sheetFormatPr defaultColWidth="11.453125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6" t="s">
        <v>124</v>
      </c>
      <c r="B1" s="63"/>
      <c r="C1" s="47"/>
      <c r="D1" s="58" t="s">
        <v>263</v>
      </c>
    </row>
    <row r="2" spans="1:8" x14ac:dyDescent="0.35">
      <c r="B2" s="43" t="s">
        <v>105</v>
      </c>
      <c r="C2" s="45"/>
      <c r="D2" s="37">
        <v>18</v>
      </c>
      <c r="F2" t="s">
        <v>252</v>
      </c>
    </row>
    <row r="3" spans="1:8" x14ac:dyDescent="0.35">
      <c r="B3" s="43" t="s">
        <v>106</v>
      </c>
      <c r="C3" s="45"/>
      <c r="D3" s="37">
        <v>23</v>
      </c>
      <c r="F3" t="s">
        <v>254</v>
      </c>
    </row>
    <row r="4" spans="1:8" x14ac:dyDescent="0.35">
      <c r="B4" s="43" t="s">
        <v>133</v>
      </c>
      <c r="C4" s="45"/>
      <c r="D4" s="37">
        <v>1</v>
      </c>
      <c r="F4" t="s">
        <v>255</v>
      </c>
    </row>
    <row r="5" spans="1:8" x14ac:dyDescent="0.35">
      <c r="B5" s="43" t="s">
        <v>107</v>
      </c>
      <c r="C5" s="45"/>
      <c r="D5" s="37">
        <v>0</v>
      </c>
      <c r="F5" t="s">
        <v>256</v>
      </c>
    </row>
    <row r="6" spans="1:8" x14ac:dyDescent="0.35">
      <c r="B6" s="43" t="s">
        <v>134</v>
      </c>
      <c r="C6" s="45"/>
      <c r="D6" s="37">
        <v>0</v>
      </c>
      <c r="F6" t="s">
        <v>253</v>
      </c>
    </row>
    <row r="7" spans="1:8" x14ac:dyDescent="0.35">
      <c r="B7" s="43" t="s">
        <v>109</v>
      </c>
      <c r="C7" s="45"/>
      <c r="D7" s="86">
        <v>44322</v>
      </c>
      <c r="F7" s="57" t="s">
        <v>135</v>
      </c>
    </row>
    <row r="8" spans="1:8" x14ac:dyDescent="0.35">
      <c r="B8" s="43" t="s">
        <v>111</v>
      </c>
      <c r="C8" s="45"/>
      <c r="D8" s="37">
        <v>22</v>
      </c>
      <c r="E8" s="15">
        <v>45</v>
      </c>
      <c r="F8" s="57" t="s">
        <v>270</v>
      </c>
      <c r="H8" s="74">
        <f>((E8/0.6)/100)+D8</f>
        <v>22.75</v>
      </c>
    </row>
    <row r="9" spans="1:8" x14ac:dyDescent="0.35">
      <c r="B9" s="43" t="s">
        <v>110</v>
      </c>
      <c r="C9" s="45"/>
      <c r="D9" s="86">
        <v>44329</v>
      </c>
      <c r="F9" s="57" t="s">
        <v>135</v>
      </c>
    </row>
    <row r="10" spans="1:8" x14ac:dyDescent="0.35">
      <c r="B10" s="43" t="s">
        <v>112</v>
      </c>
      <c r="C10" s="45"/>
      <c r="D10" s="37">
        <v>21</v>
      </c>
      <c r="E10" s="15">
        <v>28</v>
      </c>
      <c r="F10" s="57" t="s">
        <v>270</v>
      </c>
      <c r="H10" s="74">
        <f>((E10/0.6)/100)+D10</f>
        <v>21.466666666666665</v>
      </c>
    </row>
    <row r="11" spans="1:8" x14ac:dyDescent="0.35">
      <c r="B11" s="43" t="s">
        <v>116</v>
      </c>
      <c r="C11" s="45"/>
      <c r="D11" s="37">
        <v>0</v>
      </c>
      <c r="F11" t="s">
        <v>257</v>
      </c>
    </row>
    <row r="12" spans="1:8" x14ac:dyDescent="0.35">
      <c r="B12" s="43" t="s">
        <v>115</v>
      </c>
      <c r="C12" s="45"/>
      <c r="D12" s="37">
        <v>0</v>
      </c>
      <c r="F12" s="57" t="s">
        <v>136</v>
      </c>
    </row>
    <row r="13" spans="1:8" x14ac:dyDescent="0.3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35">
      <c r="B14" s="43" t="s">
        <v>114</v>
      </c>
      <c r="C14" s="45"/>
      <c r="D14" s="37">
        <v>0</v>
      </c>
      <c r="F14" s="57" t="s">
        <v>137</v>
      </c>
    </row>
    <row r="15" spans="1:8" x14ac:dyDescent="0.35">
      <c r="A15" s="7" t="s">
        <v>125</v>
      </c>
      <c r="B15" s="64"/>
      <c r="C15" s="58" t="s">
        <v>261</v>
      </c>
      <c r="D15" s="59"/>
    </row>
    <row r="16" spans="1:8" x14ac:dyDescent="0.35">
      <c r="B16" s="43" t="s">
        <v>121</v>
      </c>
      <c r="C16" s="44"/>
      <c r="D16" s="60"/>
    </row>
    <row r="17" spans="1:13" x14ac:dyDescent="0.35">
      <c r="C17" s="40" t="s">
        <v>160</v>
      </c>
      <c r="D17" s="42">
        <v>1</v>
      </c>
      <c r="F17" t="s">
        <v>258</v>
      </c>
    </row>
    <row r="18" spans="1:13" x14ac:dyDescent="0.35">
      <c r="C18" s="40" t="s">
        <v>108</v>
      </c>
      <c r="D18" s="15">
        <v>1</v>
      </c>
      <c r="F18" t="s">
        <v>258</v>
      </c>
    </row>
    <row r="19" spans="1:13" x14ac:dyDescent="0.35">
      <c r="B19" s="43" t="s">
        <v>122</v>
      </c>
      <c r="C19" s="45"/>
      <c r="D19" s="15">
        <v>1</v>
      </c>
      <c r="F19" t="s">
        <v>259</v>
      </c>
    </row>
    <row r="20" spans="1:13" x14ac:dyDescent="0.35">
      <c r="B20" s="43" t="s">
        <v>123</v>
      </c>
      <c r="C20" s="44"/>
      <c r="D20" s="62"/>
    </row>
    <row r="21" spans="1:13" x14ac:dyDescent="0.35">
      <c r="C21" s="40" t="s">
        <v>160</v>
      </c>
      <c r="D21" s="61">
        <v>1</v>
      </c>
      <c r="F21" t="s">
        <v>259</v>
      </c>
    </row>
    <row r="22" spans="1:13" x14ac:dyDescent="0.35">
      <c r="C22" s="40" t="s">
        <v>108</v>
      </c>
      <c r="D22" s="41">
        <v>1</v>
      </c>
      <c r="F22" t="s">
        <v>259</v>
      </c>
    </row>
    <row r="23" spans="1:13" x14ac:dyDescent="0.35">
      <c r="B23" s="43" t="s">
        <v>128</v>
      </c>
      <c r="C23" s="44"/>
      <c r="D23" s="62"/>
    </row>
    <row r="24" spans="1:13" x14ac:dyDescent="0.35">
      <c r="C24" s="40" t="s">
        <v>160</v>
      </c>
      <c r="D24" s="61">
        <v>1</v>
      </c>
      <c r="F24" t="s">
        <v>259</v>
      </c>
    </row>
    <row r="25" spans="1:13" x14ac:dyDescent="0.35">
      <c r="C25" s="48" t="s">
        <v>108</v>
      </c>
      <c r="D25" s="41">
        <v>1</v>
      </c>
      <c r="F25" t="s">
        <v>259</v>
      </c>
    </row>
    <row r="26" spans="1:13" x14ac:dyDescent="0.35">
      <c r="B26" s="43" t="s">
        <v>129</v>
      </c>
      <c r="C26" s="45"/>
      <c r="D26" s="37">
        <v>1</v>
      </c>
      <c r="F26" t="s">
        <v>259</v>
      </c>
    </row>
    <row r="27" spans="1:13" x14ac:dyDescent="0.3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35">
      <c r="A28" s="46" t="s">
        <v>126</v>
      </c>
      <c r="B28" s="58"/>
      <c r="C28" s="65"/>
    </row>
    <row r="29" spans="1:13" x14ac:dyDescent="0.3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35">
      <c r="B30" s="43" t="s">
        <v>118</v>
      </c>
      <c r="C30" s="45"/>
      <c r="D30" s="50" t="s">
        <v>292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3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3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35">
      <c r="A33" s="46" t="s">
        <v>127</v>
      </c>
      <c r="B33" s="58"/>
      <c r="C33" s="65"/>
    </row>
    <row r="34" spans="1:13" x14ac:dyDescent="0.3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3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3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3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L11" sqref="L11"/>
    </sheetView>
  </sheetViews>
  <sheetFormatPr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3">
        <v>1</v>
      </c>
      <c r="C3" s="52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26</v>
      </c>
      <c r="P3" s="11">
        <v>0</v>
      </c>
      <c r="Q3" s="12">
        <f>24-(((P3/0.6)/100)+O3)</f>
        <v>-2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36</v>
      </c>
      <c r="AA4"/>
      <c r="AB4" s="10" t="s">
        <v>24</v>
      </c>
      <c r="AC4" s="11">
        <v>2</v>
      </c>
    </row>
    <row r="5" spans="1:29" ht="14.5" x14ac:dyDescent="0.35">
      <c r="A5" s="10" t="s">
        <v>24</v>
      </c>
      <c r="B5" s="11">
        <v>2</v>
      </c>
      <c r="C5" s="11">
        <v>0</v>
      </c>
      <c r="E5" s="8" t="s">
        <v>28</v>
      </c>
      <c r="F5" s="9">
        <v>5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30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2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11</v>
      </c>
      <c r="C6" s="11">
        <v>0</v>
      </c>
      <c r="E6" s="8" t="s">
        <v>31</v>
      </c>
      <c r="F6" s="9">
        <v>6</v>
      </c>
      <c r="H6" s="8" t="s">
        <v>31</v>
      </c>
      <c r="I6" s="9">
        <v>0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1</v>
      </c>
      <c r="V6" s="13">
        <f>U6</f>
        <v>1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5</v>
      </c>
    </row>
    <row r="7" spans="1:29" ht="14.5" x14ac:dyDescent="0.35">
      <c r="A7" s="10" t="s">
        <v>31</v>
      </c>
      <c r="B7" s="11">
        <v>9</v>
      </c>
      <c r="C7" s="11">
        <v>0</v>
      </c>
      <c r="E7" s="8" t="s">
        <v>35</v>
      </c>
      <c r="F7" s="9">
        <v>3</v>
      </c>
      <c r="H7" s="8" t="s">
        <v>35</v>
      </c>
      <c r="I7" s="9">
        <v>2</v>
      </c>
      <c r="K7" s="8" t="s">
        <v>28</v>
      </c>
      <c r="L7" s="9">
        <v>2</v>
      </c>
      <c r="N7" s="10" t="s">
        <v>36</v>
      </c>
      <c r="O7" s="11">
        <v>10</v>
      </c>
      <c r="P7" s="11">
        <v>0</v>
      </c>
      <c r="Q7" s="13">
        <f>((P7/0.6)/100)+O7</f>
        <v>10</v>
      </c>
      <c r="R7" s="13">
        <f>(Q8/(Q3+Q7))*100</f>
        <v>68.75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4</v>
      </c>
      <c r="Z7" s="18">
        <f>Y4+Y6+Y8+Y9+Y10+Y13+Y15+Y17+Y20+Y22</f>
        <v>15</v>
      </c>
      <c r="AA7"/>
    </row>
    <row r="8" spans="1:29" ht="14.5" x14ac:dyDescent="0.35">
      <c r="A8" s="10" t="s">
        <v>35</v>
      </c>
      <c r="B8" s="11">
        <v>8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2</v>
      </c>
      <c r="N8" s="10" t="s">
        <v>38</v>
      </c>
      <c r="O8" s="11">
        <v>5</v>
      </c>
      <c r="P8" s="11">
        <v>30</v>
      </c>
      <c r="Q8" s="13">
        <f>((P8/0.6)/100)+O8</f>
        <v>5.5</v>
      </c>
      <c r="T8" s="10" t="s">
        <v>37</v>
      </c>
      <c r="U8" s="11">
        <v>4</v>
      </c>
      <c r="V8" s="13" cm="1">
        <f t="array" ref="V8">_xlfn.IFS(U8=1,4,U8=2,3,U8=3,2,U8=4,1)</f>
        <v>1</v>
      </c>
      <c r="X8" s="17" t="s">
        <v>37</v>
      </c>
      <c r="Y8" s="15">
        <v>2</v>
      </c>
      <c r="Z8"/>
      <c r="AA8"/>
    </row>
    <row r="9" spans="1:29" ht="14.5" x14ac:dyDescent="0.35">
      <c r="A9" s="19" t="s">
        <v>37</v>
      </c>
      <c r="B9" s="11">
        <v>10</v>
      </c>
      <c r="C9" s="67">
        <v>0</v>
      </c>
      <c r="E9" s="8" t="s">
        <v>39</v>
      </c>
      <c r="F9" s="9">
        <v>5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3</v>
      </c>
      <c r="V9" s="13" cm="1">
        <f t="array" ref="V9">_xlfn.IFS(U9=1,4,U9=2,3,U9=3,2,U9=4,1)</f>
        <v>2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6</v>
      </c>
      <c r="H10" s="8" t="s">
        <v>40</v>
      </c>
      <c r="I10" s="9">
        <v>0</v>
      </c>
      <c r="K10" s="8" t="s">
        <v>41</v>
      </c>
      <c r="L10" s="22">
        <f>SUM(L3:L9)</f>
        <v>9</v>
      </c>
      <c r="N10" s="10" t="s">
        <v>42</v>
      </c>
      <c r="O10" s="11">
        <v>3</v>
      </c>
      <c r="P10" s="13">
        <f>O10-1</f>
        <v>2</v>
      </c>
      <c r="Q10" s="12">
        <f>P5+P10</f>
        <v>3</v>
      </c>
      <c r="U10" s="4" t="s">
        <v>41</v>
      </c>
      <c r="V10" s="20">
        <f>SUM(V3:V9)/7</f>
        <v>2.2857142857142856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2</v>
      </c>
      <c r="E11" s="8" t="s">
        <v>43</v>
      </c>
      <c r="F11" s="9">
        <v>7</v>
      </c>
      <c r="H11" s="8" t="s">
        <v>41</v>
      </c>
      <c r="I11" s="23">
        <f>SUM(I3:I10)</f>
        <v>5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66">
        <v>0.5</v>
      </c>
      <c r="C12" s="52"/>
      <c r="E12" s="8" t="s">
        <v>16</v>
      </c>
      <c r="F12" s="20">
        <f>SUM(F3:F11)/9</f>
        <v>4.7777777777777777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2</v>
      </c>
      <c r="X12" s="14" t="s">
        <v>47</v>
      </c>
      <c r="Y12" s="15">
        <v>4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3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2</v>
      </c>
      <c r="X14" s="14" t="s">
        <v>53</v>
      </c>
      <c r="Y14" s="15">
        <v>2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2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3</v>
      </c>
      <c r="P17" s="13">
        <f t="shared" si="0"/>
        <v>2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4</v>
      </c>
      <c r="Z18"/>
      <c r="AA18"/>
    </row>
    <row r="19" spans="1:27" ht="14.5" x14ac:dyDescent="0.35">
      <c r="N19" s="10" t="s">
        <v>66</v>
      </c>
      <c r="O19" s="11">
        <v>4</v>
      </c>
      <c r="P19" s="13">
        <f t="shared" si="0"/>
        <v>3</v>
      </c>
      <c r="Q19" s="6" t="s">
        <v>67</v>
      </c>
      <c r="R19" s="20">
        <f>SUM(R12:R18)</f>
        <v>10</v>
      </c>
      <c r="X19" s="14" t="s">
        <v>68</v>
      </c>
      <c r="Y19" s="15">
        <v>2</v>
      </c>
      <c r="Z19"/>
      <c r="AA19"/>
    </row>
    <row r="20" spans="1:27" ht="14.5" x14ac:dyDescent="0.35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5</v>
      </c>
      <c r="X21" s="14" t="s">
        <v>73</v>
      </c>
      <c r="Y21" s="15">
        <v>5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3</v>
      </c>
      <c r="P23" s="13">
        <f t="shared" si="0"/>
        <v>2</v>
      </c>
      <c r="Q23" s="12">
        <f>P23+P22</f>
        <v>2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4" t="s">
        <v>139</v>
      </c>
      <c r="B41" s="54"/>
    </row>
    <row r="42" spans="1:14" x14ac:dyDescent="0.3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3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3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3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3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3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3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3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3">
      <c r="A51" s="56" t="s">
        <v>148</v>
      </c>
      <c r="B51" s="56" t="s">
        <v>193</v>
      </c>
      <c r="C51" s="56"/>
      <c r="D51" s="56"/>
      <c r="E51" s="56"/>
    </row>
    <row r="52" spans="1:16" x14ac:dyDescent="0.3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3">
      <c r="A53" s="39" t="s">
        <v>24</v>
      </c>
      <c r="B53" s="55" t="s">
        <v>171</v>
      </c>
      <c r="C53" s="55"/>
      <c r="D53" s="55"/>
      <c r="E53" s="55"/>
    </row>
    <row r="54" spans="1:16" x14ac:dyDescent="0.3">
      <c r="A54" s="39" t="s">
        <v>28</v>
      </c>
      <c r="B54" s="55" t="s">
        <v>172</v>
      </c>
      <c r="C54" s="55"/>
      <c r="D54" s="55"/>
    </row>
    <row r="55" spans="1:16" x14ac:dyDescent="0.3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3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3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3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3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3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3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3">
      <c r="A63" s="39" t="s">
        <v>20</v>
      </c>
      <c r="B63" s="55" t="s">
        <v>180</v>
      </c>
      <c r="C63" s="55"/>
    </row>
    <row r="64" spans="1:16" x14ac:dyDescent="0.3">
      <c r="A64" s="39" t="s">
        <v>24</v>
      </c>
      <c r="B64" s="55" t="s">
        <v>181</v>
      </c>
    </row>
    <row r="65" spans="1:31" x14ac:dyDescent="0.3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3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3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3">
      <c r="A68" s="39" t="s">
        <v>37</v>
      </c>
      <c r="B68" s="55" t="s">
        <v>185</v>
      </c>
      <c r="C68" s="55"/>
      <c r="D68" s="55"/>
    </row>
    <row r="69" spans="1:31" x14ac:dyDescent="0.3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3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3">
      <c r="A72" s="56" t="s">
        <v>188</v>
      </c>
      <c r="B72" s="56" t="s">
        <v>204</v>
      </c>
      <c r="C72" s="56"/>
      <c r="D72" s="56"/>
      <c r="E72" s="56"/>
    </row>
    <row r="73" spans="1:31" x14ac:dyDescent="0.3">
      <c r="A73" s="39" t="s">
        <v>194</v>
      </c>
      <c r="B73" s="55" t="s">
        <v>189</v>
      </c>
      <c r="C73" s="55"/>
      <c r="D73" s="55"/>
    </row>
    <row r="74" spans="1:31" x14ac:dyDescent="0.3">
      <c r="A74" s="39" t="s">
        <v>195</v>
      </c>
      <c r="B74" s="55" t="s">
        <v>190</v>
      </c>
      <c r="C74" s="55"/>
      <c r="D74" s="55"/>
    </row>
    <row r="75" spans="1:31" x14ac:dyDescent="0.3">
      <c r="A75" s="39" t="s">
        <v>196</v>
      </c>
      <c r="B75" s="55" t="s">
        <v>191</v>
      </c>
      <c r="C75" s="55"/>
      <c r="D75" s="55"/>
      <c r="E75" s="55"/>
    </row>
    <row r="76" spans="1:31" x14ac:dyDescent="0.3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3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3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3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3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3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3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3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3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3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3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3">
      <c r="A87" s="39" t="s">
        <v>221</v>
      </c>
      <c r="B87" s="55" t="s">
        <v>212</v>
      </c>
      <c r="C87" s="55"/>
      <c r="D87" s="55"/>
      <c r="E87" s="55"/>
    </row>
    <row r="88" spans="1:24" x14ac:dyDescent="0.3">
      <c r="A88" s="39" t="s">
        <v>222</v>
      </c>
      <c r="B88" s="55" t="s">
        <v>213</v>
      </c>
      <c r="C88" s="55"/>
      <c r="D88" s="55"/>
      <c r="E88" s="55"/>
    </row>
    <row r="89" spans="1:24" x14ac:dyDescent="0.3">
      <c r="A89" s="39" t="s">
        <v>223</v>
      </c>
      <c r="B89" s="55" t="s">
        <v>214</v>
      </c>
      <c r="C89" s="55"/>
      <c r="D89" s="55"/>
      <c r="E89" s="55"/>
    </row>
    <row r="90" spans="1:24" x14ac:dyDescent="0.3">
      <c r="A90" s="39" t="s">
        <v>224</v>
      </c>
      <c r="B90" s="55" t="s">
        <v>216</v>
      </c>
      <c r="C90" s="55"/>
      <c r="D90" s="55"/>
    </row>
    <row r="91" spans="1:24" x14ac:dyDescent="0.3">
      <c r="A91" s="39" t="s">
        <v>225</v>
      </c>
      <c r="B91" s="55" t="s">
        <v>215</v>
      </c>
      <c r="C91" s="55"/>
      <c r="D91" s="55"/>
    </row>
    <row r="92" spans="1:24" x14ac:dyDescent="0.3">
      <c r="A92" s="39" t="s">
        <v>226</v>
      </c>
      <c r="B92" s="55" t="s">
        <v>217</v>
      </c>
      <c r="C92" s="55"/>
      <c r="D92" s="55"/>
    </row>
    <row r="93" spans="1:24" x14ac:dyDescent="0.3">
      <c r="A93" s="39" t="s">
        <v>227</v>
      </c>
      <c r="B93" s="55" t="s">
        <v>218</v>
      </c>
      <c r="C93" s="55"/>
      <c r="D93" s="55"/>
    </row>
    <row r="94" spans="1:24" x14ac:dyDescent="0.3">
      <c r="A94" s="39" t="s">
        <v>228</v>
      </c>
      <c r="B94" s="1" t="s">
        <v>219</v>
      </c>
    </row>
    <row r="95" spans="1:24" x14ac:dyDescent="0.3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3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3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3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3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3">
      <c r="A101" s="56" t="s">
        <v>238</v>
      </c>
    </row>
    <row r="102" spans="1:30" x14ac:dyDescent="0.3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3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3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3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3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3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3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3">
      <c r="A110" s="56" t="s">
        <v>246</v>
      </c>
      <c r="B110" s="56" t="s">
        <v>17</v>
      </c>
    </row>
    <row r="112" spans="1:30" x14ac:dyDescent="0.3">
      <c r="A112" s="56" t="s">
        <v>247</v>
      </c>
      <c r="B112" s="56"/>
    </row>
    <row r="113" spans="1:23" x14ac:dyDescent="0.3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3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3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20" sqref="A3:A20"/>
    </sheetView>
  </sheetViews>
  <sheetFormatPr defaultColWidth="10.453125" defaultRowHeight="14.5" x14ac:dyDescent="0.35"/>
  <cols>
    <col min="1" max="1" width="11.26953125" customWidth="1"/>
    <col min="2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35">
      <c r="A4" s="75">
        <v>44313</v>
      </c>
      <c r="B4" s="32">
        <v>1</v>
      </c>
      <c r="C4" s="33">
        <v>24</v>
      </c>
      <c r="D4" s="15">
        <v>24</v>
      </c>
      <c r="E4" s="15">
        <v>0</v>
      </c>
      <c r="F4" s="15">
        <v>30</v>
      </c>
      <c r="G4" s="34">
        <f>(E4/0.6)/100</f>
        <v>0</v>
      </c>
      <c r="H4" s="34">
        <f>(F4/0.6)/100</f>
        <v>0.5</v>
      </c>
      <c r="I4" s="34">
        <f>D4+G4+H4</f>
        <v>24.5</v>
      </c>
      <c r="J4" s="34">
        <f>C4-I4</f>
        <v>-0.5</v>
      </c>
      <c r="K4" s="15">
        <v>8</v>
      </c>
      <c r="L4" s="15">
        <v>30</v>
      </c>
      <c r="M4" s="34">
        <f>(L4/0.6)/100</f>
        <v>0.5</v>
      </c>
      <c r="N4" s="34">
        <f>K4+M4</f>
        <v>8.5</v>
      </c>
      <c r="O4" s="34">
        <f t="shared" ref="O4:O20" si="0">N4+J4</f>
        <v>8</v>
      </c>
      <c r="P4" s="34">
        <f>ROUNDDOWN(O4,0)</f>
        <v>8</v>
      </c>
      <c r="Q4" s="34">
        <f>(O4-P4)*0.6</f>
        <v>0</v>
      </c>
      <c r="R4" s="15">
        <v>4</v>
      </c>
      <c r="S4" s="34">
        <f>IF(R4&gt;0,R4-1,"")</f>
        <v>3</v>
      </c>
      <c r="T4" s="35">
        <f t="shared" ref="T4:T20" si="1">P4</f>
        <v>8</v>
      </c>
      <c r="U4" s="35">
        <f>Q4*100</f>
        <v>0</v>
      </c>
    </row>
    <row r="5" spans="1:30" x14ac:dyDescent="0.35">
      <c r="A5" s="75">
        <v>44314</v>
      </c>
      <c r="B5" s="32">
        <v>2</v>
      </c>
      <c r="C5" s="33">
        <v>24</v>
      </c>
      <c r="D5" s="15">
        <v>24</v>
      </c>
      <c r="E5" s="15">
        <v>5</v>
      </c>
      <c r="F5" s="15">
        <v>20</v>
      </c>
      <c r="G5" s="34">
        <f t="shared" ref="G5:H20" si="2">(E5/0.6)/100</f>
        <v>8.3333333333333343E-2</v>
      </c>
      <c r="H5" s="34">
        <f t="shared" si="2"/>
        <v>0.33333333333333337</v>
      </c>
      <c r="I5" s="34">
        <f t="shared" ref="I5:I20" si="3">D5+G5+H5</f>
        <v>24.416666666666664</v>
      </c>
      <c r="J5" s="34">
        <f t="shared" ref="J5:J20" si="4">C5-I5</f>
        <v>-0.4166666666666643</v>
      </c>
      <c r="K5" s="15">
        <v>8</v>
      </c>
      <c r="L5" s="15">
        <v>30</v>
      </c>
      <c r="M5" s="34">
        <f t="shared" ref="M5:M20" si="5">(L5/0.6)/100</f>
        <v>0.5</v>
      </c>
      <c r="N5" s="34">
        <f t="shared" ref="N5:N20" si="6">K5+M5</f>
        <v>8.5</v>
      </c>
      <c r="O5" s="34">
        <f t="shared" si="0"/>
        <v>8.0833333333333357</v>
      </c>
      <c r="P5" s="34">
        <f t="shared" ref="P5:P20" si="7">ROUNDDOWN(O5,0)</f>
        <v>8</v>
      </c>
      <c r="Q5" s="34">
        <f t="shared" ref="Q5:Q20" si="8">(O5-P5)*0.6</f>
        <v>5.0000000000001418E-2</v>
      </c>
      <c r="R5" s="15">
        <v>3</v>
      </c>
      <c r="S5" s="34">
        <f t="shared" ref="S5:S20" si="9">IF(R5&gt;0,R5-1,"")</f>
        <v>2</v>
      </c>
      <c r="T5" s="35">
        <f t="shared" si="1"/>
        <v>8</v>
      </c>
      <c r="U5" s="35">
        <f t="shared" ref="U5:U20" si="10">Q5*100</f>
        <v>5.0000000000001421</v>
      </c>
      <c r="AD5" s="36"/>
    </row>
    <row r="6" spans="1:30" x14ac:dyDescent="0.35">
      <c r="A6" s="75">
        <v>44315</v>
      </c>
      <c r="B6" s="32">
        <v>3</v>
      </c>
      <c r="C6" s="33">
        <v>24</v>
      </c>
      <c r="D6" s="15">
        <v>24</v>
      </c>
      <c r="E6" s="15">
        <v>45</v>
      </c>
      <c r="F6" s="15">
        <v>20</v>
      </c>
      <c r="G6" s="34">
        <f t="shared" si="2"/>
        <v>0.75</v>
      </c>
      <c r="H6" s="34">
        <f t="shared" si="2"/>
        <v>0.33333333333333337</v>
      </c>
      <c r="I6" s="34">
        <f t="shared" si="3"/>
        <v>25.083333333333332</v>
      </c>
      <c r="J6" s="34">
        <f t="shared" si="4"/>
        <v>-1.0833333333333321</v>
      </c>
      <c r="K6" s="15">
        <v>8</v>
      </c>
      <c r="L6" s="15">
        <v>30</v>
      </c>
      <c r="M6" s="34">
        <f t="shared" si="5"/>
        <v>0.5</v>
      </c>
      <c r="N6" s="34">
        <f t="shared" si="6"/>
        <v>8.5</v>
      </c>
      <c r="O6" s="34">
        <f t="shared" si="0"/>
        <v>7.4166666666666679</v>
      </c>
      <c r="P6" s="34">
        <f t="shared" si="7"/>
        <v>7</v>
      </c>
      <c r="Q6" s="34">
        <f t="shared" si="8"/>
        <v>0.25000000000000072</v>
      </c>
      <c r="R6" s="15">
        <v>2</v>
      </c>
      <c r="S6" s="34">
        <f t="shared" si="9"/>
        <v>1</v>
      </c>
      <c r="T6" s="35">
        <f t="shared" si="1"/>
        <v>7</v>
      </c>
      <c r="U6" s="35">
        <f t="shared" si="10"/>
        <v>25.000000000000071</v>
      </c>
      <c r="AD6" s="36"/>
    </row>
    <row r="7" spans="1:30" x14ac:dyDescent="0.35">
      <c r="A7" s="75">
        <v>44316</v>
      </c>
      <c r="B7" s="32">
        <v>4</v>
      </c>
      <c r="C7" s="33">
        <v>24</v>
      </c>
      <c r="D7" s="15">
        <v>24</v>
      </c>
      <c r="E7" s="15">
        <v>0</v>
      </c>
      <c r="F7" s="15">
        <v>10</v>
      </c>
      <c r="G7" s="34">
        <f t="shared" si="2"/>
        <v>0</v>
      </c>
      <c r="H7" s="34">
        <f t="shared" si="2"/>
        <v>0.16666666666666669</v>
      </c>
      <c r="I7" s="34">
        <f t="shared" si="3"/>
        <v>24.166666666666668</v>
      </c>
      <c r="J7" s="34">
        <f t="shared" si="4"/>
        <v>-0.16666666666666785</v>
      </c>
      <c r="K7" s="15">
        <v>8</v>
      </c>
      <c r="L7" s="15">
        <v>0</v>
      </c>
      <c r="M7" s="34">
        <f t="shared" si="5"/>
        <v>0</v>
      </c>
      <c r="N7" s="34">
        <f t="shared" si="6"/>
        <v>8</v>
      </c>
      <c r="O7" s="34">
        <f t="shared" si="0"/>
        <v>7.8333333333333321</v>
      </c>
      <c r="P7" s="34">
        <f t="shared" si="7"/>
        <v>7</v>
      </c>
      <c r="Q7" s="34">
        <f t="shared" si="8"/>
        <v>0.49999999999999928</v>
      </c>
      <c r="R7" s="15">
        <v>3</v>
      </c>
      <c r="S7" s="34">
        <f t="shared" si="9"/>
        <v>2</v>
      </c>
      <c r="T7" s="35">
        <f t="shared" si="1"/>
        <v>7</v>
      </c>
      <c r="U7" s="35">
        <f t="shared" si="10"/>
        <v>49.999999999999929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35">
      <c r="A8" s="75">
        <v>44317</v>
      </c>
      <c r="B8" s="32">
        <v>5</v>
      </c>
      <c r="C8" s="33">
        <v>24</v>
      </c>
      <c r="D8" s="15">
        <v>24</v>
      </c>
      <c r="E8" s="15">
        <v>30</v>
      </c>
      <c r="F8" s="15">
        <v>20</v>
      </c>
      <c r="G8" s="34">
        <f t="shared" si="2"/>
        <v>0.5</v>
      </c>
      <c r="H8" s="34">
        <f t="shared" si="2"/>
        <v>0.33333333333333337</v>
      </c>
      <c r="I8" s="34">
        <f t="shared" si="3"/>
        <v>24.833333333333332</v>
      </c>
      <c r="J8" s="34">
        <f t="shared" si="4"/>
        <v>-0.83333333333333215</v>
      </c>
      <c r="K8" s="15">
        <v>9</v>
      </c>
      <c r="L8" s="15">
        <v>0</v>
      </c>
      <c r="M8" s="34">
        <f t="shared" si="5"/>
        <v>0</v>
      </c>
      <c r="N8" s="34">
        <f t="shared" si="6"/>
        <v>9</v>
      </c>
      <c r="O8" s="34">
        <f t="shared" si="0"/>
        <v>8.1666666666666679</v>
      </c>
      <c r="P8" s="34">
        <f t="shared" si="7"/>
        <v>8</v>
      </c>
      <c r="Q8" s="34">
        <f t="shared" si="8"/>
        <v>0.10000000000000071</v>
      </c>
      <c r="R8" s="15">
        <v>4</v>
      </c>
      <c r="S8" s="34">
        <f t="shared" si="9"/>
        <v>3</v>
      </c>
      <c r="T8" s="35">
        <f t="shared" si="1"/>
        <v>8</v>
      </c>
      <c r="U8" s="35">
        <f t="shared" si="10"/>
        <v>10.000000000000071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5">
        <v>44318</v>
      </c>
      <c r="B9" s="32">
        <v>6</v>
      </c>
      <c r="C9" s="33">
        <v>24</v>
      </c>
      <c r="D9" s="15">
        <v>25</v>
      </c>
      <c r="E9" s="15">
        <v>15</v>
      </c>
      <c r="F9" s="15">
        <v>15</v>
      </c>
      <c r="G9" s="34">
        <f t="shared" si="2"/>
        <v>0.25</v>
      </c>
      <c r="H9" s="34">
        <f t="shared" si="2"/>
        <v>0.25</v>
      </c>
      <c r="I9" s="34">
        <f t="shared" si="3"/>
        <v>25.5</v>
      </c>
      <c r="J9" s="34">
        <f t="shared" si="4"/>
        <v>-1.5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7.5</v>
      </c>
      <c r="P9" s="34">
        <f t="shared" si="7"/>
        <v>7</v>
      </c>
      <c r="Q9" s="34">
        <f t="shared" si="8"/>
        <v>0.3</v>
      </c>
      <c r="R9" s="15">
        <v>5</v>
      </c>
      <c r="S9" s="34">
        <f t="shared" si="9"/>
        <v>4</v>
      </c>
      <c r="T9" s="35">
        <f t="shared" si="1"/>
        <v>7</v>
      </c>
      <c r="U9" s="35">
        <f t="shared" si="10"/>
        <v>30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5">
        <v>44319</v>
      </c>
      <c r="B10" s="32">
        <v>7</v>
      </c>
      <c r="C10" s="33">
        <v>24</v>
      </c>
      <c r="D10" s="15">
        <v>25</v>
      </c>
      <c r="E10" s="15">
        <v>30</v>
      </c>
      <c r="F10" s="15">
        <v>10</v>
      </c>
      <c r="G10" s="34">
        <f t="shared" si="2"/>
        <v>0.5</v>
      </c>
      <c r="H10" s="34">
        <f t="shared" si="2"/>
        <v>0.16666666666666669</v>
      </c>
      <c r="I10" s="34">
        <f t="shared" si="3"/>
        <v>25.666666666666668</v>
      </c>
      <c r="J10" s="34">
        <f t="shared" si="4"/>
        <v>-1.6666666666666679</v>
      </c>
      <c r="K10" s="15">
        <v>6</v>
      </c>
      <c r="L10" s="15">
        <v>30</v>
      </c>
      <c r="M10" s="34">
        <f t="shared" si="5"/>
        <v>0.5</v>
      </c>
      <c r="N10" s="34">
        <f t="shared" si="6"/>
        <v>6.5</v>
      </c>
      <c r="O10" s="34">
        <f t="shared" si="0"/>
        <v>4.8333333333333321</v>
      </c>
      <c r="P10" s="34">
        <f t="shared" si="7"/>
        <v>4</v>
      </c>
      <c r="Q10" s="34">
        <f t="shared" si="8"/>
        <v>0.49999999999999928</v>
      </c>
      <c r="R10" s="15">
        <v>4</v>
      </c>
      <c r="S10" s="34">
        <f t="shared" si="9"/>
        <v>3</v>
      </c>
      <c r="T10" s="35">
        <f t="shared" si="1"/>
        <v>4</v>
      </c>
      <c r="U10" s="35">
        <f t="shared" si="10"/>
        <v>49.999999999999929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5">
        <v>44320</v>
      </c>
      <c r="B11" s="32">
        <v>8</v>
      </c>
      <c r="C11" s="28">
        <v>24</v>
      </c>
      <c r="D11" s="15">
        <v>27</v>
      </c>
      <c r="E11" s="15">
        <v>0</v>
      </c>
      <c r="F11" s="15">
        <v>20</v>
      </c>
      <c r="G11" s="34">
        <f t="shared" si="2"/>
        <v>0</v>
      </c>
      <c r="H11" s="34">
        <f t="shared" si="2"/>
        <v>0.33333333333333337</v>
      </c>
      <c r="I11" s="34">
        <f t="shared" si="3"/>
        <v>27.333333333333332</v>
      </c>
      <c r="J11" s="34">
        <f t="shared" si="4"/>
        <v>-3.3333333333333321</v>
      </c>
      <c r="K11" s="15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5.1666666666666679</v>
      </c>
      <c r="P11" s="34">
        <f t="shared" si="7"/>
        <v>5</v>
      </c>
      <c r="Q11" s="34">
        <f t="shared" si="8"/>
        <v>0.10000000000000071</v>
      </c>
      <c r="R11" s="15">
        <v>5</v>
      </c>
      <c r="S11" s="34">
        <f t="shared" si="9"/>
        <v>4</v>
      </c>
      <c r="T11" s="35">
        <f t="shared" si="1"/>
        <v>5</v>
      </c>
      <c r="U11" s="35">
        <f t="shared" si="10"/>
        <v>10.000000000000071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35">
      <c r="A12" s="75">
        <v>44321</v>
      </c>
      <c r="B12" s="32">
        <v>9</v>
      </c>
      <c r="C12" s="28">
        <v>24</v>
      </c>
      <c r="D12" s="15">
        <v>26</v>
      </c>
      <c r="E12" s="15">
        <v>30</v>
      </c>
      <c r="F12" s="15">
        <v>60</v>
      </c>
      <c r="G12" s="34">
        <f t="shared" si="2"/>
        <v>0.5</v>
      </c>
      <c r="H12" s="34">
        <f t="shared" si="2"/>
        <v>1</v>
      </c>
      <c r="I12" s="34">
        <f t="shared" si="3"/>
        <v>27.5</v>
      </c>
      <c r="J12" s="34">
        <f t="shared" si="4"/>
        <v>-3.5</v>
      </c>
      <c r="K12" s="15">
        <v>8</v>
      </c>
      <c r="L12" s="15">
        <v>30</v>
      </c>
      <c r="M12" s="34">
        <f t="shared" si="5"/>
        <v>0.5</v>
      </c>
      <c r="N12" s="34">
        <f t="shared" si="6"/>
        <v>8.5</v>
      </c>
      <c r="O12" s="34">
        <f t="shared" si="0"/>
        <v>5</v>
      </c>
      <c r="P12" s="34">
        <f t="shared" si="7"/>
        <v>5</v>
      </c>
      <c r="Q12" s="34">
        <f t="shared" si="8"/>
        <v>0</v>
      </c>
      <c r="R12" s="15">
        <v>4</v>
      </c>
      <c r="S12" s="34">
        <f t="shared" si="9"/>
        <v>3</v>
      </c>
      <c r="T12" s="35">
        <f t="shared" si="1"/>
        <v>5</v>
      </c>
      <c r="U12" s="35">
        <f t="shared" si="10"/>
        <v>0</v>
      </c>
      <c r="W12" t="str">
        <f>IF(B1=0,"PD_NS_AVG","")</f>
        <v>PD_NS_AVG</v>
      </c>
      <c r="X12">
        <f>IF(B1=0,SUM(O4:O10)/COUNT(O4:O10),"")</f>
        <v>7.4047619047619042</v>
      </c>
      <c r="Y12">
        <f>IF(B1=0,SUM(S4:S10)/COUNT(S4:S10),"")</f>
        <v>2.5714285714285716</v>
      </c>
      <c r="Z12" t="str">
        <f>IF(B$1=0,IF(COUNT(S4:S10)&lt;7,7-COUNT(S4:S10),""),"")</f>
        <v/>
      </c>
    </row>
    <row r="13" spans="1:30" x14ac:dyDescent="0.35">
      <c r="A13" s="75">
        <v>44322</v>
      </c>
      <c r="B13" s="32">
        <v>10</v>
      </c>
      <c r="C13" s="28">
        <v>24</v>
      </c>
      <c r="D13" s="15">
        <v>26</v>
      </c>
      <c r="E13" s="15">
        <v>30</v>
      </c>
      <c r="F13" s="15">
        <v>30</v>
      </c>
      <c r="G13" s="34">
        <f t="shared" si="2"/>
        <v>0.5</v>
      </c>
      <c r="H13" s="34">
        <f t="shared" si="2"/>
        <v>0.5</v>
      </c>
      <c r="I13" s="34">
        <f t="shared" si="3"/>
        <v>27</v>
      </c>
      <c r="J13" s="34">
        <f t="shared" si="4"/>
        <v>-3</v>
      </c>
      <c r="K13" s="15">
        <v>8</v>
      </c>
      <c r="L13" s="15">
        <v>30</v>
      </c>
      <c r="M13" s="34">
        <f t="shared" si="5"/>
        <v>0.5</v>
      </c>
      <c r="N13" s="34">
        <f t="shared" si="6"/>
        <v>8.5</v>
      </c>
      <c r="O13" s="34">
        <f t="shared" si="0"/>
        <v>5.5</v>
      </c>
      <c r="P13" s="34">
        <f t="shared" si="7"/>
        <v>5</v>
      </c>
      <c r="Q13" s="34">
        <f t="shared" si="8"/>
        <v>0.3</v>
      </c>
      <c r="R13" s="15">
        <v>5</v>
      </c>
      <c r="S13" s="34">
        <f t="shared" si="9"/>
        <v>4</v>
      </c>
      <c r="T13" s="35">
        <f t="shared" si="1"/>
        <v>5</v>
      </c>
      <c r="U13" s="35">
        <f t="shared" si="10"/>
        <v>30</v>
      </c>
      <c r="W13" t="str">
        <f>IF(B1=0,"DP_PSD_AVG","")</f>
        <v>DP_PSD_AVG</v>
      </c>
      <c r="X13">
        <f>IF(B1=0,SUM(O11:O13)/(COUNT(O11:O13)),"")</f>
        <v>5.2222222222222223</v>
      </c>
      <c r="Y13">
        <f>IF(B1=0,SUM(S11:S13)/COUNT(S11:S13),"")</f>
        <v>3.6666666666666665</v>
      </c>
      <c r="Z13" t="str">
        <f>IF(B$1=0,IF(COUNT(S11:S13)&lt;3,3-COUNT(S11:S13),""),"")</f>
        <v/>
      </c>
    </row>
    <row r="14" spans="1:30" x14ac:dyDescent="0.35">
      <c r="A14" s="75">
        <v>44323</v>
      </c>
      <c r="B14" s="32">
        <v>11</v>
      </c>
      <c r="C14" s="28">
        <v>24</v>
      </c>
      <c r="D14" s="15">
        <v>25</v>
      </c>
      <c r="E14" s="15">
        <v>0</v>
      </c>
      <c r="F14" s="15">
        <v>30</v>
      </c>
      <c r="G14" s="34">
        <f t="shared" si="2"/>
        <v>0</v>
      </c>
      <c r="H14" s="34">
        <f t="shared" si="2"/>
        <v>0.5</v>
      </c>
      <c r="I14" s="34">
        <f t="shared" si="3"/>
        <v>25.5</v>
      </c>
      <c r="J14" s="34">
        <f t="shared" si="4"/>
        <v>-1.5</v>
      </c>
      <c r="K14" s="15">
        <v>9</v>
      </c>
      <c r="L14" s="15">
        <v>30</v>
      </c>
      <c r="M14" s="34">
        <f t="shared" si="5"/>
        <v>0.5</v>
      </c>
      <c r="N14" s="34">
        <f t="shared" si="6"/>
        <v>9.5</v>
      </c>
      <c r="O14" s="34">
        <f t="shared" si="0"/>
        <v>8</v>
      </c>
      <c r="P14" s="34">
        <f t="shared" si="7"/>
        <v>8</v>
      </c>
      <c r="Q14" s="34">
        <f t="shared" si="8"/>
        <v>0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0</v>
      </c>
      <c r="W14" t="str">
        <f>IF(B1=0,"NS_AVG","")</f>
        <v>NS_AVG</v>
      </c>
      <c r="X14">
        <f>IF(B1=0,SUM(O14:O20)/(COUNT(O14:O20)),"")</f>
        <v>7.9047619047619051</v>
      </c>
      <c r="Y14">
        <f>IF(B1=0,SUM(S14:S20)/COUNT(S14:S20),"")</f>
        <v>2.1428571428571428</v>
      </c>
      <c r="Z14" t="str">
        <f>IF(B$1=0,IF(COUNT(S14:S20)&lt;7,7-COUNT(S14:S20),""),"")</f>
        <v/>
      </c>
    </row>
    <row r="15" spans="1:30" x14ac:dyDescent="0.35">
      <c r="A15" s="75">
        <v>44324</v>
      </c>
      <c r="B15" s="32">
        <v>12</v>
      </c>
      <c r="C15" s="28">
        <v>24</v>
      </c>
      <c r="D15" s="15">
        <v>25</v>
      </c>
      <c r="E15" s="15">
        <v>15</v>
      </c>
      <c r="F15" s="15">
        <v>45</v>
      </c>
      <c r="G15" s="34">
        <f t="shared" si="2"/>
        <v>0.25</v>
      </c>
      <c r="H15" s="34">
        <f t="shared" si="2"/>
        <v>0.75</v>
      </c>
      <c r="I15" s="34">
        <f t="shared" si="3"/>
        <v>26</v>
      </c>
      <c r="J15" s="34">
        <f t="shared" si="4"/>
        <v>-2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7</v>
      </c>
      <c r="P15" s="34">
        <f t="shared" si="7"/>
        <v>7</v>
      </c>
      <c r="Q15" s="34">
        <f t="shared" si="8"/>
        <v>0</v>
      </c>
      <c r="R15" s="15">
        <v>3</v>
      </c>
      <c r="S15" s="34">
        <f t="shared" si="9"/>
        <v>2</v>
      </c>
      <c r="T15" s="35">
        <f t="shared" si="1"/>
        <v>7</v>
      </c>
      <c r="U15" s="35">
        <f t="shared" si="10"/>
        <v>0</v>
      </c>
      <c r="W15" s="82" t="s">
        <v>288</v>
      </c>
      <c r="X15" s="84" cm="1">
        <f t="array" ref="X15">_xlfn.IFS(B1=0,X12-X13,B1=1,X8-X9)</f>
        <v>2.1825396825396819</v>
      </c>
      <c r="Y15" s="85" t="s">
        <v>289</v>
      </c>
      <c r="Z15" s="84" cm="1">
        <f t="array" ref="Z15">_xlfn.IFS(B1=0,X14-X13,B1=1,X10-X9)</f>
        <v>2.6825396825396828</v>
      </c>
      <c r="AA15" s="83" t="s">
        <v>290</v>
      </c>
    </row>
    <row r="16" spans="1:30" x14ac:dyDescent="0.35">
      <c r="A16" s="75">
        <v>44325</v>
      </c>
      <c r="B16" s="32">
        <v>13</v>
      </c>
      <c r="C16" s="28">
        <v>24</v>
      </c>
      <c r="D16" s="15">
        <v>24</v>
      </c>
      <c r="E16" s="15">
        <v>2</v>
      </c>
      <c r="F16" s="15">
        <v>30</v>
      </c>
      <c r="G16" s="34">
        <f t="shared" si="2"/>
        <v>3.3333333333333333E-2</v>
      </c>
      <c r="H16" s="34">
        <f t="shared" si="2"/>
        <v>0.5</v>
      </c>
      <c r="I16" s="34">
        <f t="shared" si="3"/>
        <v>24.533333333333335</v>
      </c>
      <c r="J16" s="34">
        <f t="shared" si="4"/>
        <v>-0.53333333333333499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8.466666666666665</v>
      </c>
      <c r="P16" s="34">
        <f t="shared" si="7"/>
        <v>8</v>
      </c>
      <c r="Q16" s="34">
        <f t="shared" si="8"/>
        <v>0.27999999999999897</v>
      </c>
      <c r="R16" s="15">
        <v>2</v>
      </c>
      <c r="S16" s="34">
        <f t="shared" si="9"/>
        <v>1</v>
      </c>
      <c r="T16" s="35">
        <f t="shared" si="1"/>
        <v>8</v>
      </c>
      <c r="U16" s="35">
        <f t="shared" si="10"/>
        <v>27.999999999999897</v>
      </c>
      <c r="X16" t="s">
        <v>291</v>
      </c>
    </row>
    <row r="17" spans="1:23" x14ac:dyDescent="0.35">
      <c r="A17" s="75">
        <v>44326</v>
      </c>
      <c r="B17" s="32">
        <v>14</v>
      </c>
      <c r="C17" s="28">
        <v>24</v>
      </c>
      <c r="D17" s="15">
        <v>26</v>
      </c>
      <c r="E17" s="15">
        <v>10</v>
      </c>
      <c r="F17" s="15">
        <v>15</v>
      </c>
      <c r="G17" s="34">
        <f t="shared" si="2"/>
        <v>0.16666666666666669</v>
      </c>
      <c r="H17" s="34">
        <f t="shared" si="2"/>
        <v>0.25</v>
      </c>
      <c r="I17" s="34">
        <f t="shared" si="3"/>
        <v>26.416666666666668</v>
      </c>
      <c r="J17" s="34">
        <f t="shared" si="4"/>
        <v>-2.4166666666666679</v>
      </c>
      <c r="K17" s="15">
        <v>9</v>
      </c>
      <c r="L17" s="15">
        <v>0</v>
      </c>
      <c r="M17" s="34">
        <f t="shared" si="5"/>
        <v>0</v>
      </c>
      <c r="N17" s="34">
        <f t="shared" si="6"/>
        <v>9</v>
      </c>
      <c r="O17" s="34">
        <f t="shared" si="0"/>
        <v>6.5833333333333321</v>
      </c>
      <c r="P17" s="34">
        <f t="shared" si="7"/>
        <v>6</v>
      </c>
      <c r="Q17" s="34">
        <f t="shared" si="8"/>
        <v>0.34999999999999926</v>
      </c>
      <c r="R17" s="15">
        <v>3</v>
      </c>
      <c r="S17" s="34">
        <f t="shared" si="9"/>
        <v>2</v>
      </c>
      <c r="T17" s="35">
        <f t="shared" si="1"/>
        <v>6</v>
      </c>
      <c r="U17" s="35">
        <f t="shared" si="10"/>
        <v>34.999999999999929</v>
      </c>
      <c r="W17" t="s">
        <v>269</v>
      </c>
    </row>
    <row r="18" spans="1:23" x14ac:dyDescent="0.35">
      <c r="A18" s="75">
        <v>44327</v>
      </c>
      <c r="B18" s="32">
        <v>15</v>
      </c>
      <c r="C18" s="28">
        <v>24</v>
      </c>
      <c r="D18" s="15">
        <v>23</v>
      </c>
      <c r="E18" s="15">
        <v>45</v>
      </c>
      <c r="F18" s="15">
        <v>15</v>
      </c>
      <c r="G18" s="34">
        <f t="shared" si="2"/>
        <v>0.75</v>
      </c>
      <c r="H18" s="34">
        <f t="shared" si="2"/>
        <v>0.25</v>
      </c>
      <c r="I18" s="34">
        <f t="shared" si="3"/>
        <v>24</v>
      </c>
      <c r="J18" s="34">
        <f t="shared" si="4"/>
        <v>0</v>
      </c>
      <c r="K18" s="15">
        <v>8</v>
      </c>
      <c r="L18" s="15">
        <v>45</v>
      </c>
      <c r="M18" s="34">
        <f t="shared" si="5"/>
        <v>0.75</v>
      </c>
      <c r="N18" s="34">
        <f t="shared" si="6"/>
        <v>8.75</v>
      </c>
      <c r="O18" s="34">
        <f t="shared" si="0"/>
        <v>8.75</v>
      </c>
      <c r="P18" s="34">
        <f t="shared" si="7"/>
        <v>8</v>
      </c>
      <c r="Q18" s="34">
        <f t="shared" si="8"/>
        <v>0.44999999999999996</v>
      </c>
      <c r="R18" s="15">
        <v>2</v>
      </c>
      <c r="S18" s="34">
        <f>IF(R18&gt;0,R18-1,"")</f>
        <v>1</v>
      </c>
      <c r="T18" s="35">
        <f t="shared" si="1"/>
        <v>8</v>
      </c>
      <c r="U18" s="35">
        <f t="shared" si="10"/>
        <v>44.999999999999993</v>
      </c>
    </row>
    <row r="19" spans="1:23" x14ac:dyDescent="0.35">
      <c r="A19" s="75">
        <v>44328</v>
      </c>
      <c r="B19" s="32">
        <v>16</v>
      </c>
      <c r="C19" s="28">
        <v>24</v>
      </c>
      <c r="D19" s="15">
        <v>24</v>
      </c>
      <c r="E19" s="15">
        <v>0</v>
      </c>
      <c r="F19" s="15">
        <v>20</v>
      </c>
      <c r="G19" s="34">
        <f t="shared" si="2"/>
        <v>0</v>
      </c>
      <c r="H19" s="34">
        <f t="shared" si="2"/>
        <v>0.33333333333333337</v>
      </c>
      <c r="I19" s="34">
        <f t="shared" si="3"/>
        <v>24.333333333333332</v>
      </c>
      <c r="J19" s="34">
        <f t="shared" si="4"/>
        <v>-0.33333333333333215</v>
      </c>
      <c r="K19" s="15">
        <v>9</v>
      </c>
      <c r="L19" s="15">
        <v>0</v>
      </c>
      <c r="M19" s="34">
        <f t="shared" si="5"/>
        <v>0</v>
      </c>
      <c r="N19" s="34">
        <f t="shared" si="6"/>
        <v>9</v>
      </c>
      <c r="O19" s="34">
        <f t="shared" si="0"/>
        <v>8.6666666666666679</v>
      </c>
      <c r="P19" s="34">
        <f t="shared" si="7"/>
        <v>8</v>
      </c>
      <c r="Q19" s="34">
        <f t="shared" si="8"/>
        <v>0.40000000000000069</v>
      </c>
      <c r="R19" s="15">
        <v>4</v>
      </c>
      <c r="S19" s="34">
        <f t="shared" si="9"/>
        <v>3</v>
      </c>
      <c r="T19" s="35">
        <f t="shared" si="1"/>
        <v>8</v>
      </c>
      <c r="U19" s="35">
        <f t="shared" si="10"/>
        <v>40.000000000000071</v>
      </c>
    </row>
    <row r="20" spans="1:23" x14ac:dyDescent="0.35">
      <c r="A20" s="75">
        <v>44329</v>
      </c>
      <c r="B20" s="32">
        <v>17</v>
      </c>
      <c r="C20" s="28">
        <v>24</v>
      </c>
      <c r="D20" s="15">
        <v>23</v>
      </c>
      <c r="E20" s="15">
        <v>38</v>
      </c>
      <c r="F20" s="15">
        <v>30</v>
      </c>
      <c r="G20" s="34">
        <f t="shared" si="2"/>
        <v>0.6333333333333333</v>
      </c>
      <c r="H20" s="34">
        <f t="shared" si="2"/>
        <v>0.5</v>
      </c>
      <c r="I20" s="34">
        <f t="shared" si="3"/>
        <v>24.133333333333333</v>
      </c>
      <c r="J20" s="34">
        <f t="shared" si="4"/>
        <v>-0.13333333333333286</v>
      </c>
      <c r="K20" s="15">
        <v>8</v>
      </c>
      <c r="L20" s="15">
        <v>0</v>
      </c>
      <c r="M20" s="34">
        <f t="shared" si="5"/>
        <v>0</v>
      </c>
      <c r="N20" s="34">
        <f t="shared" si="6"/>
        <v>8</v>
      </c>
      <c r="O20" s="34">
        <f t="shared" si="0"/>
        <v>7.8666666666666671</v>
      </c>
      <c r="P20" s="34">
        <f t="shared" si="7"/>
        <v>7</v>
      </c>
      <c r="Q20" s="34">
        <f t="shared" si="8"/>
        <v>0.52000000000000024</v>
      </c>
      <c r="R20" s="15">
        <v>4</v>
      </c>
      <c r="S20" s="34">
        <f t="shared" si="9"/>
        <v>3</v>
      </c>
      <c r="T20" s="35">
        <f t="shared" si="1"/>
        <v>7</v>
      </c>
      <c r="U20" s="35">
        <f t="shared" si="10"/>
        <v>52.000000000000021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3651-B963-4E1E-B3CB-54B83A8A7316}">
  <dimension ref="A1:I18"/>
  <sheetViews>
    <sheetView tabSelected="1" workbookViewId="0">
      <selection activeCell="F6" sqref="F6"/>
    </sheetView>
  </sheetViews>
  <sheetFormatPr defaultRowHeight="14.5" x14ac:dyDescent="0.35"/>
  <cols>
    <col min="1" max="1" width="16.81640625" customWidth="1"/>
  </cols>
  <sheetData>
    <row r="1" spans="1:9" x14ac:dyDescent="0.35">
      <c r="A1" s="29" t="s">
        <v>272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</row>
    <row r="2" spans="1:9" x14ac:dyDescent="0.35">
      <c r="A2" s="75">
        <v>44313</v>
      </c>
      <c r="B2" s="87">
        <v>3.472222222222222E-3</v>
      </c>
      <c r="C2" s="87">
        <v>4.1666666666666664E-2</v>
      </c>
      <c r="D2">
        <v>30</v>
      </c>
      <c r="E2">
        <v>2</v>
      </c>
      <c r="F2">
        <v>5</v>
      </c>
      <c r="G2" s="87">
        <v>0.35416666666666669</v>
      </c>
      <c r="H2" s="87">
        <v>0.375</v>
      </c>
      <c r="I2">
        <v>4</v>
      </c>
    </row>
    <row r="3" spans="1:9" x14ac:dyDescent="0.35">
      <c r="A3" s="75">
        <v>44314</v>
      </c>
      <c r="B3" s="87">
        <v>4.1666666666666666E-3</v>
      </c>
      <c r="C3" s="87">
        <v>4.5138888888888888E-2</v>
      </c>
      <c r="D3">
        <v>20</v>
      </c>
      <c r="E3">
        <v>2</v>
      </c>
      <c r="F3">
        <v>9.5</v>
      </c>
      <c r="G3" s="87">
        <v>0.35416666666666669</v>
      </c>
      <c r="H3" s="87">
        <v>0.375</v>
      </c>
      <c r="I3">
        <v>3</v>
      </c>
    </row>
    <row r="4" spans="1:9" x14ac:dyDescent="0.35">
      <c r="A4" s="75">
        <v>44315</v>
      </c>
      <c r="B4" s="87">
        <v>0</v>
      </c>
      <c r="C4" s="87">
        <v>3.125E-2</v>
      </c>
      <c r="D4">
        <v>20</v>
      </c>
      <c r="E4">
        <v>3</v>
      </c>
      <c r="F4">
        <v>15</v>
      </c>
      <c r="G4" s="87">
        <v>0.35416666666666669</v>
      </c>
      <c r="H4" s="87">
        <v>0.35416666666666669</v>
      </c>
      <c r="I4">
        <v>2</v>
      </c>
    </row>
    <row r="5" spans="1:9" x14ac:dyDescent="0.35">
      <c r="A5" s="75">
        <v>44316</v>
      </c>
      <c r="B5" s="87">
        <v>0.98541666666666661</v>
      </c>
      <c r="C5" s="87">
        <v>4.1666666666666664E-2</v>
      </c>
      <c r="D5">
        <v>10</v>
      </c>
      <c r="E5">
        <v>2</v>
      </c>
      <c r="F5">
        <v>3.5</v>
      </c>
      <c r="G5" s="87">
        <v>8</v>
      </c>
      <c r="H5" s="87">
        <v>0.34375</v>
      </c>
      <c r="I5">
        <v>3</v>
      </c>
    </row>
    <row r="6" spans="1:9" x14ac:dyDescent="0.35">
      <c r="A6" s="75">
        <v>44317</v>
      </c>
      <c r="B6" s="87">
        <v>0.95833333333333337</v>
      </c>
      <c r="C6" s="87">
        <v>2.0833333333333332E-2</v>
      </c>
      <c r="D6">
        <v>20</v>
      </c>
      <c r="E6">
        <v>0</v>
      </c>
      <c r="F6">
        <v>0</v>
      </c>
      <c r="G6" s="87">
        <v>0.375</v>
      </c>
      <c r="H6" s="87">
        <v>0.38194444444444442</v>
      </c>
      <c r="I6">
        <v>4</v>
      </c>
    </row>
    <row r="7" spans="1:9" x14ac:dyDescent="0.35">
      <c r="A7" s="75">
        <v>44318</v>
      </c>
      <c r="B7" s="87">
        <v>2.0833333333333332E-2</v>
      </c>
      <c r="C7" s="87">
        <v>5.2083333333333336E-2</v>
      </c>
      <c r="D7">
        <v>15</v>
      </c>
      <c r="E7">
        <v>0</v>
      </c>
      <c r="F7">
        <v>0</v>
      </c>
      <c r="G7" s="87">
        <v>0.375</v>
      </c>
      <c r="H7" s="87">
        <v>0.375</v>
      </c>
      <c r="I7">
        <v>5</v>
      </c>
    </row>
    <row r="8" spans="1:9" x14ac:dyDescent="0.35">
      <c r="A8" s="75">
        <v>44319</v>
      </c>
      <c r="B8" s="87">
        <v>2.4305555555555556E-2</v>
      </c>
      <c r="C8" s="87">
        <v>6.25E-2</v>
      </c>
      <c r="D8">
        <v>10</v>
      </c>
      <c r="E8">
        <v>1</v>
      </c>
      <c r="F8">
        <v>5</v>
      </c>
      <c r="G8" s="87">
        <v>0.22916666666666666</v>
      </c>
      <c r="H8" s="87">
        <v>0.22916666666666666</v>
      </c>
      <c r="I8">
        <v>4</v>
      </c>
    </row>
    <row r="9" spans="1:9" x14ac:dyDescent="0.35">
      <c r="A9" s="75">
        <v>44320</v>
      </c>
      <c r="B9" s="87">
        <v>0.9868055555555556</v>
      </c>
      <c r="C9" s="87">
        <v>0.125</v>
      </c>
      <c r="D9">
        <v>20</v>
      </c>
      <c r="E9">
        <v>0</v>
      </c>
      <c r="F9">
        <v>0</v>
      </c>
      <c r="G9" s="87">
        <v>0.35416666666666669</v>
      </c>
      <c r="H9" s="87">
        <v>0.375</v>
      </c>
      <c r="I9">
        <v>5</v>
      </c>
    </row>
    <row r="10" spans="1:9" x14ac:dyDescent="0.35">
      <c r="A10" s="75">
        <v>44321</v>
      </c>
      <c r="B10" s="87">
        <v>6.9444444444444447E-4</v>
      </c>
      <c r="C10" s="87">
        <v>0.10416666666666667</v>
      </c>
      <c r="D10">
        <v>60</v>
      </c>
      <c r="E10">
        <v>1</v>
      </c>
      <c r="F10">
        <v>10</v>
      </c>
      <c r="G10" s="87">
        <v>0.35416666666666669</v>
      </c>
      <c r="H10" s="87">
        <v>0.375</v>
      </c>
      <c r="I10">
        <v>4</v>
      </c>
    </row>
    <row r="11" spans="1:9" x14ac:dyDescent="0.35">
      <c r="A11" s="75">
        <v>44322</v>
      </c>
      <c r="B11" s="87">
        <v>0.94930555555555562</v>
      </c>
      <c r="C11" s="87">
        <v>0.10416666666666667</v>
      </c>
      <c r="D11">
        <v>30</v>
      </c>
      <c r="E11">
        <v>1</v>
      </c>
      <c r="F11">
        <v>10</v>
      </c>
      <c r="G11" s="87">
        <v>0.35416666666666669</v>
      </c>
      <c r="H11" s="87">
        <v>0.375</v>
      </c>
      <c r="I11">
        <v>5</v>
      </c>
    </row>
    <row r="12" spans="1:9" x14ac:dyDescent="0.35">
      <c r="A12" s="75">
        <v>44323</v>
      </c>
      <c r="B12" s="87">
        <v>2.0833333333333332E-2</v>
      </c>
      <c r="C12" s="87">
        <v>4.1666666666666664E-2</v>
      </c>
      <c r="D12">
        <v>30</v>
      </c>
      <c r="E12">
        <v>3</v>
      </c>
      <c r="F12">
        <v>30</v>
      </c>
      <c r="G12" s="87">
        <v>0.39583333333333331</v>
      </c>
      <c r="H12" s="87">
        <v>0.41666666666666669</v>
      </c>
      <c r="I12">
        <v>4</v>
      </c>
    </row>
    <row r="13" spans="1:9" x14ac:dyDescent="0.35">
      <c r="A13" s="75">
        <v>44324</v>
      </c>
      <c r="B13" s="87">
        <v>2.0833333333333332E-2</v>
      </c>
      <c r="C13" s="87">
        <v>5.2083333333333336E-2</v>
      </c>
      <c r="D13">
        <v>45</v>
      </c>
      <c r="E13">
        <v>0</v>
      </c>
      <c r="F13">
        <v>0</v>
      </c>
      <c r="G13" s="87">
        <v>0.375</v>
      </c>
      <c r="H13" s="87">
        <v>0.45833333333333331</v>
      </c>
      <c r="I13">
        <v>3</v>
      </c>
    </row>
    <row r="14" spans="1:9" x14ac:dyDescent="0.35">
      <c r="A14" s="75">
        <v>44325</v>
      </c>
      <c r="B14" s="87">
        <v>0.97638888888888886</v>
      </c>
      <c r="C14" s="87">
        <v>1.3888888888888889E-3</v>
      </c>
      <c r="D14">
        <v>30</v>
      </c>
      <c r="E14">
        <v>2</v>
      </c>
      <c r="F14">
        <v>5</v>
      </c>
      <c r="G14" s="87">
        <v>0.375</v>
      </c>
      <c r="H14" s="87">
        <v>0.38055555555555554</v>
      </c>
      <c r="I14">
        <v>2</v>
      </c>
    </row>
    <row r="15" spans="1:9" x14ac:dyDescent="0.35">
      <c r="A15" s="75">
        <v>44326</v>
      </c>
      <c r="B15" s="87">
        <v>1.9444444444444445E-2</v>
      </c>
      <c r="C15" s="87">
        <v>9.0277777777777776E-2</v>
      </c>
      <c r="D15">
        <v>15</v>
      </c>
      <c r="E15">
        <v>1</v>
      </c>
      <c r="F15">
        <v>5</v>
      </c>
      <c r="G15" s="87">
        <v>0.375</v>
      </c>
      <c r="H15" s="87">
        <v>0.3888888888888889</v>
      </c>
      <c r="I15">
        <v>3</v>
      </c>
    </row>
    <row r="16" spans="1:9" x14ac:dyDescent="0.35">
      <c r="A16" s="75">
        <v>44327</v>
      </c>
      <c r="B16" s="87">
        <v>0.96736111111111101</v>
      </c>
      <c r="C16" s="87">
        <v>0.98958333333333337</v>
      </c>
      <c r="D16">
        <v>15</v>
      </c>
      <c r="E16">
        <v>2</v>
      </c>
      <c r="F16">
        <v>20</v>
      </c>
      <c r="G16" s="87">
        <v>0.36458333333333331</v>
      </c>
      <c r="H16" s="87">
        <v>0.39583333333333331</v>
      </c>
      <c r="I16">
        <v>2</v>
      </c>
    </row>
    <row r="17" spans="1:9" x14ac:dyDescent="0.35">
      <c r="A17" s="75">
        <v>44328</v>
      </c>
      <c r="B17" s="87">
        <v>0.91666666666666663</v>
      </c>
      <c r="C17" s="87">
        <v>0</v>
      </c>
      <c r="D17">
        <v>20</v>
      </c>
      <c r="E17">
        <v>1</v>
      </c>
      <c r="F17">
        <v>2</v>
      </c>
      <c r="G17" s="87">
        <v>0.375</v>
      </c>
      <c r="H17" s="87">
        <v>0.37847222222222227</v>
      </c>
      <c r="I17">
        <v>4</v>
      </c>
    </row>
    <row r="18" spans="1:9" x14ac:dyDescent="0.35">
      <c r="A18" s="75">
        <v>44329</v>
      </c>
      <c r="B18" s="87">
        <v>0.95833333333333337</v>
      </c>
      <c r="C18" s="87">
        <v>0.98472222222222217</v>
      </c>
      <c r="D18">
        <v>30</v>
      </c>
      <c r="E18">
        <v>0</v>
      </c>
      <c r="F18">
        <v>0</v>
      </c>
      <c r="G18" s="87">
        <v>0.33333333333333331</v>
      </c>
      <c r="H18" s="87">
        <v>0.36458333333333331</v>
      </c>
      <c r="I1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2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2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29</v>
      </c>
      <c r="E5" s="17" t="s">
        <v>24</v>
      </c>
      <c r="F5" s="15">
        <v>1</v>
      </c>
      <c r="G5" s="18">
        <f>F4+F6+F8+F12+F13+F15+F17+F19+F20+F22</f>
        <v>18</v>
      </c>
      <c r="I5" s="17" t="s">
        <v>24</v>
      </c>
      <c r="J5" s="15">
        <v>1</v>
      </c>
      <c r="K5" s="18">
        <f>J4+J6+J8+J12+J13+J15+J17+J19+J20+J22</f>
        <v>20</v>
      </c>
      <c r="M5" s="17" t="s">
        <v>24</v>
      </c>
      <c r="N5" s="15">
        <v>1</v>
      </c>
      <c r="O5" s="18">
        <f>N4+N6+N8+N12+N13+N15+N17+N19+N20+N22</f>
        <v>29</v>
      </c>
    </row>
    <row r="6" spans="1:15" x14ac:dyDescent="0.35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2</v>
      </c>
      <c r="M6" s="14" t="s">
        <v>28</v>
      </c>
      <c r="N6" s="15">
        <v>3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4</v>
      </c>
      <c r="C8" s="18">
        <f>B5+B7+B9+B10+B11+B14+B16+B18+B21+B23</f>
        <v>11</v>
      </c>
      <c r="E8" s="14" t="s">
        <v>35</v>
      </c>
      <c r="F8" s="15">
        <v>2</v>
      </c>
      <c r="G8" s="18">
        <f>F5+F7+F9+F10+F11+F14+F16+F18+F21+F23</f>
        <v>14</v>
      </c>
      <c r="I8" s="14" t="s">
        <v>35</v>
      </c>
      <c r="J8" s="15">
        <v>2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2</v>
      </c>
      <c r="M12" s="14" t="s">
        <v>43</v>
      </c>
      <c r="N12" s="15">
        <v>4</v>
      </c>
    </row>
    <row r="13" spans="1:15" x14ac:dyDescent="0.35">
      <c r="A13" s="14" t="s">
        <v>47</v>
      </c>
      <c r="B13" s="15">
        <v>4</v>
      </c>
      <c r="E13" s="14" t="s">
        <v>47</v>
      </c>
      <c r="F13" s="15">
        <v>3</v>
      </c>
      <c r="I13" s="14" t="s">
        <v>47</v>
      </c>
      <c r="J13" s="15">
        <v>2</v>
      </c>
      <c r="M13" s="14" t="s">
        <v>47</v>
      </c>
      <c r="N13" s="15">
        <v>4</v>
      </c>
    </row>
    <row r="14" spans="1:15" x14ac:dyDescent="0.35">
      <c r="A14" s="17" t="s">
        <v>50</v>
      </c>
      <c r="B14" s="15">
        <v>2</v>
      </c>
      <c r="E14" s="17" t="s">
        <v>50</v>
      </c>
      <c r="F14" s="15">
        <v>5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3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4</v>
      </c>
      <c r="E17" s="14" t="s">
        <v>59</v>
      </c>
      <c r="F17" s="15">
        <v>2</v>
      </c>
      <c r="I17" s="14" t="s">
        <v>59</v>
      </c>
      <c r="J17" s="15">
        <v>1</v>
      </c>
      <c r="M17" s="14" t="s">
        <v>59</v>
      </c>
      <c r="N17" s="15">
        <v>4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3</v>
      </c>
      <c r="E19" s="14" t="s">
        <v>65</v>
      </c>
      <c r="F19" s="15">
        <v>1</v>
      </c>
      <c r="I19" s="14" t="s">
        <v>65</v>
      </c>
      <c r="J19" s="15">
        <v>1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1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4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1" sqref="B31"/>
    </sheetView>
  </sheetViews>
  <sheetFormatPr defaultColWidth="11.453125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76" t="s">
        <v>130</v>
      </c>
    </row>
    <row r="3" spans="1:8" x14ac:dyDescent="0.35">
      <c r="A3" s="40" t="s">
        <v>20</v>
      </c>
      <c r="B3" s="77">
        <v>1</v>
      </c>
      <c r="C3" t="s">
        <v>159</v>
      </c>
    </row>
    <row r="4" spans="1:8" x14ac:dyDescent="0.35">
      <c r="A4" s="40" t="s">
        <v>197</v>
      </c>
      <c r="B4" s="15">
        <v>7</v>
      </c>
      <c r="C4" t="s">
        <v>155</v>
      </c>
    </row>
    <row r="5" spans="1:8" x14ac:dyDescent="0.35">
      <c r="A5" s="40" t="s">
        <v>28</v>
      </c>
      <c r="B5" s="15">
        <v>6</v>
      </c>
      <c r="C5" t="s">
        <v>157</v>
      </c>
    </row>
    <row r="7" spans="1:8" x14ac:dyDescent="0.35">
      <c r="A7" s="7" t="s">
        <v>153</v>
      </c>
    </row>
    <row r="8" spans="1:8" x14ac:dyDescent="0.35">
      <c r="A8" s="43" t="s">
        <v>20</v>
      </c>
      <c r="B8" s="49" t="s">
        <v>293</v>
      </c>
      <c r="C8" s="50"/>
      <c r="D8" s="50"/>
      <c r="E8" s="50"/>
      <c r="F8" s="50"/>
      <c r="G8" s="50"/>
      <c r="H8" s="50"/>
    </row>
    <row r="9" spans="1:8" x14ac:dyDescent="0.35">
      <c r="A9" s="43" t="s">
        <v>24</v>
      </c>
      <c r="B9" s="49"/>
      <c r="C9" s="50"/>
      <c r="D9" s="50"/>
      <c r="E9" s="50"/>
      <c r="F9" s="50"/>
      <c r="G9" s="50"/>
      <c r="H9" s="50"/>
    </row>
    <row r="10" spans="1:8" x14ac:dyDescent="0.35">
      <c r="A10" s="69" t="s">
        <v>28</v>
      </c>
      <c r="B10" s="49" t="s">
        <v>294</v>
      </c>
      <c r="C10" s="50"/>
      <c r="D10" s="50"/>
      <c r="E10" s="50"/>
      <c r="F10" s="50"/>
      <c r="G10" s="50"/>
      <c r="H10" s="50"/>
    </row>
    <row r="11" spans="1:8" x14ac:dyDescent="0.35">
      <c r="A11" s="43" t="s">
        <v>31</v>
      </c>
      <c r="B11" s="49"/>
      <c r="C11" s="50"/>
      <c r="D11" s="50"/>
      <c r="E11" s="50"/>
      <c r="F11" s="50"/>
      <c r="G11" s="50"/>
      <c r="H11" s="50"/>
    </row>
    <row r="13" spans="1:8" x14ac:dyDescent="0.35">
      <c r="A13" s="7" t="s">
        <v>275</v>
      </c>
    </row>
    <row r="14" spans="1:8" x14ac:dyDescent="0.35">
      <c r="A14" s="40" t="s">
        <v>274</v>
      </c>
      <c r="B14" s="15">
        <v>1</v>
      </c>
    </row>
    <row r="15" spans="1:8" x14ac:dyDescent="0.35">
      <c r="A15" s="40" t="s">
        <v>273</v>
      </c>
      <c r="B15" s="15">
        <v>7</v>
      </c>
    </row>
    <row r="17" spans="1:9" x14ac:dyDescent="0.35">
      <c r="A17" t="s">
        <v>108</v>
      </c>
    </row>
    <row r="18" spans="1:9" x14ac:dyDescent="0.35">
      <c r="A18" s="76" t="s">
        <v>130</v>
      </c>
    </row>
    <row r="19" spans="1:9" x14ac:dyDescent="0.35">
      <c r="A19" s="40" t="s">
        <v>20</v>
      </c>
      <c r="B19" s="77">
        <v>1</v>
      </c>
      <c r="C19" t="s">
        <v>159</v>
      </c>
    </row>
    <row r="20" spans="1:9" x14ac:dyDescent="0.35">
      <c r="A20" s="40" t="s">
        <v>197</v>
      </c>
      <c r="B20" s="15">
        <v>7</v>
      </c>
      <c r="C20" t="s">
        <v>155</v>
      </c>
    </row>
    <row r="21" spans="1:9" x14ac:dyDescent="0.35">
      <c r="A21" s="40" t="s">
        <v>28</v>
      </c>
      <c r="B21" s="15">
        <v>7</v>
      </c>
      <c r="C21" t="s">
        <v>157</v>
      </c>
    </row>
    <row r="23" spans="1:9" x14ac:dyDescent="0.35">
      <c r="A23" s="7" t="s">
        <v>153</v>
      </c>
    </row>
    <row r="24" spans="1:9" x14ac:dyDescent="0.35">
      <c r="A24" s="43" t="s">
        <v>20</v>
      </c>
      <c r="B24" s="49" t="s">
        <v>295</v>
      </c>
      <c r="C24" s="50"/>
      <c r="D24" s="50"/>
      <c r="E24" s="50"/>
      <c r="F24" s="50"/>
      <c r="G24" s="50"/>
      <c r="H24" s="50"/>
      <c r="I24" s="78"/>
    </row>
    <row r="25" spans="1:9" x14ac:dyDescent="0.35">
      <c r="A25" s="43" t="s">
        <v>24</v>
      </c>
      <c r="B25" s="49" t="s">
        <v>296</v>
      </c>
      <c r="C25" s="50"/>
      <c r="D25" s="50"/>
      <c r="E25" s="50"/>
      <c r="F25" s="50"/>
      <c r="G25" s="50"/>
      <c r="H25" s="50"/>
      <c r="I25" s="78"/>
    </row>
    <row r="26" spans="1:9" x14ac:dyDescent="0.35">
      <c r="A26" s="69" t="s">
        <v>28</v>
      </c>
      <c r="B26" s="49" t="s">
        <v>297</v>
      </c>
      <c r="C26" s="50"/>
      <c r="D26" s="50"/>
      <c r="E26" s="50"/>
      <c r="F26" s="50"/>
      <c r="G26" s="50"/>
      <c r="H26" s="50"/>
      <c r="I26" s="78"/>
    </row>
    <row r="27" spans="1:9" x14ac:dyDescent="0.35">
      <c r="A27" s="43" t="s">
        <v>31</v>
      </c>
      <c r="B27" s="49" t="s">
        <v>296</v>
      </c>
      <c r="C27" s="50"/>
      <c r="D27" s="50"/>
      <c r="E27" s="50"/>
      <c r="F27" s="50"/>
      <c r="G27" s="50"/>
      <c r="H27" s="50"/>
      <c r="I27" s="78"/>
    </row>
    <row r="29" spans="1:9" x14ac:dyDescent="0.35">
      <c r="A29" s="7" t="s">
        <v>275</v>
      </c>
    </row>
    <row r="30" spans="1:9" x14ac:dyDescent="0.35">
      <c r="A30" s="40" t="s">
        <v>274</v>
      </c>
      <c r="B30" s="15">
        <v>0</v>
      </c>
    </row>
    <row r="31" spans="1:9" x14ac:dyDescent="0.35">
      <c r="A31" s="40" t="s">
        <v>273</v>
      </c>
      <c r="B31" s="15"/>
    </row>
    <row r="38" spans="1:8" x14ac:dyDescent="0.35">
      <c r="A38" s="58" t="s">
        <v>130</v>
      </c>
    </row>
    <row r="39" spans="1:8" x14ac:dyDescent="0.3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3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3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35">
      <c r="A43" s="58" t="s">
        <v>276</v>
      </c>
    </row>
    <row r="44" spans="1:8" x14ac:dyDescent="0.35">
      <c r="A44" s="40" t="s">
        <v>149</v>
      </c>
      <c r="B44" s="40"/>
      <c r="C44" s="40"/>
      <c r="D44" s="40"/>
      <c r="E44" s="40"/>
    </row>
    <row r="45" spans="1:8" x14ac:dyDescent="0.35">
      <c r="A45" s="40" t="s">
        <v>150</v>
      </c>
      <c r="B45" s="40"/>
      <c r="C45" s="40"/>
      <c r="D45" s="48"/>
      <c r="E45" s="40"/>
    </row>
    <row r="46" spans="1:8" x14ac:dyDescent="0.35">
      <c r="A46" s="40" t="s">
        <v>151</v>
      </c>
      <c r="B46" s="40"/>
      <c r="C46" s="48"/>
      <c r="D46" s="40"/>
      <c r="E46" s="40"/>
      <c r="F46" s="40"/>
      <c r="G46" s="40"/>
    </row>
    <row r="47" spans="1:8" x14ac:dyDescent="0.35">
      <c r="A47" s="40" t="s">
        <v>152</v>
      </c>
      <c r="B47" s="40"/>
      <c r="C47" s="40"/>
    </row>
    <row r="49" spans="1:15" x14ac:dyDescent="0.35">
      <c r="A49" s="58" t="s">
        <v>277</v>
      </c>
    </row>
    <row r="50" spans="1:15" x14ac:dyDescent="0.35">
      <c r="A50" s="43" t="s">
        <v>278</v>
      </c>
      <c r="B50" s="44"/>
      <c r="C50" s="44"/>
      <c r="D50" s="44"/>
      <c r="E50" s="45"/>
    </row>
    <row r="51" spans="1:15" x14ac:dyDescent="0.3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3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3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3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3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3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3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3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3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2023-10-01T20:12:53Z</dcterms:modified>
  <cp:category/>
  <cp:contentStatus/>
</cp:coreProperties>
</file>