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mw-sleep-analysis\data\steffen\"/>
    </mc:Choice>
  </mc:AlternateContent>
  <xr:revisionPtr revIDLastSave="0" documentId="13_ncr:1_{965E6C04-5081-4EF4-81BF-4D3F8A7148F8}" xr6:coauthVersionLast="47" xr6:coauthVersionMax="47" xr10:uidLastSave="{00000000-0000-0000-0000-000000000000}"/>
  <bookViews>
    <workbookView xWindow="380" yWindow="380" windowWidth="14400" windowHeight="826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" i="3" l="1"/>
  <c r="X9" i="3"/>
  <c r="S13" i="3"/>
  <c r="S12" i="3"/>
  <c r="S11" i="3"/>
  <c r="G8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10" i="3" l="1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<sst xmlns="http://schemas.openxmlformats.org/spreadsheetml/2006/main" count="554" uniqueCount="306">
  <si>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</si>
  <si>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</si>
  <si>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</si>
  <si>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</si>
  <si>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</si>
  <si>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</si>
  <si>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</si>
  <si>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</si>
  <si>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</si>
  <si>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</si>
  <si>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</si>
  <si>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</si>
  <si>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</si>
  <si>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</si>
  <si>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</si>
  <si>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</si>
  <si>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</si>
  <si>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</si>
  <si>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</si>
  <si>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</si>
  <si>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</si>
  <si>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</si>
  <si>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</si>
  <si>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</si>
  <si>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</si>
  <si>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</si>
  <si>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</si>
  <si>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</si>
  <si>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</si>
  <si>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</si>
  <si>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</si>
  <si>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</si>
  <si>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</si>
  <si>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</si>
  <si>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</si>
  <si>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</si>
  <si>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</si>
  <si>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</si>
  <si>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</si>
  <si>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</si>
  <si>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</si>
  <si>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</si>
  <si>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</si>
  <si>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</si>
  <si>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</si>
  <si>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</si>
  <si>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</si>
  <si>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</si>
  <si>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</si>
  <si>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</si>
  <si>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</si>
  <si>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</si>
  <si>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</si>
  <si>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</si>
  <si>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</si>
  <si>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</si>
  <si>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</si>
  <si>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</si>
  <si>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</si>
  <si>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</si>
  <si>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</si>
  <si>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</si>
  <si>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</si>
  <si>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</si>
  <si>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</si>
  <si>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</si>
  <si>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</si>
  <si>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</si>
  <si>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</si>
  <si>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</si>
  <si>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</si>
  <si>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</si>
  <si>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</si>
  <si>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</si>
  <si>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</si>
  <si>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</si>
  <si>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</si>
  <si>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</si>
  <si>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</si>
  <si>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</si>
  <si>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</si>
  <si>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</si>
  <si>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</si>
  <si>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</si>
  <si>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</si>
  <si>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</si>
  <si>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</si>
  <si>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</si>
  <si>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</si>
  <si>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</si>
  <si>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</si>
  <si>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</si>
  <si>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</si>
  <si>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</si>
  <si>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</si>
  <si>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</si>
  <si>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</si>
  <si>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</si>
  <si>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</si>
  <si>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</si>
  <si>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</si>
  <si>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</si>
  <si>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</si>
  <si>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</si>
  <si>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</si>
  <si>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</si>
  <si>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</si>
  <si>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</si>
  <si>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</si>
  <si>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</si>
  <si>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</si>
  <si>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</si>
  <si>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</si>
  <si>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</si>
  <si>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</si>
  <si>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</si>
  <si>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</si>
  <si>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</si>
  <si>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</si>
  <si>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</si>
  <si>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</si>
  <si>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</si>
  <si>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</si>
  <si>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</si>
  <si>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</si>
  <si>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</si>
  <si>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</si>
  <si>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</si>
  <si>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</si>
  <si>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</si>
  <si>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</si>
  <si>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</si>
  <si>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</si>
  <si>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</si>
  <si>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</si>
  <si>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</si>
  <si>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</si>
  <si>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</si>
  <si>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</si>
  <si>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</si>
  <si>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</si>
  <si>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</si>
  <si>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</si>
  <si>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</si>
  <si>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</si>
  <si>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</si>
  <si>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</si>
  <si>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</si>
  <si>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</si>
  <si>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</si>
  <si>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</si>
  <si>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</si>
  <si>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</si>
  <si>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</si>
  <si>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</si>
  <si>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</si>
  <si>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</si>
  <si>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</si>
  <si>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</si>
  <si>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</si>
  <si>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</si>
  <si>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</si>
  <si>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</si>
  <si>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</si>
  <si>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</si>
  <si>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</si>
  <si>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</si>
  <si>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</si>
  <si>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</si>
  <si>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</si>
  <si>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</si>
  <si>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</si>
  <si>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</si>
  <si>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</si>
  <si>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</si>
  <si>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</si>
  <si>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</si>
  <si>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</si>
  <si>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</si>
  <si>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</si>
  <si>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</si>
  <si>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</si>
  <si>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</si>
  <si>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</si>
  <si>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</si>
  <si>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</si>
  <si>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</si>
  <si>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</si>
  <si>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</si>
  <si>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</si>
  <si>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</si>
  <si>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</si>
  <si>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</si>
  <si>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</si>
  <si>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</si>
  <si>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</si>
  <si>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</si>
  <si>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</si>
  <si>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</si>
  <si>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</si>
  <si>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</si>
  <si>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</si>
  <si>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</si>
  <si>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</si>
  <si>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</si>
  <si>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</si>
  <si>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</si>
  <si>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</si>
  <si>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</si>
  <si>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</si>
  <si>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</si>
  <si>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</si>
  <si>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</si>
  <si>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</si>
  <si>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</si>
  <si>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</si>
  <si>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</si>
  <si>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</si>
  <si>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</si>
  <si>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</si>
  <si>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</si>
  <si>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</si>
  <si>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</si>
  <si>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</si>
  <si>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</si>
  <si>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</si>
  <si>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</si>
  <si>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</si>
  <si>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</si>
  <si>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</si>
  <si>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</si>
  <si>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</si>
  <si>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</si>
  <si>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</si>
  <si>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</si>
  <si>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</si>
  <si>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</si>
  <si>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</si>
  <si>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</si>
  <si>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</si>
  <si>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</si>
  <si>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</si>
  <si>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</si>
  <si>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</si>
  <si>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</si>
  <si>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</si>
  <si>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</si>
  <si>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</si>
  <si>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</si>
  <si>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</si>
  <si>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</si>
  <si>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</si>
  <si>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</si>
  <si>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</si>
  <si>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</si>
  <si>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</si>
  <si>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</si>
  <si>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</si>
  <si>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</si>
  <si>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</si>
  <si>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</si>
  <si>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</si>
  <si>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</si>
  <si>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</si>
  <si>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</si>
  <si>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</si>
  <si>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</si>
  <si>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</si>
  <si>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</si>
  <si>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</si>
  <si>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</si>
  <si>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</si>
  <si>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</si>
  <si>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</si>
  <si>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</si>
  <si>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</si>
  <si>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</si>
  <si>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</si>
  <si>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</si>
  <si>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</si>
  <si>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</si>
  <si>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</si>
  <si>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</si>
  <si>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</si>
  <si>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</si>
  <si>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</si>
  <si>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</si>
  <si>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</si>
  <si>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</si>
  <si>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</si>
  <si>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</si>
  <si>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</si>
  <si>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 xml:space="preserve">telling, prøvde å unngå "å sone ut", getylen. </t>
  </si>
  <si>
    <t>nei</t>
  </si>
  <si>
    <t>nvet ikke, ingenting, "hvordan jeg utfører oppgaven"</t>
  </si>
  <si>
    <t xml:space="preserve">telle på "slump" </t>
  </si>
  <si>
    <t>nei, vanskelig å holde øynene på fixation.</t>
  </si>
  <si>
    <t xml:space="preserve">fotball, være våken, pasientsaker, generelt metronomet 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</si>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</sst>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" sqref="D3"/>
    </sheetView>
  </sheetViews>
  <sheetFormatPr defaultColWidth="11.453125" defaultRowHeight="14.5" x14ac:dyDescent="0.35"/>
  <cols>
    <col min="1" max="1" width="5.453125" customWidth="1"/>
    <col min="2" max="2" width="29.7265625" customWidth="1"/>
    <col min="3" max="3" width="4.7265625" customWidth="1"/>
    <col min="4" max="4" width="11.26953125" customWidth="1"/>
    <col min="5" max="5" width="4.7265625" customWidth="1"/>
  </cols>
  <sheetData>
    <row r="1" spans="1:8" x14ac:dyDescent="0.35">
      <c r="A1" s="46" t="s">
        <v>124</v>
      </c>
      <c r="B1" s="63"/>
      <c r="C1" s="47"/>
      <c r="D1" s="58" t="s">
        <v>263</v>
      </c>
    </row>
    <row r="2" spans="1:8" x14ac:dyDescent="0.35">
      <c r="B2" s="43" t="s">
        <v>105</v>
      </c>
      <c r="C2" s="45"/>
      <c r="D2" s="37">
        <v>24</v>
      </c>
      <c r="F2" t="s">
        <v>252</v>
      </c>
    </row>
    <row r="3" spans="1:8" x14ac:dyDescent="0.35">
      <c r="B3" s="43" t="s">
        <v>106</v>
      </c>
      <c r="C3" s="45"/>
      <c r="D3" s="37"/>
      <c r="F3" t="s">
        <v>254</v>
      </c>
    </row>
    <row r="4" spans="1:8" x14ac:dyDescent="0.35">
      <c r="B4" s="43" t="s">
        <v>133</v>
      </c>
      <c r="C4" s="45"/>
      <c r="D4" s="37">
        <v>2</v>
      </c>
      <c r="F4" t="s">
        <v>255</v>
      </c>
    </row>
    <row r="5" spans="1:8" x14ac:dyDescent="0.35">
      <c r="B5" s="43" t="s">
        <v>107</v>
      </c>
      <c r="C5" s="45"/>
      <c r="D5" s="37"/>
      <c r="F5" t="s">
        <v>256</v>
      </c>
    </row>
    <row r="6" spans="1:8" x14ac:dyDescent="0.35">
      <c r="B6" s="43" t="s">
        <v>134</v>
      </c>
      <c r="C6" s="45"/>
      <c r="D6" s="37">
        <v>1</v>
      </c>
      <c r="F6" t="s">
        <v>253</v>
      </c>
    </row>
    <row r="7" spans="1:8" x14ac:dyDescent="0.35">
      <c r="B7" s="43" t="s">
        <v>109</v>
      </c>
      <c r="C7" s="45"/>
      <c r="D7" s="86">
        <v>44349</v>
      </c>
      <c r="F7" s="57" t="s">
        <v>135</v>
      </c>
    </row>
    <row r="8" spans="1:8" x14ac:dyDescent="0.35">
      <c r="B8" s="43" t="s">
        <v>111</v>
      </c>
      <c r="C8" s="45"/>
      <c r="D8" s="37">
        <v>24</v>
      </c>
      <c r="E8" s="15"/>
      <c r="F8" s="57" t="s">
        <v>270</v>
      </c>
      <c r="H8" s="74">
        <f>((E8/0.6)/100)+D8</f>
        <v>24</v>
      </c>
    </row>
    <row r="9" spans="1:8" x14ac:dyDescent="0.35">
      <c r="B9" s="43" t="s">
        <v>110</v>
      </c>
      <c r="C9" s="45"/>
      <c r="D9" s="86">
        <v>44356</v>
      </c>
      <c r="F9" s="57" t="s">
        <v>135</v>
      </c>
    </row>
    <row r="10" spans="1:8" x14ac:dyDescent="0.35">
      <c r="B10" s="43" t="s">
        <v>112</v>
      </c>
      <c r="C10" s="45"/>
      <c r="D10" s="37">
        <v>24</v>
      </c>
      <c r="E10" s="15"/>
      <c r="F10" s="57" t="s">
        <v>270</v>
      </c>
      <c r="H10" s="74">
        <f>((E10/0.6)/100)+D10</f>
        <v>24</v>
      </c>
    </row>
    <row r="11" spans="1:8" x14ac:dyDescent="0.35">
      <c r="B11" s="43" t="s">
        <v>116</v>
      </c>
      <c r="C11" s="45"/>
      <c r="D11" s="37">
        <v>0</v>
      </c>
      <c r="F11" t="s">
        <v>257</v>
      </c>
    </row>
    <row r="12" spans="1:8" x14ac:dyDescent="0.35">
      <c r="B12" s="43" t="s">
        <v>115</v>
      </c>
      <c r="C12" s="45"/>
      <c r="D12" s="37">
        <v>0</v>
      </c>
      <c r="F12" s="57" t="s">
        <v>136</v>
      </c>
    </row>
    <row r="13" spans="1:8" x14ac:dyDescent="0.3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35">
      <c r="B14" s="43" t="s">
        <v>114</v>
      </c>
      <c r="C14" s="45"/>
      <c r="D14" s="37">
        <v>0</v>
      </c>
      <c r="F14" s="57" t="s">
        <v>137</v>
      </c>
    </row>
    <row r="15" spans="1:8" x14ac:dyDescent="0.35">
      <c r="A15" s="7" t="s">
        <v>125</v>
      </c>
      <c r="B15" s="64"/>
      <c r="C15" s="58" t="s">
        <v>261</v>
      </c>
      <c r="D15" s="59"/>
    </row>
    <row r="16" spans="1:8" x14ac:dyDescent="0.35">
      <c r="B16" s="43" t="s">
        <v>121</v>
      </c>
      <c r="C16" s="44"/>
      <c r="D16" s="60"/>
    </row>
    <row r="17" spans="1:13" x14ac:dyDescent="0.35">
      <c r="C17" s="40" t="s">
        <v>160</v>
      </c>
      <c r="D17" s="42">
        <v>1</v>
      </c>
      <c r="F17" t="s">
        <v>258</v>
      </c>
    </row>
    <row r="18" spans="1:13" x14ac:dyDescent="0.35">
      <c r="C18" s="40" t="s">
        <v>108</v>
      </c>
      <c r="D18" s="15"/>
      <c r="F18" t="s">
        <v>258</v>
      </c>
    </row>
    <row r="19" spans="1:13" x14ac:dyDescent="0.35">
      <c r="B19" s="43" t="s">
        <v>122</v>
      </c>
      <c r="C19" s="45"/>
      <c r="D19" s="15"/>
      <c r="F19" t="s">
        <v>259</v>
      </c>
    </row>
    <row r="20" spans="1:13" x14ac:dyDescent="0.35">
      <c r="B20" s="43" t="s">
        <v>123</v>
      </c>
      <c r="C20" s="44"/>
      <c r="D20" s="62"/>
    </row>
    <row r="21" spans="1:13" x14ac:dyDescent="0.35">
      <c r="C21" s="40" t="s">
        <v>160</v>
      </c>
      <c r="D21" s="61">
        <v>1</v>
      </c>
      <c r="F21" t="s">
        <v>259</v>
      </c>
    </row>
    <row r="22" spans="1:13" x14ac:dyDescent="0.35">
      <c r="C22" s="40" t="s">
        <v>108</v>
      </c>
      <c r="D22" s="41"/>
      <c r="F22" t="s">
        <v>259</v>
      </c>
    </row>
    <row r="23" spans="1:13" x14ac:dyDescent="0.35">
      <c r="B23" s="43" t="s">
        <v>128</v>
      </c>
      <c r="C23" s="44"/>
      <c r="D23" s="62"/>
    </row>
    <row r="24" spans="1:13" x14ac:dyDescent="0.35">
      <c r="C24" s="40" t="s">
        <v>160</v>
      </c>
      <c r="D24" s="61">
        <v>1</v>
      </c>
      <c r="F24" t="s">
        <v>259</v>
      </c>
    </row>
    <row r="25" spans="1:13" x14ac:dyDescent="0.35">
      <c r="C25" s="48" t="s">
        <v>108</v>
      </c>
      <c r="D25" s="41"/>
      <c r="F25" t="s">
        <v>259</v>
      </c>
    </row>
    <row r="26" spans="1:13" x14ac:dyDescent="0.35">
      <c r="B26" s="43" t="s">
        <v>129</v>
      </c>
      <c r="C26" s="45"/>
      <c r="D26" s="37">
        <v>1</v>
      </c>
      <c r="F26" t="s">
        <v>259</v>
      </c>
    </row>
    <row r="27" spans="1:13" x14ac:dyDescent="0.3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35">
      <c r="A28" s="46" t="s">
        <v>126</v>
      </c>
      <c r="B28" s="58"/>
      <c r="C28" s="65"/>
    </row>
    <row r="29" spans="1:13" x14ac:dyDescent="0.3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3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3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3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35">
      <c r="A33" s="46" t="s">
        <v>127</v>
      </c>
      <c r="B33" s="58"/>
      <c r="C33" s="65"/>
    </row>
    <row r="34" spans="1:13" x14ac:dyDescent="0.3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3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3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3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L1" zoomScaleNormal="100" workbookViewId="0">
      <selection activeCell="AC6" sqref="AC6"/>
    </sheetView>
  </sheetViews>
  <sheetFormatPr defaultColWidth="11.453125" defaultRowHeight="14" x14ac:dyDescent="0.3"/>
  <cols>
    <col min="1" max="1" width="11.26953125" style="1" customWidth="1"/>
    <col min="2" max="2" width="7.7265625" style="1" customWidth="1"/>
    <col min="3" max="3" width="8.54296875" style="1" customWidth="1"/>
    <col min="4" max="4" width="4.453125" style="1" customWidth="1"/>
    <col min="5" max="5" width="9.26953125" style="1" customWidth="1"/>
    <col min="6" max="6" width="8" style="1" customWidth="1"/>
    <col min="7" max="7" width="2.7265625" style="1" customWidth="1"/>
    <col min="8" max="8" width="11.453125" style="1"/>
    <col min="9" max="9" width="7.7265625" style="1" customWidth="1"/>
    <col min="10" max="10" width="3.26953125" style="1" customWidth="1"/>
    <col min="11" max="11" width="9.54296875" style="1" customWidth="1"/>
    <col min="12" max="12" width="7" style="1" customWidth="1"/>
    <col min="13" max="13" width="3.26953125" style="1" customWidth="1"/>
    <col min="14" max="14" width="12.54296875" style="1" customWidth="1"/>
    <col min="15" max="15" width="8.453125" style="1" customWidth="1"/>
    <col min="16" max="16" width="10.7265625" style="1" customWidth="1"/>
    <col min="17" max="18" width="10.26953125" style="1" customWidth="1"/>
    <col min="19" max="19" width="2.7265625" style="1" customWidth="1"/>
    <col min="20" max="20" width="7.54296875" style="1" customWidth="1"/>
    <col min="21" max="21" width="7" style="1" customWidth="1"/>
    <col min="22" max="22" width="7.7265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3">
        <v>1</v>
      </c>
      <c r="C3" s="52"/>
      <c r="E3" s="8" t="s">
        <v>20</v>
      </c>
      <c r="F3" s="9">
        <v>4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22</v>
      </c>
      <c r="C5" s="11">
        <v>45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7</v>
      </c>
      <c r="C6" s="11">
        <v>15</v>
      </c>
      <c r="E6" s="8" t="s">
        <v>31</v>
      </c>
      <c r="F6" s="9">
        <v>2</v>
      </c>
      <c r="H6" s="8" t="s">
        <v>31</v>
      </c>
      <c r="I6" s="9">
        <v>0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4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7</v>
      </c>
      <c r="P7" s="11">
        <v>15</v>
      </c>
      <c r="Q7" s="13">
        <f>((P7/0.6)/100)+O7</f>
        <v>7.25</v>
      </c>
      <c r="R7" s="13">
        <f>(Q8/(Q3+Q7))*100</f>
        <v>90.909090909090907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10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67">
        <v>0</v>
      </c>
      <c r="E9" s="8" t="s">
        <v>39</v>
      </c>
      <c r="F9" s="9">
        <v>4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2</v>
      </c>
      <c r="E11" s="8" t="s">
        <v>43</v>
      </c>
      <c r="F11" s="9">
        <v>2</v>
      </c>
      <c r="H11" s="8" t="s">
        <v>41</v>
      </c>
      <c r="I11" s="23">
        <f>SUM(I3:I10)</f>
        <v>3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6">
        <v>0</v>
      </c>
      <c r="C12" s="52"/>
      <c r="E12" s="8" t="s">
        <v>16</v>
      </c>
      <c r="F12" s="20">
        <f>SUM(F3:F11)/9</f>
        <v>2.2222222222222223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2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4" t="s">
        <v>139</v>
      </c>
      <c r="B41" s="54"/>
    </row>
    <row r="42" spans="1:14" x14ac:dyDescent="0.3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3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3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3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3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3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3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3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3">
      <c r="A51" s="56" t="s">
        <v>148</v>
      </c>
      <c r="B51" s="56" t="s">
        <v>193</v>
      </c>
      <c r="C51" s="56"/>
      <c r="D51" s="56"/>
      <c r="E51" s="56"/>
    </row>
    <row r="52" spans="1:16" x14ac:dyDescent="0.3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3">
      <c r="A53" s="39" t="s">
        <v>24</v>
      </c>
      <c r="B53" s="55" t="s">
        <v>171</v>
      </c>
      <c r="C53" s="55"/>
      <c r="D53" s="55"/>
      <c r="E53" s="55"/>
    </row>
    <row r="54" spans="1:16" x14ac:dyDescent="0.3">
      <c r="A54" s="39" t="s">
        <v>28</v>
      </c>
      <c r="B54" s="55" t="s">
        <v>172</v>
      </c>
      <c r="C54" s="55"/>
      <c r="D54" s="55"/>
    </row>
    <row r="55" spans="1:16" x14ac:dyDescent="0.3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3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3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3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3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3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3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3">
      <c r="A63" s="39" t="s">
        <v>20</v>
      </c>
      <c r="B63" s="55" t="s">
        <v>180</v>
      </c>
      <c r="C63" s="55"/>
    </row>
    <row r="64" spans="1:16" x14ac:dyDescent="0.3">
      <c r="A64" s="39" t="s">
        <v>24</v>
      </c>
      <c r="B64" s="55" t="s">
        <v>181</v>
      </c>
    </row>
    <row r="65" spans="1:31" x14ac:dyDescent="0.3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3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3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3">
      <c r="A68" s="39" t="s">
        <v>37</v>
      </c>
      <c r="B68" s="55" t="s">
        <v>185</v>
      </c>
      <c r="C68" s="55"/>
      <c r="D68" s="55"/>
    </row>
    <row r="69" spans="1:31" x14ac:dyDescent="0.3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3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3">
      <c r="A72" s="56" t="s">
        <v>188</v>
      </c>
      <c r="B72" s="56" t="s">
        <v>204</v>
      </c>
      <c r="C72" s="56"/>
      <c r="D72" s="56"/>
      <c r="E72" s="56"/>
    </row>
    <row r="73" spans="1:31" x14ac:dyDescent="0.3">
      <c r="A73" s="39" t="s">
        <v>194</v>
      </c>
      <c r="B73" s="55" t="s">
        <v>189</v>
      </c>
      <c r="C73" s="55"/>
      <c r="D73" s="55"/>
    </row>
    <row r="74" spans="1:31" x14ac:dyDescent="0.3">
      <c r="A74" s="39" t="s">
        <v>195</v>
      </c>
      <c r="B74" s="55" t="s">
        <v>190</v>
      </c>
      <c r="C74" s="55"/>
      <c r="D74" s="55"/>
    </row>
    <row r="75" spans="1:31" x14ac:dyDescent="0.3">
      <c r="A75" s="39" t="s">
        <v>196</v>
      </c>
      <c r="B75" s="55" t="s">
        <v>191</v>
      </c>
      <c r="C75" s="55"/>
      <c r="D75" s="55"/>
      <c r="E75" s="55"/>
    </row>
    <row r="76" spans="1:31" x14ac:dyDescent="0.3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3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3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3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3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3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3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3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3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3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3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3">
      <c r="A87" s="39" t="s">
        <v>221</v>
      </c>
      <c r="B87" s="55" t="s">
        <v>212</v>
      </c>
      <c r="C87" s="55"/>
      <c r="D87" s="55"/>
      <c r="E87" s="55"/>
    </row>
    <row r="88" spans="1:24" x14ac:dyDescent="0.3">
      <c r="A88" s="39" t="s">
        <v>222</v>
      </c>
      <c r="B88" s="55" t="s">
        <v>213</v>
      </c>
      <c r="C88" s="55"/>
      <c r="D88" s="55"/>
      <c r="E88" s="55"/>
    </row>
    <row r="89" spans="1:24" x14ac:dyDescent="0.3">
      <c r="A89" s="39" t="s">
        <v>223</v>
      </c>
      <c r="B89" s="55" t="s">
        <v>214</v>
      </c>
      <c r="C89" s="55"/>
      <c r="D89" s="55"/>
      <c r="E89" s="55"/>
    </row>
    <row r="90" spans="1:24" x14ac:dyDescent="0.3">
      <c r="A90" s="39" t="s">
        <v>224</v>
      </c>
      <c r="B90" s="55" t="s">
        <v>216</v>
      </c>
      <c r="C90" s="55"/>
      <c r="D90" s="55"/>
    </row>
    <row r="91" spans="1:24" x14ac:dyDescent="0.3">
      <c r="A91" s="39" t="s">
        <v>225</v>
      </c>
      <c r="B91" s="55" t="s">
        <v>215</v>
      </c>
      <c r="C91" s="55"/>
      <c r="D91" s="55"/>
    </row>
    <row r="92" spans="1:24" x14ac:dyDescent="0.3">
      <c r="A92" s="39" t="s">
        <v>226</v>
      </c>
      <c r="B92" s="55" t="s">
        <v>217</v>
      </c>
      <c r="C92" s="55"/>
      <c r="D92" s="55"/>
    </row>
    <row r="93" spans="1:24" x14ac:dyDescent="0.3">
      <c r="A93" s="39" t="s">
        <v>227</v>
      </c>
      <c r="B93" s="55" t="s">
        <v>218</v>
      </c>
      <c r="C93" s="55"/>
      <c r="D93" s="55"/>
    </row>
    <row r="94" spans="1:24" x14ac:dyDescent="0.3">
      <c r="A94" s="39" t="s">
        <v>228</v>
      </c>
      <c r="B94" s="1" t="s">
        <v>219</v>
      </c>
    </row>
    <row r="95" spans="1:24" x14ac:dyDescent="0.3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3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3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3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3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3">
      <c r="A101" s="56" t="s">
        <v>238</v>
      </c>
    </row>
    <row r="102" spans="1:30" x14ac:dyDescent="0.3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3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3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3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3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3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3">
      <c r="A110" s="56" t="s">
        <v>246</v>
      </c>
      <c r="B110" s="56" t="s">
        <v>17</v>
      </c>
    </row>
    <row r="112" spans="1:30" x14ac:dyDescent="0.3">
      <c r="A112" s="56" t="s">
        <v>247</v>
      </c>
      <c r="B112" s="56"/>
    </row>
    <row r="113" spans="1:23" x14ac:dyDescent="0.3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3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3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8" sqref="A3:A18"/>
    </sheetView>
  </sheetViews>
  <sheetFormatPr defaultColWidth="10.453125" defaultRowHeight="14.5" x14ac:dyDescent="0.35"/>
  <cols>
    <col min="1" max="1" width="11.26953125" customWidth="1"/>
    <col min="2" max="2" width="5.1796875" customWidth="1"/>
    <col min="3" max="3" width="5.26953125" customWidth="1"/>
    <col min="4" max="4" width="8.54296875" customWidth="1"/>
    <col min="5" max="6" width="8.7265625" customWidth="1"/>
    <col min="7" max="7" width="4.7265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26953125" customWidth="1"/>
    <col min="22" max="22" width="3.7265625" customWidth="1"/>
    <col min="23" max="23" width="13.7265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35">
      <c r="A4" s="75">
        <v>44342</v>
      </c>
      <c r="B4" s="32">
        <v>1</v>
      </c>
      <c r="C4" s="33">
        <v>24</v>
      </c>
      <c r="D4" s="15">
        <v>23</v>
      </c>
      <c r="E4" s="15">
        <v>17</v>
      </c>
      <c r="F4" s="15">
        <v>3</v>
      </c>
      <c r="G4" s="34">
        <f>(E4/0.6)/100</f>
        <v>0.28333333333333338</v>
      </c>
      <c r="H4" s="34">
        <f>(F4/0.6)/100</f>
        <v>0.05</v>
      </c>
      <c r="I4" s="34">
        <f>D4+G4+H4</f>
        <v>23.333333333333336</v>
      </c>
      <c r="J4" s="34">
        <f>C4-I4</f>
        <v>0.6666666666666643</v>
      </c>
      <c r="K4" s="15">
        <v>6</v>
      </c>
      <c r="L4" s="15">
        <v>45</v>
      </c>
      <c r="M4" s="34">
        <f>(L4/0.6)/100</f>
        <v>0.75</v>
      </c>
      <c r="N4" s="34">
        <f>K4+M4</f>
        <v>6.75</v>
      </c>
      <c r="O4" s="34">
        <f t="shared" ref="O4:O20" si="0">N4+J4</f>
        <v>7.4166666666666643</v>
      </c>
      <c r="P4" s="34">
        <f>ROUNDDOWN(O4,0)</f>
        <v>7</v>
      </c>
      <c r="Q4" s="34">
        <f>(O4-P4)*0.6</f>
        <v>0.24999999999999856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24.999999999999854</v>
      </c>
    </row>
    <row r="5" spans="1:30" x14ac:dyDescent="0.35">
      <c r="A5" s="75">
        <v>44343</v>
      </c>
      <c r="B5" s="32">
        <v>2</v>
      </c>
      <c r="C5" s="33">
        <v>24</v>
      </c>
      <c r="D5" s="15">
        <v>23</v>
      </c>
      <c r="E5" s="15">
        <v>18</v>
      </c>
      <c r="F5" s="15">
        <v>5</v>
      </c>
      <c r="G5" s="34">
        <f t="shared" ref="G5:H20" si="2">(E5/0.6)/100</f>
        <v>0.3</v>
      </c>
      <c r="H5" s="34">
        <f t="shared" si="2"/>
        <v>8.3333333333333343E-2</v>
      </c>
      <c r="I5" s="34">
        <f t="shared" ref="I5:I20" si="3">D5+G5+H5</f>
        <v>23.383333333333333</v>
      </c>
      <c r="J5" s="34">
        <f t="shared" ref="J5:J20" si="4">C5-I5</f>
        <v>0.61666666666666714</v>
      </c>
      <c r="K5" s="15">
        <v>6</v>
      </c>
      <c r="L5" s="15">
        <v>45</v>
      </c>
      <c r="M5" s="34">
        <f t="shared" ref="M5:M20" si="5">(L5/0.6)/100</f>
        <v>0.75</v>
      </c>
      <c r="N5" s="34">
        <f t="shared" ref="N5:N20" si="6">K5+M5</f>
        <v>6.75</v>
      </c>
      <c r="O5" s="34">
        <f t="shared" si="0"/>
        <v>7.3666666666666671</v>
      </c>
      <c r="P5" s="34">
        <f t="shared" ref="P5:P20" si="7">ROUNDDOWN(O5,0)</f>
        <v>7</v>
      </c>
      <c r="Q5" s="34">
        <f t="shared" ref="Q5:Q20" si="8">(O5-P5)*0.6</f>
        <v>0.22000000000000028</v>
      </c>
      <c r="R5" s="15">
        <v>2</v>
      </c>
      <c r="S5" s="34">
        <f t="shared" ref="S5:S20" si="9">IF(R5&gt;0,R5-1,"")</f>
        <v>1</v>
      </c>
      <c r="T5" s="35">
        <f t="shared" si="1"/>
        <v>7</v>
      </c>
      <c r="U5" s="35">
        <f t="shared" ref="U5:U20" si="10">Q5*100</f>
        <v>22.000000000000028</v>
      </c>
      <c r="AD5" s="36"/>
    </row>
    <row r="6" spans="1:30" x14ac:dyDescent="0.35">
      <c r="A6" s="75">
        <v>44344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/>
      <c r="P6" s="34">
        <f t="shared" si="7"/>
        <v>0</v>
      </c>
      <c r="Q6" s="34">
        <f t="shared" si="8"/>
        <v>0</v>
      </c>
      <c r="R6" s="15"/>
      <c r="S6" s="34" t="str">
        <f t="shared" si="9"/>
        <v/>
      </c>
      <c r="T6" s="35">
        <f t="shared" si="1"/>
        <v>0</v>
      </c>
      <c r="U6" s="35">
        <f t="shared" si="10"/>
        <v>0</v>
      </c>
      <c r="AD6" s="36"/>
    </row>
    <row r="7" spans="1:30" x14ac:dyDescent="0.35">
      <c r="A7" s="75">
        <v>44345</v>
      </c>
      <c r="B7" s="32">
        <v>4</v>
      </c>
      <c r="C7" s="33">
        <v>24</v>
      </c>
      <c r="D7" s="15">
        <v>24</v>
      </c>
      <c r="E7" s="15">
        <v>30</v>
      </c>
      <c r="F7" s="15">
        <v>5</v>
      </c>
      <c r="G7" s="34">
        <f t="shared" si="2"/>
        <v>0.5</v>
      </c>
      <c r="H7" s="34">
        <f t="shared" si="2"/>
        <v>8.3333333333333343E-2</v>
      </c>
      <c r="I7" s="34">
        <f t="shared" si="3"/>
        <v>24.583333333333332</v>
      </c>
      <c r="J7" s="34">
        <f t="shared" si="4"/>
        <v>-0.58333333333333215</v>
      </c>
      <c r="K7" s="15">
        <v>7</v>
      </c>
      <c r="L7" s="15">
        <v>50</v>
      </c>
      <c r="M7" s="34">
        <f t="shared" si="5"/>
        <v>0.83333333333333348</v>
      </c>
      <c r="N7" s="34">
        <f t="shared" si="6"/>
        <v>7.8333333333333339</v>
      </c>
      <c r="O7" s="34">
        <f t="shared" si="0"/>
        <v>7.2500000000000018</v>
      </c>
      <c r="P7" s="34">
        <f t="shared" si="7"/>
        <v>7</v>
      </c>
      <c r="Q7" s="34">
        <f t="shared" si="8"/>
        <v>0.15000000000000105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15.000000000000105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35">
      <c r="A8" s="75">
        <v>44346</v>
      </c>
      <c r="B8" s="32">
        <v>5</v>
      </c>
      <c r="C8" s="33">
        <v>24</v>
      </c>
      <c r="D8" s="15">
        <v>24</v>
      </c>
      <c r="E8" s="15">
        <v>30</v>
      </c>
      <c r="F8" s="15">
        <v>2</v>
      </c>
      <c r="G8" s="34">
        <f t="shared" si="2"/>
        <v>0.5</v>
      </c>
      <c r="H8" s="34">
        <f t="shared" si="2"/>
        <v>3.3333333333333333E-2</v>
      </c>
      <c r="I8" s="34">
        <f t="shared" si="3"/>
        <v>24.533333333333335</v>
      </c>
      <c r="J8" s="34">
        <f t="shared" si="4"/>
        <v>-0.53333333333333499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7.966666666666665</v>
      </c>
      <c r="P8" s="34">
        <f t="shared" si="7"/>
        <v>7</v>
      </c>
      <c r="Q8" s="34">
        <f t="shared" si="8"/>
        <v>0.57999999999999896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57.999999999999893</v>
      </c>
      <c r="W8" t="str">
        <f>IF(B1=1,"DP_NS_AVG","")</f>
        <v>DP_NS_AVG</v>
      </c>
      <c r="X8" s="36">
        <f>IF(B1=1,SUM(O9:O15)/(COUNT(O9:O15)),"")</f>
        <v>7.6047619047619053</v>
      </c>
      <c r="Y8" s="36">
        <f>IF(B1=1,SUM(S8:S14)/COUNT(S8:S14),"")</f>
        <v>2</v>
      </c>
      <c r="Z8" t="str">
        <f>IF(B1=1,IF(COUNT(S8:S14)&lt;7,7-COUNT(S8:S14),""),"")</f>
        <v/>
      </c>
    </row>
    <row r="9" spans="1:30" x14ac:dyDescent="0.35">
      <c r="A9" s="75">
        <v>44347</v>
      </c>
      <c r="B9" s="32">
        <v>6</v>
      </c>
      <c r="C9" s="33">
        <v>24</v>
      </c>
      <c r="D9" s="15">
        <v>22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22.5</v>
      </c>
      <c r="J9" s="34">
        <f t="shared" si="4"/>
        <v>1.5</v>
      </c>
      <c r="K9" s="15">
        <v>6</v>
      </c>
      <c r="L9" s="15">
        <v>0</v>
      </c>
      <c r="M9" s="34">
        <f t="shared" si="5"/>
        <v>0</v>
      </c>
      <c r="N9" s="34">
        <f t="shared" si="6"/>
        <v>6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30</v>
      </c>
      <c r="W9" t="str">
        <f>IF(B1=1,"DP_P_AVG","")</f>
        <v>DP_P_AVG</v>
      </c>
      <c r="X9" s="36">
        <f>IF(B1=1,SUM(O16:O18)/(COUNT(O16:O18)),"")</f>
        <v>4.8388888888888895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35">
      <c r="A10" s="75">
        <v>44348</v>
      </c>
      <c r="B10" s="32">
        <v>7</v>
      </c>
      <c r="C10" s="33">
        <v>24</v>
      </c>
      <c r="D10" s="15">
        <v>22</v>
      </c>
      <c r="E10" s="15">
        <v>55</v>
      </c>
      <c r="F10" s="15">
        <v>10</v>
      </c>
      <c r="G10" s="34">
        <f t="shared" si="2"/>
        <v>0.91666666666666674</v>
      </c>
      <c r="H10" s="34">
        <f t="shared" si="2"/>
        <v>0.16666666666666669</v>
      </c>
      <c r="I10" s="34">
        <f t="shared" si="3"/>
        <v>23.083333333333336</v>
      </c>
      <c r="J10" s="34">
        <f t="shared" si="4"/>
        <v>0.9166666666666643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7.6666666666666643</v>
      </c>
      <c r="P10" s="34">
        <f t="shared" si="7"/>
        <v>7</v>
      </c>
      <c r="Q10" s="34">
        <f t="shared" si="8"/>
        <v>0.39999999999999858</v>
      </c>
      <c r="R10" s="15">
        <v>2</v>
      </c>
      <c r="S10" s="34">
        <f t="shared" si="9"/>
        <v>1</v>
      </c>
      <c r="T10" s="35">
        <f t="shared" si="1"/>
        <v>7</v>
      </c>
      <c r="U10" s="35">
        <f t="shared" si="10"/>
        <v>39.999999999999858</v>
      </c>
      <c r="W10" t="str">
        <f>IF(B1=1,"NS_AVG","")</f>
        <v>NS_AVG</v>
      </c>
      <c r="X10" s="36">
        <f>IF(B1=1,SUM(O4:O10)/(COUNT(O4:O10)),"")</f>
        <v>7.5277777777777777</v>
      </c>
      <c r="Y10" s="36">
        <f>IF(B1=1,SUM(S4:S10)/COUNT(S4:S10),"")</f>
        <v>2</v>
      </c>
      <c r="Z10">
        <f>IF(B1=1,IF(COUNT(S4:S10)&lt;7,7-COUNT(S4:S10),""),"")</f>
        <v>1</v>
      </c>
    </row>
    <row r="11" spans="1:30" x14ac:dyDescent="0.35">
      <c r="A11" s="75">
        <v>44349</v>
      </c>
      <c r="B11" s="32">
        <v>8</v>
      </c>
      <c r="C11" s="28">
        <v>24</v>
      </c>
      <c r="D11" s="15">
        <v>22</v>
      </c>
      <c r="E11" s="15">
        <v>55</v>
      </c>
      <c r="F11" s="15">
        <v>5</v>
      </c>
      <c r="G11" s="34">
        <f t="shared" si="2"/>
        <v>0.91666666666666674</v>
      </c>
      <c r="H11" s="34">
        <f t="shared" si="2"/>
        <v>8.3333333333333343E-2</v>
      </c>
      <c r="I11" s="34">
        <f t="shared" si="3"/>
        <v>23</v>
      </c>
      <c r="J11" s="34">
        <f t="shared" si="4"/>
        <v>1</v>
      </c>
      <c r="K11" s="15">
        <v>6</v>
      </c>
      <c r="L11" s="15">
        <v>30</v>
      </c>
      <c r="M11" s="34">
        <f t="shared" si="5"/>
        <v>0.5</v>
      </c>
      <c r="N11" s="34">
        <f t="shared" si="6"/>
        <v>6.5</v>
      </c>
      <c r="O11" s="34">
        <f t="shared" si="0"/>
        <v>7.5</v>
      </c>
      <c r="P11" s="34">
        <f t="shared" si="7"/>
        <v>7</v>
      </c>
      <c r="Q11" s="34">
        <f t="shared" si="8"/>
        <v>0.3</v>
      </c>
      <c r="R11" s="15">
        <v>2</v>
      </c>
      <c r="S11" s="34">
        <f t="shared" si="9"/>
        <v>1</v>
      </c>
      <c r="T11" s="35">
        <f t="shared" si="1"/>
        <v>7</v>
      </c>
      <c r="U11" s="35">
        <f t="shared" si="10"/>
        <v>30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35">
      <c r="A12" s="75">
        <v>44350</v>
      </c>
      <c r="B12" s="32">
        <v>9</v>
      </c>
      <c r="C12" s="28">
        <v>24</v>
      </c>
      <c r="D12" s="15">
        <v>22</v>
      </c>
      <c r="E12" s="15">
        <v>22</v>
      </c>
      <c r="F12" s="15">
        <v>5</v>
      </c>
      <c r="G12" s="34">
        <f t="shared" si="2"/>
        <v>0.3666666666666667</v>
      </c>
      <c r="H12" s="34">
        <f t="shared" si="2"/>
        <v>8.3333333333333343E-2</v>
      </c>
      <c r="I12" s="34">
        <f t="shared" si="3"/>
        <v>22.45</v>
      </c>
      <c r="J12" s="34">
        <f t="shared" si="4"/>
        <v>1.5500000000000007</v>
      </c>
      <c r="K12" s="15">
        <v>6</v>
      </c>
      <c r="L12" s="15">
        <v>5</v>
      </c>
      <c r="M12" s="34">
        <f t="shared" si="5"/>
        <v>8.3333333333333343E-2</v>
      </c>
      <c r="N12" s="34">
        <f t="shared" si="6"/>
        <v>6.083333333333333</v>
      </c>
      <c r="O12" s="34">
        <f t="shared" si="0"/>
        <v>7.6333333333333337</v>
      </c>
      <c r="P12" s="34">
        <f t="shared" si="7"/>
        <v>7</v>
      </c>
      <c r="Q12" s="34">
        <f t="shared" si="8"/>
        <v>0.38000000000000023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38.000000000000021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5">
        <v>44351</v>
      </c>
      <c r="B13" s="32">
        <v>10</v>
      </c>
      <c r="C13" s="28">
        <v>24</v>
      </c>
      <c r="D13" s="15">
        <v>22</v>
      </c>
      <c r="E13" s="15">
        <v>50</v>
      </c>
      <c r="F13" s="15">
        <v>5</v>
      </c>
      <c r="G13" s="34">
        <f t="shared" si="2"/>
        <v>0.83333333333333348</v>
      </c>
      <c r="H13" s="34">
        <f t="shared" si="2"/>
        <v>8.3333333333333343E-2</v>
      </c>
      <c r="I13" s="34">
        <f t="shared" si="3"/>
        <v>22.916666666666664</v>
      </c>
      <c r="J13" s="34">
        <f t="shared" si="4"/>
        <v>1.0833333333333357</v>
      </c>
      <c r="K13" s="15">
        <v>6</v>
      </c>
      <c r="L13" s="15">
        <v>30</v>
      </c>
      <c r="M13" s="34">
        <f t="shared" si="5"/>
        <v>0.5</v>
      </c>
      <c r="N13" s="34">
        <f t="shared" si="6"/>
        <v>6.5</v>
      </c>
      <c r="O13" s="34">
        <f t="shared" si="0"/>
        <v>7.5833333333333357</v>
      </c>
      <c r="P13" s="34">
        <f t="shared" si="7"/>
        <v>7</v>
      </c>
      <c r="Q13" s="34">
        <f t="shared" si="8"/>
        <v>0.35000000000000142</v>
      </c>
      <c r="R13" s="15">
        <v>3</v>
      </c>
      <c r="S13" s="34">
        <f t="shared" si="9"/>
        <v>2</v>
      </c>
      <c r="T13" s="35">
        <f t="shared" si="1"/>
        <v>7</v>
      </c>
      <c r="U13" s="35">
        <f t="shared" si="10"/>
        <v>35.000000000000142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5">
        <v>44352</v>
      </c>
      <c r="B14" s="32">
        <v>11</v>
      </c>
      <c r="C14" s="28">
        <v>24</v>
      </c>
      <c r="D14" s="15">
        <v>23</v>
      </c>
      <c r="E14" s="15">
        <v>35</v>
      </c>
      <c r="F14" s="15">
        <v>10</v>
      </c>
      <c r="G14" s="34">
        <f t="shared" si="2"/>
        <v>0.58333333333333337</v>
      </c>
      <c r="H14" s="34">
        <f t="shared" si="2"/>
        <v>0.16666666666666669</v>
      </c>
      <c r="I14" s="34">
        <f t="shared" si="3"/>
        <v>23.75</v>
      </c>
      <c r="J14" s="34">
        <f t="shared" si="4"/>
        <v>0.25</v>
      </c>
      <c r="K14" s="15">
        <v>6</v>
      </c>
      <c r="L14" s="15">
        <v>51</v>
      </c>
      <c r="M14" s="34">
        <f t="shared" si="5"/>
        <v>0.85</v>
      </c>
      <c r="N14" s="34">
        <f t="shared" si="6"/>
        <v>6.85</v>
      </c>
      <c r="O14" s="34">
        <f t="shared" si="0"/>
        <v>7.1</v>
      </c>
      <c r="P14" s="34">
        <f t="shared" si="7"/>
        <v>7</v>
      </c>
      <c r="Q14" s="34">
        <f t="shared" si="8"/>
        <v>5.9999999999999783E-2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5.9999999999999787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5">
        <v>44353</v>
      </c>
      <c r="B15" s="32">
        <v>12</v>
      </c>
      <c r="C15" s="28">
        <v>24</v>
      </c>
      <c r="D15" s="15">
        <v>24</v>
      </c>
      <c r="E15" s="15">
        <v>35</v>
      </c>
      <c r="F15" s="15">
        <v>10</v>
      </c>
      <c r="G15" s="34">
        <f t="shared" si="2"/>
        <v>0.58333333333333337</v>
      </c>
      <c r="H15" s="34">
        <f t="shared" si="2"/>
        <v>0.16666666666666669</v>
      </c>
      <c r="I15" s="34">
        <f t="shared" si="3"/>
        <v>24.75</v>
      </c>
      <c r="J15" s="34">
        <f t="shared" si="4"/>
        <v>-0.75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8.25</v>
      </c>
      <c r="P15" s="34">
        <f t="shared" si="7"/>
        <v>8</v>
      </c>
      <c r="Q15" s="34">
        <f t="shared" si="8"/>
        <v>0.15</v>
      </c>
      <c r="R15" s="15">
        <v>2</v>
      </c>
      <c r="S15" s="34">
        <f t="shared" si="9"/>
        <v>1</v>
      </c>
      <c r="T15" s="35">
        <f t="shared" si="1"/>
        <v>8</v>
      </c>
      <c r="U15" s="35">
        <f t="shared" si="10"/>
        <v>15</v>
      </c>
      <c r="W15" s="82" t="s">
        <v>288</v>
      </c>
      <c r="X15" s="84" cm="1">
        <f t="array" ref="X15">_xlfn.IFS(B1=0,X12-X13,B1=1,X8-X9)</f>
        <v>2.7658730158730158</v>
      </c>
      <c r="Y15" s="85" t="s">
        <v>289</v>
      </c>
      <c r="Z15" s="84" cm="1">
        <f t="array" ref="Z15">_xlfn.IFS(B1=0,X14-X13,B1=1,X10-X9)</f>
        <v>2.6888888888888882</v>
      </c>
      <c r="AA15" s="83" t="s">
        <v>290</v>
      </c>
    </row>
    <row r="16" spans="1:30" x14ac:dyDescent="0.35">
      <c r="A16" s="75">
        <v>44354</v>
      </c>
      <c r="B16" s="32">
        <v>13</v>
      </c>
      <c r="C16" s="28">
        <v>24</v>
      </c>
      <c r="D16" s="15">
        <v>25</v>
      </c>
      <c r="E16" s="15">
        <v>0</v>
      </c>
      <c r="F16" s="15">
        <v>8</v>
      </c>
      <c r="G16" s="34">
        <f t="shared" si="2"/>
        <v>0</v>
      </c>
      <c r="H16" s="34">
        <f t="shared" si="2"/>
        <v>0.13333333333333333</v>
      </c>
      <c r="I16" s="34">
        <f t="shared" si="3"/>
        <v>25.133333333333333</v>
      </c>
      <c r="J16" s="34">
        <f t="shared" si="4"/>
        <v>-1.1333333333333329</v>
      </c>
      <c r="K16" s="15">
        <v>5</v>
      </c>
      <c r="L16" s="15">
        <v>45</v>
      </c>
      <c r="M16" s="34">
        <f t="shared" si="5"/>
        <v>0.75</v>
      </c>
      <c r="N16" s="34">
        <f t="shared" si="6"/>
        <v>5.75</v>
      </c>
      <c r="O16" s="34">
        <f t="shared" si="0"/>
        <v>4.6166666666666671</v>
      </c>
      <c r="P16" s="34">
        <f t="shared" si="7"/>
        <v>4</v>
      </c>
      <c r="Q16" s="34">
        <f t="shared" si="8"/>
        <v>0.37000000000000027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37.000000000000028</v>
      </c>
      <c r="X16" t="s">
        <v>291</v>
      </c>
    </row>
    <row r="17" spans="1:23" x14ac:dyDescent="0.35">
      <c r="A17" s="75">
        <v>44355</v>
      </c>
      <c r="B17" s="32">
        <v>14</v>
      </c>
      <c r="C17" s="28">
        <v>24</v>
      </c>
      <c r="D17" s="15">
        <v>24</v>
      </c>
      <c r="E17" s="15">
        <v>49</v>
      </c>
      <c r="F17" s="15">
        <v>1</v>
      </c>
      <c r="G17" s="34">
        <f t="shared" si="2"/>
        <v>0.81666666666666676</v>
      </c>
      <c r="H17" s="34">
        <f t="shared" si="2"/>
        <v>1.6666666666666666E-2</v>
      </c>
      <c r="I17" s="34">
        <f t="shared" si="3"/>
        <v>24.833333333333332</v>
      </c>
      <c r="J17" s="34">
        <f t="shared" si="4"/>
        <v>-0.83333333333333215</v>
      </c>
      <c r="K17" s="15">
        <v>5</v>
      </c>
      <c r="L17" s="15">
        <v>45</v>
      </c>
      <c r="M17" s="34">
        <f t="shared" si="5"/>
        <v>0.75</v>
      </c>
      <c r="N17" s="34">
        <f t="shared" si="6"/>
        <v>5.75</v>
      </c>
      <c r="O17" s="34">
        <f t="shared" si="0"/>
        <v>4.9166666666666679</v>
      </c>
      <c r="P17" s="34">
        <f t="shared" si="7"/>
        <v>4</v>
      </c>
      <c r="Q17" s="34">
        <f t="shared" si="8"/>
        <v>0.55000000000000071</v>
      </c>
      <c r="R17" s="15">
        <v>4</v>
      </c>
      <c r="S17" s="34">
        <f t="shared" si="9"/>
        <v>3</v>
      </c>
      <c r="T17" s="35">
        <f t="shared" si="1"/>
        <v>4</v>
      </c>
      <c r="U17" s="35">
        <f t="shared" si="10"/>
        <v>55.000000000000071</v>
      </c>
      <c r="W17" t="s">
        <v>269</v>
      </c>
    </row>
    <row r="18" spans="1:23" x14ac:dyDescent="0.35">
      <c r="A18" s="75">
        <v>44356</v>
      </c>
      <c r="B18" s="32">
        <v>15</v>
      </c>
      <c r="C18" s="28">
        <v>24</v>
      </c>
      <c r="D18" s="15">
        <v>24</v>
      </c>
      <c r="E18" s="15">
        <v>45</v>
      </c>
      <c r="F18" s="15">
        <v>1</v>
      </c>
      <c r="G18" s="34">
        <f t="shared" si="2"/>
        <v>0.75</v>
      </c>
      <c r="H18" s="34">
        <f t="shared" si="2"/>
        <v>1.6666666666666666E-2</v>
      </c>
      <c r="I18" s="34">
        <f t="shared" si="3"/>
        <v>24.766666666666666</v>
      </c>
      <c r="J18" s="34">
        <f t="shared" si="4"/>
        <v>-0.76666666666666572</v>
      </c>
      <c r="K18" s="15">
        <v>5</v>
      </c>
      <c r="L18" s="15">
        <v>45</v>
      </c>
      <c r="M18" s="34">
        <f t="shared" si="5"/>
        <v>0.75</v>
      </c>
      <c r="N18" s="34">
        <f t="shared" si="6"/>
        <v>5.75</v>
      </c>
      <c r="O18" s="34">
        <f t="shared" si="0"/>
        <v>4.9833333333333343</v>
      </c>
      <c r="P18" s="34">
        <f t="shared" si="7"/>
        <v>4</v>
      </c>
      <c r="Q18" s="34">
        <f t="shared" si="8"/>
        <v>0.59000000000000052</v>
      </c>
      <c r="R18" s="15">
        <v>3</v>
      </c>
      <c r="S18" s="34">
        <f>IF(R18&gt;0,R18-1,"")</f>
        <v>2</v>
      </c>
      <c r="T18" s="35">
        <f t="shared" si="1"/>
        <v>4</v>
      </c>
      <c r="U18" s="35">
        <f t="shared" si="10"/>
        <v>59.00000000000005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5914-7BE0-4AA4-9217-53AB3894D080}">
  <dimension ref="A1:S15"/>
  <sheetViews>
    <sheetView tabSelected="1" topLeftCell="A2" workbookViewId="0">
      <selection activeCell="K8" sqref="K8"/>
    </sheetView>
  </sheetViews>
  <sheetFormatPr defaultRowHeight="14.5" x14ac:dyDescent="0.35"/>
  <cols>
    <col min="1" max="1" width="15" customWidth="1"/>
  </cols>
  <sheetData>
    <row r="1" spans="1:19" x14ac:dyDescent="0.35">
      <c r="A1" s="29" t="s">
        <v>272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K1" s="75">
        <v>44342</v>
      </c>
      <c r="L1" s="87">
        <v>0.95833333333333337</v>
      </c>
      <c r="M1" s="87">
        <v>0.97013888888888899</v>
      </c>
      <c r="N1">
        <v>3</v>
      </c>
      <c r="O1">
        <v>0</v>
      </c>
      <c r="P1">
        <v>0</v>
      </c>
      <c r="Q1" s="87">
        <v>0.28125</v>
      </c>
      <c r="R1" s="87">
        <v>0.3034722222222222</v>
      </c>
      <c r="S1">
        <v>3</v>
      </c>
    </row>
    <row r="2" spans="1:19" x14ac:dyDescent="0.35">
      <c r="A2" s="75">
        <v>44343</v>
      </c>
      <c r="B2" s="87">
        <v>0.95486111111111116</v>
      </c>
      <c r="C2" s="87">
        <v>0.97083333333333333</v>
      </c>
      <c r="D2">
        <v>5</v>
      </c>
      <c r="E2">
        <v>2</v>
      </c>
      <c r="F2">
        <v>5</v>
      </c>
      <c r="G2" s="87">
        <v>0.28125</v>
      </c>
      <c r="H2" s="87">
        <v>0.30416666666666664</v>
      </c>
      <c r="I2">
        <v>2</v>
      </c>
    </row>
    <row r="3" spans="1:19" x14ac:dyDescent="0.35">
      <c r="A3" s="75">
        <v>44344</v>
      </c>
    </row>
    <row r="4" spans="1:19" x14ac:dyDescent="0.35">
      <c r="A4" s="75">
        <v>44345</v>
      </c>
      <c r="B4" s="87">
        <v>2.0833333333333332E-2</v>
      </c>
      <c r="C4" s="87">
        <v>2.0833333333333332E-2</v>
      </c>
      <c r="D4">
        <v>5</v>
      </c>
      <c r="E4">
        <v>0</v>
      </c>
      <c r="F4">
        <v>0</v>
      </c>
      <c r="G4" s="87">
        <v>0.3263888888888889</v>
      </c>
      <c r="H4" s="87">
        <v>0.35416666666666669</v>
      </c>
      <c r="I4">
        <v>4</v>
      </c>
    </row>
    <row r="5" spans="1:19" x14ac:dyDescent="0.35">
      <c r="A5" s="75">
        <v>44346</v>
      </c>
      <c r="B5" s="87">
        <v>0.99652777777777779</v>
      </c>
      <c r="C5" s="87">
        <v>2.0833333333333332E-2</v>
      </c>
      <c r="D5">
        <v>2</v>
      </c>
      <c r="E5">
        <v>1</v>
      </c>
      <c r="F5">
        <v>5</v>
      </c>
      <c r="G5" s="87">
        <v>0.35416666666666669</v>
      </c>
      <c r="H5" s="87">
        <v>0.38194444444444442</v>
      </c>
      <c r="I5">
        <v>3</v>
      </c>
    </row>
    <row r="6" spans="1:19" x14ac:dyDescent="0.35">
      <c r="A6" s="75">
        <v>44347</v>
      </c>
      <c r="B6" s="87">
        <v>0.91666666666666663</v>
      </c>
      <c r="C6" s="87">
        <v>0.92708333333333337</v>
      </c>
      <c r="D6">
        <v>15</v>
      </c>
      <c r="E6">
        <v>0</v>
      </c>
      <c r="F6">
        <v>0</v>
      </c>
      <c r="G6" s="87">
        <v>0.25</v>
      </c>
      <c r="H6" s="87">
        <v>0.26041666666666669</v>
      </c>
      <c r="I6">
        <v>4</v>
      </c>
    </row>
    <row r="7" spans="1:19" x14ac:dyDescent="0.35">
      <c r="A7" s="75">
        <v>44348</v>
      </c>
      <c r="B7" s="87">
        <v>0.97916666666666663</v>
      </c>
      <c r="C7" s="87">
        <v>0.95486111111111116</v>
      </c>
      <c r="D7">
        <v>10</v>
      </c>
      <c r="E7">
        <v>2</v>
      </c>
      <c r="F7">
        <v>183</v>
      </c>
      <c r="G7" s="87">
        <v>0.28125</v>
      </c>
      <c r="H7" s="87">
        <v>0.30416666666666664</v>
      </c>
      <c r="I7">
        <v>2</v>
      </c>
    </row>
    <row r="8" spans="1:19" x14ac:dyDescent="0.35">
      <c r="A8" s="75">
        <v>44349</v>
      </c>
      <c r="B8" s="87">
        <v>0.93402777777777779</v>
      </c>
      <c r="C8" s="87">
        <v>0.95486111111111116</v>
      </c>
      <c r="D8">
        <v>5</v>
      </c>
      <c r="E8">
        <v>2</v>
      </c>
      <c r="F8">
        <v>10</v>
      </c>
      <c r="G8" s="87">
        <v>0.27083333333333331</v>
      </c>
      <c r="H8" s="87">
        <v>0.30624999999999997</v>
      </c>
      <c r="I8">
        <v>2</v>
      </c>
    </row>
    <row r="9" spans="1:19" x14ac:dyDescent="0.35">
      <c r="A9" s="75">
        <v>44350</v>
      </c>
      <c r="B9" s="87">
        <v>0.91666666666666663</v>
      </c>
      <c r="C9" s="87">
        <v>0.93194444444444446</v>
      </c>
      <c r="D9">
        <v>5</v>
      </c>
      <c r="E9">
        <v>0</v>
      </c>
      <c r="F9">
        <v>0</v>
      </c>
      <c r="G9" s="87">
        <v>0.25347222222222221</v>
      </c>
      <c r="H9" s="87">
        <v>0.27083333333333331</v>
      </c>
      <c r="I9">
        <v>3</v>
      </c>
    </row>
    <row r="10" spans="1:19" x14ac:dyDescent="0.35">
      <c r="A10" s="75">
        <v>44351</v>
      </c>
      <c r="B10" s="87">
        <v>0.93125000000000002</v>
      </c>
      <c r="C10" s="87">
        <v>0.95138888888888884</v>
      </c>
      <c r="D10">
        <v>5</v>
      </c>
      <c r="E10">
        <v>0</v>
      </c>
      <c r="F10">
        <v>0</v>
      </c>
      <c r="G10" s="87">
        <v>0.27083333333333331</v>
      </c>
      <c r="H10" s="87">
        <v>0.2951388888888889</v>
      </c>
      <c r="I10">
        <v>3</v>
      </c>
    </row>
    <row r="11" spans="1:19" x14ac:dyDescent="0.35">
      <c r="A11" s="75">
        <v>44352</v>
      </c>
      <c r="B11" s="87">
        <v>0.97291666666666676</v>
      </c>
      <c r="C11" s="87">
        <v>0.98263888888888884</v>
      </c>
      <c r="D11">
        <v>10</v>
      </c>
      <c r="E11">
        <v>0</v>
      </c>
      <c r="F11">
        <v>0</v>
      </c>
      <c r="G11" s="87">
        <v>0.28541666666666665</v>
      </c>
      <c r="H11" s="87">
        <v>0.33333333333333331</v>
      </c>
      <c r="I11">
        <v>4</v>
      </c>
    </row>
    <row r="12" spans="1:19" x14ac:dyDescent="0.35">
      <c r="A12" s="75">
        <v>44353</v>
      </c>
      <c r="B12" s="87">
        <v>2.0833333333333332E-2</v>
      </c>
      <c r="C12" s="87">
        <v>2.4305555555555556E-2</v>
      </c>
      <c r="D12">
        <v>10</v>
      </c>
      <c r="E12">
        <v>3</v>
      </c>
      <c r="F12">
        <v>20</v>
      </c>
      <c r="G12" s="87">
        <v>0.375</v>
      </c>
      <c r="H12" s="87">
        <v>0.39583333333333331</v>
      </c>
      <c r="I12">
        <v>2</v>
      </c>
    </row>
    <row r="13" spans="1:19" x14ac:dyDescent="0.35">
      <c r="A13" s="75">
        <v>44354</v>
      </c>
      <c r="B13" s="87">
        <v>4.1666666666666664E-2</v>
      </c>
      <c r="C13" s="87">
        <v>4.1666666666666664E-2</v>
      </c>
      <c r="D13">
        <v>8</v>
      </c>
      <c r="E13">
        <v>1</v>
      </c>
      <c r="F13">
        <v>17</v>
      </c>
      <c r="G13" s="87">
        <v>0.23958333333333334</v>
      </c>
      <c r="H13" s="87">
        <v>0.27083333333333331</v>
      </c>
      <c r="I13">
        <v>3</v>
      </c>
    </row>
    <row r="14" spans="1:19" x14ac:dyDescent="0.35">
      <c r="A14" s="75">
        <v>44355</v>
      </c>
      <c r="B14" s="87">
        <v>4.1666666666666666E-3</v>
      </c>
      <c r="C14" s="87">
        <v>3.4027777777777775E-2</v>
      </c>
      <c r="D14">
        <v>1</v>
      </c>
      <c r="E14">
        <v>0</v>
      </c>
      <c r="F14">
        <v>0</v>
      </c>
      <c r="G14" s="87">
        <v>0.23958333333333334</v>
      </c>
      <c r="H14" s="87">
        <v>0.25486111111111109</v>
      </c>
      <c r="I14">
        <v>4</v>
      </c>
    </row>
    <row r="15" spans="1:19" x14ac:dyDescent="0.35">
      <c r="A15" s="75">
        <v>44356</v>
      </c>
      <c r="B15" s="87">
        <v>3.125E-2</v>
      </c>
      <c r="C15" s="87">
        <v>3.125E-2</v>
      </c>
      <c r="D15">
        <v>1</v>
      </c>
      <c r="E15">
        <v>0</v>
      </c>
      <c r="F15">
        <v>0</v>
      </c>
      <c r="G15" s="87">
        <v>0.23958333333333334</v>
      </c>
      <c r="H15" s="87">
        <v>0.26041666666666669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2" zoomScaleNormal="100" workbookViewId="0">
      <selection activeCell="N24" sqref="N24"/>
    </sheetView>
  </sheetViews>
  <sheetFormatPr defaultColWidth="11.453125" defaultRowHeight="14.5" x14ac:dyDescent="0.35"/>
  <cols>
    <col min="1" max="1" width="8.26953125" customWidth="1"/>
    <col min="2" max="2" width="7.26953125" customWidth="1"/>
    <col min="3" max="3" width="12.7265625" customWidth="1"/>
    <col min="4" max="4" width="2.26953125" customWidth="1"/>
    <col min="6" max="6" width="8" customWidth="1"/>
    <col min="7" max="7" width="10.26953125" customWidth="1"/>
    <col min="8" max="8" width="7.453125" customWidth="1"/>
    <col min="12" max="12" width="2.7265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16</v>
      </c>
      <c r="I5" s="17" t="s">
        <v>24</v>
      </c>
      <c r="J5" s="15">
        <v>1</v>
      </c>
      <c r="K5" s="18">
        <f>J4+J6+J8+J12+J13+J15+J17+J19+J20+J22</f>
        <v>25</v>
      </c>
      <c r="M5" s="17" t="s">
        <v>24</v>
      </c>
      <c r="N5" s="15">
        <v>1</v>
      </c>
      <c r="O5" s="18">
        <f>N4+N6+N8+N12+N13+N15+N17+N19+N20+N22</f>
        <v>25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2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defaultColWidth="11.4531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76" t="s">
        <v>130</v>
      </c>
    </row>
    <row r="3" spans="1:8" x14ac:dyDescent="0.35">
      <c r="A3" s="40" t="s">
        <v>20</v>
      </c>
      <c r="B3" s="77"/>
      <c r="C3" t="s">
        <v>159</v>
      </c>
    </row>
    <row r="4" spans="1:8" x14ac:dyDescent="0.35">
      <c r="A4" s="40" t="s">
        <v>197</v>
      </c>
      <c r="B4" s="15">
        <v>6</v>
      </c>
      <c r="C4" t="s">
        <v>155</v>
      </c>
    </row>
    <row r="5" spans="1:8" x14ac:dyDescent="0.35">
      <c r="A5" s="40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3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3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35">
      <c r="A11" s="43" t="s">
        <v>31</v>
      </c>
      <c r="B11" s="49" t="s">
        <v>293</v>
      </c>
      <c r="C11" s="50"/>
      <c r="D11" s="50"/>
      <c r="E11" s="50"/>
      <c r="F11" s="50"/>
      <c r="G11" s="50"/>
      <c r="H11" s="50"/>
    </row>
    <row r="13" spans="1:8" x14ac:dyDescent="0.35">
      <c r="A13" s="7" t="s">
        <v>275</v>
      </c>
    </row>
    <row r="14" spans="1:8" x14ac:dyDescent="0.35">
      <c r="A14" s="40" t="s">
        <v>274</v>
      </c>
      <c r="B14" s="15">
        <v>0</v>
      </c>
    </row>
    <row r="15" spans="1:8" x14ac:dyDescent="0.35">
      <c r="A15" s="40" t="s">
        <v>273</v>
      </c>
      <c r="B15" s="15"/>
    </row>
    <row r="17" spans="1:9" x14ac:dyDescent="0.35">
      <c r="A17" t="s">
        <v>108</v>
      </c>
    </row>
    <row r="18" spans="1:9" x14ac:dyDescent="0.35">
      <c r="A18" s="76" t="s">
        <v>130</v>
      </c>
    </row>
    <row r="19" spans="1:9" x14ac:dyDescent="0.35">
      <c r="A19" s="40" t="s">
        <v>20</v>
      </c>
      <c r="B19" s="77"/>
      <c r="C19" t="s">
        <v>159</v>
      </c>
    </row>
    <row r="20" spans="1:9" x14ac:dyDescent="0.35">
      <c r="A20" s="40" t="s">
        <v>197</v>
      </c>
      <c r="B20" s="15">
        <v>6</v>
      </c>
      <c r="C20" t="s">
        <v>155</v>
      </c>
    </row>
    <row r="21" spans="1:9" x14ac:dyDescent="0.35">
      <c r="A21" s="40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3" t="s">
        <v>20</v>
      </c>
      <c r="B24" s="49" t="s">
        <v>295</v>
      </c>
      <c r="C24" s="50"/>
      <c r="D24" s="50"/>
      <c r="E24" s="50"/>
      <c r="F24" s="50"/>
      <c r="G24" s="50"/>
      <c r="H24" s="50"/>
      <c r="I24" s="78"/>
    </row>
    <row r="25" spans="1:9" x14ac:dyDescent="0.35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35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35">
      <c r="A27" s="43" t="s">
        <v>31</v>
      </c>
      <c r="B27" s="49" t="s">
        <v>296</v>
      </c>
      <c r="C27" s="50"/>
      <c r="D27" s="50"/>
      <c r="E27" s="50"/>
      <c r="F27" s="50"/>
      <c r="G27" s="50"/>
      <c r="H27" s="50"/>
      <c r="I27" s="78"/>
    </row>
    <row r="29" spans="1:9" x14ac:dyDescent="0.35">
      <c r="A29" s="7" t="s">
        <v>275</v>
      </c>
    </row>
    <row r="30" spans="1:9" x14ac:dyDescent="0.35">
      <c r="A30" s="40" t="s">
        <v>274</v>
      </c>
      <c r="B30" s="15">
        <v>0</v>
      </c>
    </row>
    <row r="31" spans="1:9" x14ac:dyDescent="0.35">
      <c r="A31" s="40" t="s">
        <v>273</v>
      </c>
      <c r="B31" s="15"/>
    </row>
    <row r="38" spans="1:8" x14ac:dyDescent="0.35">
      <c r="A38" s="58" t="s">
        <v>130</v>
      </c>
    </row>
    <row r="39" spans="1:8" x14ac:dyDescent="0.3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3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3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35">
      <c r="A43" s="58" t="s">
        <v>276</v>
      </c>
    </row>
    <row r="44" spans="1:8" x14ac:dyDescent="0.35">
      <c r="A44" s="40" t="s">
        <v>149</v>
      </c>
      <c r="B44" s="40"/>
      <c r="C44" s="40"/>
      <c r="D44" s="40"/>
      <c r="E44" s="40"/>
    </row>
    <row r="45" spans="1:8" x14ac:dyDescent="0.35">
      <c r="A45" s="40" t="s">
        <v>150</v>
      </c>
      <c r="B45" s="40"/>
      <c r="C45" s="40"/>
      <c r="D45" s="48"/>
      <c r="E45" s="40"/>
    </row>
    <row r="46" spans="1:8" x14ac:dyDescent="0.35">
      <c r="A46" s="40" t="s">
        <v>151</v>
      </c>
      <c r="B46" s="40"/>
      <c r="C46" s="48"/>
      <c r="D46" s="40"/>
      <c r="E46" s="40"/>
      <c r="F46" s="40"/>
      <c r="G46" s="40"/>
    </row>
    <row r="47" spans="1:8" x14ac:dyDescent="0.35">
      <c r="A47" s="40" t="s">
        <v>152</v>
      </c>
      <c r="B47" s="40"/>
      <c r="C47" s="40"/>
    </row>
    <row r="49" spans="1:15" x14ac:dyDescent="0.35">
      <c r="A49" s="58" t="s">
        <v>277</v>
      </c>
    </row>
    <row r="50" spans="1:15" x14ac:dyDescent="0.35">
      <c r="A50" s="43" t="s">
        <v>278</v>
      </c>
      <c r="B50" s="44"/>
      <c r="C50" s="44"/>
      <c r="D50" s="44"/>
      <c r="E50" s="45"/>
    </row>
    <row r="51" spans="1:15" x14ac:dyDescent="0.3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3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3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3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3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3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3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3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3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2023-09-28T15:18:00Z</dcterms:modified>
  <cp:category/>
  <cp:contentStatus/>
</cp:coreProperties>
</file>