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19" documentId="13_ncr:1_{4C4FB3A2-3DA3-426F-B0BA-C7FDFAC10F6E}" xr6:coauthVersionLast="47" xr6:coauthVersionMax="47" xr10:uidLastSave="{2C3CA050-1E43-4D6E-A676-CB65C14BB158}"/>
  <bookViews>
    <workbookView xWindow="-120" yWindow="-120" windowWidth="29040" windowHeight="1584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<sst xmlns="http://schemas.openxmlformats.org/spreadsheetml/2006/main" count="552" uniqueCount="305">
  <si>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</si>
  <si>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</si>
  <si>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</si>
  <si>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</si>
  <si>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</si>
  <si>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</si>
  <si>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</si>
  <si>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</si>
  <si>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</si>
  <si>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</si>
  <si>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</si>
  <si>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</si>
  <si>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</si>
  <si>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</si>
  <si>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</si>
  <si>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</si>
  <si>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</si>
  <si>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</si>
  <si>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</si>
  <si>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</si>
  <si>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</si>
  <si>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</si>
  <si>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</si>
  <si>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</si>
  <si>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</si>
  <si>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</si>
  <si>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</si>
  <si>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</si>
  <si>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</si>
  <si>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</si>
  <si>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</si>
  <si>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</si>
  <si>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</si>
  <si>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</si>
  <si>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</si>
  <si>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</si>
  <si>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</si>
  <si>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</si>
  <si>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</si>
  <si>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</si>
  <si>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</si>
  <si>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</si>
  <si>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</si>
  <si>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</si>
  <si>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</si>
  <si>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</si>
  <si>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</si>
  <si>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</si>
  <si>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</si>
  <si>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</si>
  <si>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</si>
  <si>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</si>
  <si>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</si>
  <si>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</si>
  <si>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</si>
  <si>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</si>
  <si>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</si>
  <si>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</si>
  <si>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</si>
  <si>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</si>
  <si>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</si>
  <si>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</si>
  <si>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</si>
  <si>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</si>
  <si>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</si>
  <si>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</si>
  <si>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</si>
  <si>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</si>
  <si>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</si>
  <si>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</si>
  <si>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</si>
  <si>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</si>
  <si>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</si>
  <si>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</si>
  <si>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</si>
  <si>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</si>
  <si>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</si>
  <si>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</si>
  <si>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</si>
  <si>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</si>
  <si>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</si>
  <si>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</si>
  <si>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</si>
  <si>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</si>
  <si>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</si>
  <si>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</si>
  <si>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</si>
  <si>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</si>
  <si>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</si>
  <si>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</si>
  <si>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</si>
  <si>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</si>
  <si>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</si>
  <si>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</si>
  <si>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</si>
  <si>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</si>
  <si>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</si>
  <si>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</si>
  <si>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</si>
  <si>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</si>
  <si>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</si>
  <si>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</si>
  <si>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</si>
  <si>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</si>
  <si>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</si>
  <si>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</si>
  <si>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</si>
  <si>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</si>
  <si>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</si>
  <si>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</si>
  <si>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</si>
  <si>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</si>
  <si>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</si>
  <si>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</si>
  <si>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</si>
  <si>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</si>
  <si>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</si>
  <si>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</si>
  <si>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</si>
  <si>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</si>
  <si>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</si>
  <si>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</si>
  <si>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</si>
  <si>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</si>
  <si>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</si>
  <si>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</si>
  <si>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</si>
  <si>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</si>
  <si>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</si>
  <si>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</si>
  <si>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</si>
  <si>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</si>
  <si>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</si>
  <si>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</si>
  <si>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</si>
  <si>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</si>
  <si>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</si>
  <si>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</si>
  <si>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</si>
  <si>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</si>
  <si>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</si>
  <si>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</si>
  <si>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</si>
  <si>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</si>
  <si>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</si>
  <si>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</si>
  <si>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</si>
  <si>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</si>
  <si>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</si>
  <si>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</si>
  <si>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</si>
  <si>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</si>
  <si>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</si>
  <si>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</si>
  <si>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</si>
  <si>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</si>
  <si>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</si>
  <si>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</si>
  <si>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</si>
  <si>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</si>
  <si>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</si>
  <si>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</si>
  <si>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</si>
  <si>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</si>
  <si>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</si>
  <si>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</si>
  <si>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</si>
  <si>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</si>
  <si>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</si>
  <si>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</si>
  <si>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</si>
  <si>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</si>
  <si>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</si>
  <si>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</si>
  <si>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</si>
  <si>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</si>
  <si>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</si>
  <si>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</si>
  <si>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</si>
  <si>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</si>
  <si>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</si>
  <si>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</si>
  <si>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</si>
  <si>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</si>
  <si>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</si>
  <si>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</si>
  <si>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</si>
  <si>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</si>
  <si>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</si>
  <si>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</si>
  <si>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</si>
  <si>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</si>
  <si>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</si>
  <si>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</si>
  <si>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</si>
  <si>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</si>
  <si>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</si>
  <si>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</si>
  <si>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</si>
  <si>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</si>
  <si>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</si>
  <si>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</si>
  <si>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</si>
  <si>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</si>
  <si>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</si>
  <si>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</si>
  <si>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</si>
  <si>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</si>
  <si>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</si>
  <si>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</si>
  <si>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</si>
  <si>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</si>
  <si>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</si>
  <si>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</si>
  <si>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</si>
  <si>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</si>
  <si>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</si>
  <si>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</si>
  <si>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</si>
  <si>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</si>
  <si>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</si>
  <si>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</si>
  <si>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</si>
  <si>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</si>
  <si>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</si>
  <si>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</si>
  <si>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</si>
  <si>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</si>
  <si>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</si>
  <si>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</si>
  <si>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</si>
  <si>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</si>
  <si>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</si>
  <si>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</si>
  <si>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</si>
  <si>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</si>
  <si>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</si>
  <si>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</si>
  <si>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</si>
  <si>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</si>
  <si>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</si>
  <si>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</si>
  <si>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</si>
  <si>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</si>
  <si>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</si>
  <si>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</si>
  <si>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</si>
  <si>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</si>
  <si>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</si>
  <si>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</si>
  <si>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</si>
  <si>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</si>
  <si>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</si>
  <si>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</si>
  <si>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</si>
  <si>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</si>
  <si>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</si>
  <si>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</si>
  <si>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</si>
  <si>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</si>
  <si>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</si>
  <si>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</si>
  <si>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</si>
  <si>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</si>
  <si>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</si>
  <si>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</si>
  <si>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</si>
  <si>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</si>
  <si>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</si>
  <si>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</si>
  <si>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</si>
  <si>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</si>
  <si>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</si>
  <si>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</si>
  <si>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</si>
  <si>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</si>
  <si>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</si>
  <si>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</si>
  <si>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</si>
  <si>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</si>
  <si>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</si>
  <si>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</si>
  <si>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</si>
  <si>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</si>
  <si>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</si>
  <si>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</si>
  <si>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</si>
  <si>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</si>
  <si>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</si>
  <si>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</si>
  <si>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</si>
  <si>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</si>
  <si>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nei</t>
  </si>
  <si>
    <t>lang, grei oppgave.</t>
  </si>
  <si>
    <t xml:space="preserve">sulten, trøtt, tenkte på skulle reise hjem, ingenting (zonet ut) </t>
  </si>
  <si>
    <t>lang, kjedelig</t>
  </si>
  <si>
    <t>blanking, mat, skole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</si>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</sst>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16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8" zoomScale="98" zoomScaleNormal="130" workbookViewId="0">
      <selection activeCell="D27" sqref="D27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28</v>
      </c>
      <c r="F2" t="s">
        <v>252</v>
      </c>
    </row>
    <row r="3" spans="1:8" x14ac:dyDescent="0.25">
      <c r="B3" s="43" t="s">
        <v>106</v>
      </c>
      <c r="C3" s="45"/>
      <c r="D3" s="37">
        <v>19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44462</v>
      </c>
      <c r="F7" s="57" t="s">
        <v>135</v>
      </c>
    </row>
    <row r="8" spans="1:8" x14ac:dyDescent="0.25">
      <c r="B8" s="43" t="s">
        <v>111</v>
      </c>
      <c r="C8" s="45"/>
      <c r="D8" s="37">
        <v>12</v>
      </c>
      <c r="E8" s="15">
        <v>13</v>
      </c>
      <c r="F8" s="57" t="s">
        <v>270</v>
      </c>
      <c r="H8" s="74">
        <f>((E8/0.6)/100)+D8</f>
        <v>12.216666666666667</v>
      </c>
    </row>
    <row r="9" spans="1:8" x14ac:dyDescent="0.25">
      <c r="B9" s="43" t="s">
        <v>110</v>
      </c>
      <c r="C9" s="45"/>
      <c r="D9" s="87">
        <v>44834</v>
      </c>
      <c r="F9" s="57" t="s">
        <v>135</v>
      </c>
    </row>
    <row r="10" spans="1:8" x14ac:dyDescent="0.25">
      <c r="B10" s="43" t="s">
        <v>112</v>
      </c>
      <c r="C10" s="45"/>
      <c r="D10" s="37">
        <v>11</v>
      </c>
      <c r="E10" s="15">
        <v>14</v>
      </c>
      <c r="F10" s="57" t="s">
        <v>270</v>
      </c>
      <c r="H10" s="74">
        <f>((E10/0.6)/100)+D10</f>
        <v>11.233333333333333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0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0.875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M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23</v>
      </c>
      <c r="P3" s="11">
        <v>30</v>
      </c>
      <c r="Q3" s="12">
        <f>24-(((P3/0.6)/100)+O3)</f>
        <v>0.5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2</v>
      </c>
      <c r="V4" s="13">
        <f>U4</f>
        <v>2</v>
      </c>
      <c r="X4" s="17" t="s">
        <v>24</v>
      </c>
      <c r="Y4" s="15">
        <v>2</v>
      </c>
      <c r="Z4" s="18">
        <f>Y3+Y5+Y7+Y11+Y12+Y14+Y16+Y18+Y19+Y21</f>
        <v>33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30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9</v>
      </c>
      <c r="C6" s="11">
        <v>0</v>
      </c>
      <c r="E6" s="8" t="s">
        <v>31</v>
      </c>
      <c r="F6" s="9">
        <v>6</v>
      </c>
      <c r="H6" s="8" t="s">
        <v>31</v>
      </c>
      <c r="I6" s="9">
        <v>2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5" x14ac:dyDescent="0.25">
      <c r="A7" s="10" t="s">
        <v>31</v>
      </c>
      <c r="B7" s="11">
        <v>7</v>
      </c>
      <c r="C7" s="11">
        <v>30</v>
      </c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9</v>
      </c>
      <c r="P7" s="11">
        <v>30</v>
      </c>
      <c r="Q7" s="13">
        <f>((P7/0.6)/100)+O7</f>
        <v>9.5</v>
      </c>
      <c r="R7" s="13">
        <f>(Q8/(Q3+Q7))*100</f>
        <v>80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3</v>
      </c>
      <c r="Z7" s="18">
        <f>Y4+Y6+Y8+Y9+Y10+Y13+Y15+Y17+Y20+Y22</f>
        <v>19</v>
      </c>
      <c r="AA7"/>
    </row>
    <row r="8" spans="1:29" ht="15" x14ac:dyDescent="0.25">
      <c r="A8" s="10" t="s">
        <v>35</v>
      </c>
      <c r="B8" s="11">
        <v>6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4</v>
      </c>
      <c r="V8" s="13" cm="1">
        <f t="array" ref="V8">_xlfn.IFS(U8=1,4,U8=2,3,U8=3,2,U8=4,1)</f>
        <v>1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11</v>
      </c>
      <c r="C9" s="67">
        <v>0</v>
      </c>
      <c r="E9" s="8" t="s">
        <v>39</v>
      </c>
      <c r="F9" s="9">
        <v>5</v>
      </c>
      <c r="H9" s="8" t="s">
        <v>39</v>
      </c>
      <c r="I9" s="9">
        <v>3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5</v>
      </c>
      <c r="N10" s="10" t="s">
        <v>42</v>
      </c>
      <c r="O10" s="11">
        <v>3</v>
      </c>
      <c r="P10" s="13">
        <f>O10-1</f>
        <v>2</v>
      </c>
      <c r="Q10" s="12">
        <f>P5+P10</f>
        <v>2</v>
      </c>
      <c r="U10" s="4" t="s">
        <v>41</v>
      </c>
      <c r="V10" s="20">
        <f>SUM(V3:V9)/7</f>
        <v>1.5714285714285714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6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1</v>
      </c>
      <c r="C12" s="52"/>
      <c r="E12" s="8" t="s">
        <v>16</v>
      </c>
      <c r="F12" s="20">
        <f>SUM(F3:F11)/9</f>
        <v>4.7777777777777777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2</v>
      </c>
      <c r="Z15"/>
      <c r="AA15"/>
    </row>
    <row r="16" spans="1:29" ht="15" x14ac:dyDescent="0.25">
      <c r="N16" s="10" t="s">
        <v>57</v>
      </c>
      <c r="O16" s="11">
        <v>3</v>
      </c>
      <c r="P16" s="13">
        <f t="shared" si="0"/>
        <v>2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3</v>
      </c>
      <c r="P23" s="13">
        <f t="shared" si="0"/>
        <v>2</v>
      </c>
      <c r="Q23" s="12">
        <f>P23+P22</f>
        <v>2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44456</v>
      </c>
      <c r="B4" s="32">
        <v>1</v>
      </c>
      <c r="C4" s="33">
        <v>24</v>
      </c>
      <c r="D4" s="15">
        <v>23</v>
      </c>
      <c r="E4" s="15">
        <v>45</v>
      </c>
      <c r="F4" s="15">
        <v>20</v>
      </c>
      <c r="G4" s="34">
        <f>(E4/0.6)/100</f>
        <v>0.75</v>
      </c>
      <c r="H4" s="34">
        <f>(F4/0.6)/100</f>
        <v>0.33333333333333337</v>
      </c>
      <c r="I4" s="34">
        <f>D4+G4+H4</f>
        <v>24.083333333333332</v>
      </c>
      <c r="J4" s="34">
        <f>C4-I4</f>
        <v>-8.3333333333332149E-2</v>
      </c>
      <c r="K4" s="15">
        <v>9</v>
      </c>
      <c r="L4" s="15">
        <v>10</v>
      </c>
      <c r="M4" s="34">
        <f>(L4/0.6)/100</f>
        <v>0.16666666666666669</v>
      </c>
      <c r="N4" s="34">
        <f>K4+M4</f>
        <v>9.1666666666666661</v>
      </c>
      <c r="O4" s="34">
        <f t="shared" ref="O4:O20" si="0">N4+J4</f>
        <v>9.0833333333333339</v>
      </c>
      <c r="P4" s="34">
        <f>ROUNDDOWN(O4,0)</f>
        <v>9</v>
      </c>
      <c r="Q4" s="34">
        <f>(O4-P4)*0.6</f>
        <v>5.0000000000000357E-2</v>
      </c>
      <c r="R4" s="15">
        <v>3</v>
      </c>
      <c r="S4" s="34">
        <f>IF(R4&gt;0,R4-1,"")</f>
        <v>2</v>
      </c>
      <c r="T4" s="35">
        <f t="shared" ref="T4:T20" si="1">P4</f>
        <v>9</v>
      </c>
      <c r="U4" s="35">
        <f>Q4*100</f>
        <v>5.0000000000000355</v>
      </c>
    </row>
    <row r="5" spans="1:30" x14ac:dyDescent="0.25">
      <c r="A5" s="75">
        <v>44457</v>
      </c>
      <c r="B5" s="32">
        <v>2</v>
      </c>
      <c r="C5" s="33">
        <v>24</v>
      </c>
      <c r="D5" s="15">
        <v>25</v>
      </c>
      <c r="E5" s="15">
        <v>0</v>
      </c>
      <c r="F5" s="15">
        <v>10</v>
      </c>
      <c r="G5" s="34">
        <f t="shared" ref="G5:H20" si="2">(E5/0.6)/100</f>
        <v>0</v>
      </c>
      <c r="H5" s="34">
        <f t="shared" si="2"/>
        <v>0.16666666666666669</v>
      </c>
      <c r="I5" s="34">
        <f t="shared" ref="I5:I20" si="3">D5+G5+H5</f>
        <v>25.166666666666668</v>
      </c>
      <c r="J5" s="34">
        <f t="shared" ref="J5:J20" si="4">C5-I5</f>
        <v>-1.1666666666666679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7.3333333333333321</v>
      </c>
      <c r="P5" s="34">
        <f t="shared" ref="P5:P20" si="7">ROUNDDOWN(O5,0)</f>
        <v>7</v>
      </c>
      <c r="Q5" s="34">
        <f t="shared" ref="Q5:Q20" si="8">(O5-P5)*0.6</f>
        <v>0.19999999999999929</v>
      </c>
      <c r="R5" s="15">
        <v>3</v>
      </c>
      <c r="S5" s="34">
        <f t="shared" ref="S5:S20" si="9">IF(R5&gt;0,R5-1,"")</f>
        <v>2</v>
      </c>
      <c r="T5" s="35">
        <f t="shared" si="1"/>
        <v>7</v>
      </c>
      <c r="U5" s="35">
        <f t="shared" ref="U5:U20" si="10">Q5*100</f>
        <v>19.999999999999929</v>
      </c>
      <c r="AD5" s="36"/>
    </row>
    <row r="6" spans="1:30" x14ac:dyDescent="0.25">
      <c r="A6" s="75">
        <v>44458</v>
      </c>
      <c r="B6" s="32">
        <v>3</v>
      </c>
      <c r="C6" s="33">
        <v>24</v>
      </c>
      <c r="D6" s="15"/>
      <c r="E6" s="15"/>
      <c r="F6" s="15"/>
      <c r="G6" s="34">
        <f t="shared" si="2"/>
        <v>0</v>
      </c>
      <c r="H6" s="34">
        <f t="shared" si="2"/>
        <v>0</v>
      </c>
      <c r="I6" s="34">
        <f t="shared" si="3"/>
        <v>0</v>
      </c>
      <c r="J6" s="34">
        <f t="shared" si="4"/>
        <v>24</v>
      </c>
      <c r="K6" s="15"/>
      <c r="L6" s="15"/>
      <c r="M6" s="34">
        <f t="shared" si="5"/>
        <v>0</v>
      </c>
      <c r="N6" s="34">
        <f t="shared" si="6"/>
        <v>0</v>
      </c>
      <c r="O6" s="34">
        <f t="shared" si="0"/>
        <v>24</v>
      </c>
      <c r="P6" s="34">
        <f t="shared" si="7"/>
        <v>24</v>
      </c>
      <c r="Q6" s="34">
        <f t="shared" si="8"/>
        <v>0</v>
      </c>
      <c r="R6" s="15"/>
      <c r="S6" s="34" t="str">
        <f t="shared" si="9"/>
        <v/>
      </c>
      <c r="T6" s="35">
        <f t="shared" si="1"/>
        <v>24</v>
      </c>
      <c r="U6" s="35">
        <f t="shared" si="10"/>
        <v>0</v>
      </c>
      <c r="AD6" s="36"/>
    </row>
    <row r="7" spans="1:30" x14ac:dyDescent="0.25">
      <c r="A7" s="75">
        <v>44459</v>
      </c>
      <c r="B7" s="32">
        <v>4</v>
      </c>
      <c r="C7" s="33">
        <v>24</v>
      </c>
      <c r="D7" s="15">
        <v>25</v>
      </c>
      <c r="E7" s="15">
        <v>0</v>
      </c>
      <c r="F7" s="15">
        <v>5</v>
      </c>
      <c r="G7" s="34">
        <f t="shared" si="2"/>
        <v>0</v>
      </c>
      <c r="H7" s="34">
        <f t="shared" si="2"/>
        <v>8.3333333333333343E-2</v>
      </c>
      <c r="I7" s="34">
        <f t="shared" si="3"/>
        <v>25.083333333333332</v>
      </c>
      <c r="J7" s="34">
        <f t="shared" si="4"/>
        <v>-1.0833333333333321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7.9166666666666679</v>
      </c>
      <c r="P7" s="34">
        <f t="shared" si="7"/>
        <v>7</v>
      </c>
      <c r="Q7" s="34">
        <f t="shared" si="8"/>
        <v>0.55000000000000071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55.000000000000071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44460</v>
      </c>
      <c r="B8" s="32">
        <v>5</v>
      </c>
      <c r="C8" s="33">
        <v>24</v>
      </c>
      <c r="D8" s="15">
        <v>23</v>
      </c>
      <c r="E8" s="15">
        <v>0</v>
      </c>
      <c r="F8" s="15">
        <v>5</v>
      </c>
      <c r="G8" s="34">
        <f t="shared" si="2"/>
        <v>0</v>
      </c>
      <c r="H8" s="34">
        <f t="shared" si="2"/>
        <v>8.3333333333333343E-2</v>
      </c>
      <c r="I8" s="34">
        <f t="shared" si="3"/>
        <v>23.083333333333332</v>
      </c>
      <c r="J8" s="34">
        <f t="shared" si="4"/>
        <v>0.91666666666666785</v>
      </c>
      <c r="K8" s="15">
        <v>8</v>
      </c>
      <c r="L8" s="15">
        <v>0</v>
      </c>
      <c r="M8" s="34">
        <f t="shared" si="5"/>
        <v>0</v>
      </c>
      <c r="N8" s="34">
        <f t="shared" si="6"/>
        <v>8</v>
      </c>
      <c r="O8" s="34">
        <f t="shared" si="0"/>
        <v>8.9166666666666679</v>
      </c>
      <c r="P8" s="34">
        <f t="shared" si="7"/>
        <v>8</v>
      </c>
      <c r="Q8" s="34">
        <f t="shared" si="8"/>
        <v>0.55000000000000071</v>
      </c>
      <c r="R8" s="15">
        <v>4</v>
      </c>
      <c r="S8" s="34">
        <f t="shared" si="9"/>
        <v>3</v>
      </c>
      <c r="T8" s="35">
        <f t="shared" si="1"/>
        <v>8</v>
      </c>
      <c r="U8" s="35">
        <f t="shared" si="10"/>
        <v>55.000000000000071</v>
      </c>
      <c r="W8" t="str">
        <f>IF(B1=1,"DP_NS_AVG","")</f>
        <v>DP_NS_AVG</v>
      </c>
      <c r="X8" s="36">
        <f>IF(B1=1,SUM(O8:O14)/(COUNT(O8:O14)),"")</f>
        <v>8.4047619047619033</v>
      </c>
      <c r="Y8" s="36">
        <f>IF(B1=1,SUM(S8:S14)/COUNT(S8:S14),"")</f>
        <v>2.5714285714285716</v>
      </c>
      <c r="Z8" t="str">
        <f>IF(B1=1,IF(COUNT(S8:S14)&lt;7,7-COUNT(S8:S14),""),"")</f>
        <v/>
      </c>
    </row>
    <row r="9" spans="1:30" x14ac:dyDescent="0.25">
      <c r="A9" s="75">
        <v>44461</v>
      </c>
      <c r="B9" s="32">
        <v>6</v>
      </c>
      <c r="C9" s="33">
        <v>24</v>
      </c>
      <c r="D9" s="15">
        <v>23</v>
      </c>
      <c r="E9" s="15">
        <v>0</v>
      </c>
      <c r="F9" s="15">
        <v>60</v>
      </c>
      <c r="G9" s="34">
        <f t="shared" si="2"/>
        <v>0</v>
      </c>
      <c r="H9" s="34">
        <f t="shared" si="2"/>
        <v>1</v>
      </c>
      <c r="I9" s="34">
        <f t="shared" si="3"/>
        <v>24</v>
      </c>
      <c r="J9" s="34">
        <f t="shared" si="4"/>
        <v>0</v>
      </c>
      <c r="K9" s="15">
        <v>5</v>
      </c>
      <c r="L9" s="15">
        <v>45</v>
      </c>
      <c r="M9" s="34">
        <f t="shared" si="5"/>
        <v>0.75</v>
      </c>
      <c r="N9" s="34">
        <f t="shared" si="6"/>
        <v>5.75</v>
      </c>
      <c r="O9" s="34">
        <f t="shared" si="0"/>
        <v>5.75</v>
      </c>
      <c r="P9" s="34">
        <f t="shared" si="7"/>
        <v>5</v>
      </c>
      <c r="Q9" s="34">
        <f t="shared" si="8"/>
        <v>0.44999999999999996</v>
      </c>
      <c r="R9" s="15">
        <v>2</v>
      </c>
      <c r="S9" s="34">
        <f t="shared" si="9"/>
        <v>1</v>
      </c>
      <c r="T9" s="35">
        <f t="shared" si="1"/>
        <v>5</v>
      </c>
      <c r="U9" s="35">
        <f t="shared" si="10"/>
        <v>44.999999999999993</v>
      </c>
      <c r="W9" t="str">
        <f>IF(B1=1,"DP_P_AVG","")</f>
        <v>DP_P_AVG</v>
      </c>
      <c r="X9" s="36">
        <f>IF(B1=1,SUM(O15:O17)/(COUNT(O15:O17)),"")</f>
        <v>6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25">
      <c r="A10" s="75">
        <v>44462</v>
      </c>
      <c r="B10" s="32">
        <v>7</v>
      </c>
      <c r="C10" s="33">
        <v>24</v>
      </c>
      <c r="D10" s="15">
        <v>18</v>
      </c>
      <c r="E10" s="15">
        <v>30</v>
      </c>
      <c r="F10" s="15">
        <v>10</v>
      </c>
      <c r="G10" s="34">
        <f t="shared" si="2"/>
        <v>0.5</v>
      </c>
      <c r="H10" s="34">
        <f t="shared" si="2"/>
        <v>0.16666666666666669</v>
      </c>
      <c r="I10" s="34">
        <f t="shared" si="3"/>
        <v>18.666666666666668</v>
      </c>
      <c r="J10" s="34">
        <f t="shared" si="4"/>
        <v>5.3333333333333321</v>
      </c>
      <c r="K10" s="15">
        <v>8</v>
      </c>
      <c r="L10" s="15">
        <v>10</v>
      </c>
      <c r="M10" s="34">
        <f t="shared" si="5"/>
        <v>0.16666666666666669</v>
      </c>
      <c r="N10" s="34">
        <f t="shared" si="6"/>
        <v>8.1666666666666661</v>
      </c>
      <c r="O10" s="34">
        <f t="shared" si="0"/>
        <v>13.499999999999998</v>
      </c>
      <c r="P10" s="34">
        <f t="shared" si="7"/>
        <v>13</v>
      </c>
      <c r="Q10" s="34">
        <f t="shared" si="8"/>
        <v>0.29999999999999893</v>
      </c>
      <c r="R10" s="15">
        <v>4</v>
      </c>
      <c r="S10" s="34">
        <f t="shared" si="9"/>
        <v>3</v>
      </c>
      <c r="T10" s="35">
        <f t="shared" si="1"/>
        <v>13</v>
      </c>
      <c r="U10" s="35">
        <f t="shared" si="10"/>
        <v>29.999999999999893</v>
      </c>
      <c r="W10" t="str">
        <f>IF(B1=1,"NS_AVG","")</f>
        <v>NS_AVG</v>
      </c>
      <c r="X10" s="36">
        <f>IF(B1=1,SUM(O4:O10)/(COUNT(O4:O10)),"")</f>
        <v>10.928571428571429</v>
      </c>
      <c r="Y10" s="36">
        <f>IF(B1=1,SUM(S4:S10)/COUNT(S4:S10),"")</f>
        <v>2.3333333333333335</v>
      </c>
      <c r="Z10">
        <f>IF(B1=1,IF(COUNT(S4:S10)&lt;7,7-COUNT(S4:S10),""),"")</f>
        <v>1</v>
      </c>
    </row>
    <row r="11" spans="1:30" x14ac:dyDescent="0.25">
      <c r="A11" s="75">
        <v>44463</v>
      </c>
      <c r="B11" s="32">
        <v>8</v>
      </c>
      <c r="C11" s="28">
        <v>24</v>
      </c>
      <c r="D11" s="15">
        <v>23</v>
      </c>
      <c r="E11" s="15">
        <v>30</v>
      </c>
      <c r="F11" s="15"/>
      <c r="G11" s="34">
        <f t="shared" si="2"/>
        <v>0.5</v>
      </c>
      <c r="H11" s="34">
        <f t="shared" si="2"/>
        <v>0</v>
      </c>
      <c r="I11" s="34">
        <f t="shared" si="3"/>
        <v>23.5</v>
      </c>
      <c r="J11" s="34">
        <f t="shared" si="4"/>
        <v>0.5</v>
      </c>
      <c r="K11" s="15">
        <v>7</v>
      </c>
      <c r="L11" s="15">
        <v>30</v>
      </c>
      <c r="M11" s="34">
        <f t="shared" si="5"/>
        <v>0.5</v>
      </c>
      <c r="N11" s="34">
        <f t="shared" si="6"/>
        <v>7.5</v>
      </c>
      <c r="O11" s="34">
        <f t="shared" si="0"/>
        <v>8</v>
      </c>
      <c r="P11" s="34">
        <f t="shared" si="7"/>
        <v>8</v>
      </c>
      <c r="Q11" s="34">
        <f t="shared" si="8"/>
        <v>0</v>
      </c>
      <c r="R11" s="15">
        <v>2</v>
      </c>
      <c r="S11" s="34">
        <f t="shared" si="9"/>
        <v>1</v>
      </c>
      <c r="T11" s="35">
        <f t="shared" si="1"/>
        <v>8</v>
      </c>
      <c r="U11" s="35">
        <f t="shared" si="10"/>
        <v>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44464</v>
      </c>
      <c r="B12" s="32">
        <v>9</v>
      </c>
      <c r="C12" s="28">
        <v>24</v>
      </c>
      <c r="D12" s="15">
        <v>24</v>
      </c>
      <c r="E12" s="15">
        <v>30</v>
      </c>
      <c r="F12" s="15">
        <v>15</v>
      </c>
      <c r="G12" s="34">
        <f t="shared" si="2"/>
        <v>0.5</v>
      </c>
      <c r="H12" s="34">
        <f t="shared" si="2"/>
        <v>0.25</v>
      </c>
      <c r="I12" s="34">
        <f t="shared" si="3"/>
        <v>24.75</v>
      </c>
      <c r="J12" s="34">
        <f t="shared" si="4"/>
        <v>-0.75</v>
      </c>
      <c r="K12" s="15">
        <v>8</v>
      </c>
      <c r="L12" s="15">
        <v>15</v>
      </c>
      <c r="M12" s="34">
        <f t="shared" si="5"/>
        <v>0.25</v>
      </c>
      <c r="N12" s="34">
        <f t="shared" si="6"/>
        <v>8.25</v>
      </c>
      <c r="O12" s="34">
        <f t="shared" si="0"/>
        <v>7.5</v>
      </c>
      <c r="P12" s="34">
        <f t="shared" si="7"/>
        <v>7</v>
      </c>
      <c r="Q12" s="34">
        <f t="shared" si="8"/>
        <v>0.3</v>
      </c>
      <c r="R12" s="15">
        <v>5</v>
      </c>
      <c r="S12" s="34">
        <f t="shared" si="9"/>
        <v>4</v>
      </c>
      <c r="T12" s="35">
        <f t="shared" si="1"/>
        <v>7</v>
      </c>
      <c r="U12" s="35">
        <f t="shared" si="10"/>
        <v>30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44465</v>
      </c>
      <c r="B13" s="32">
        <v>10</v>
      </c>
      <c r="C13" s="28">
        <v>24</v>
      </c>
      <c r="D13" s="15">
        <v>25</v>
      </c>
      <c r="E13" s="15">
        <v>0</v>
      </c>
      <c r="F13" s="15">
        <v>5</v>
      </c>
      <c r="G13" s="34">
        <f t="shared" si="2"/>
        <v>0</v>
      </c>
      <c r="H13" s="34">
        <f t="shared" si="2"/>
        <v>8.3333333333333343E-2</v>
      </c>
      <c r="I13" s="34">
        <f t="shared" si="3"/>
        <v>25.083333333333332</v>
      </c>
      <c r="J13" s="34">
        <f t="shared" si="4"/>
        <v>-1.0833333333333321</v>
      </c>
      <c r="K13" s="15">
        <v>8</v>
      </c>
      <c r="L13" s="15">
        <v>30</v>
      </c>
      <c r="M13" s="34">
        <f t="shared" si="5"/>
        <v>0.5</v>
      </c>
      <c r="N13" s="34">
        <f t="shared" si="6"/>
        <v>8.5</v>
      </c>
      <c r="O13" s="34">
        <f t="shared" si="0"/>
        <v>7.4166666666666679</v>
      </c>
      <c r="P13" s="34">
        <f t="shared" si="7"/>
        <v>7</v>
      </c>
      <c r="Q13" s="34">
        <f t="shared" si="8"/>
        <v>0.25000000000000072</v>
      </c>
      <c r="R13" s="15">
        <v>5</v>
      </c>
      <c r="S13" s="34">
        <f t="shared" si="9"/>
        <v>4</v>
      </c>
      <c r="T13" s="35">
        <f t="shared" si="1"/>
        <v>7</v>
      </c>
      <c r="U13" s="35">
        <f t="shared" si="10"/>
        <v>25.000000000000071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44466</v>
      </c>
      <c r="B14" s="32">
        <v>11</v>
      </c>
      <c r="C14" s="28">
        <v>24</v>
      </c>
      <c r="D14" s="15">
        <v>25</v>
      </c>
      <c r="E14" s="15">
        <v>15</v>
      </c>
      <c r="F14" s="15">
        <v>30</v>
      </c>
      <c r="G14" s="34">
        <f t="shared" si="2"/>
        <v>0.25</v>
      </c>
      <c r="H14" s="34">
        <f t="shared" si="2"/>
        <v>0.5</v>
      </c>
      <c r="I14" s="34">
        <f t="shared" si="3"/>
        <v>25.75</v>
      </c>
      <c r="J14" s="34">
        <f t="shared" si="4"/>
        <v>-1.75</v>
      </c>
      <c r="K14" s="15">
        <v>9</v>
      </c>
      <c r="L14" s="15">
        <v>30</v>
      </c>
      <c r="M14" s="34">
        <f t="shared" si="5"/>
        <v>0.5</v>
      </c>
      <c r="N14" s="34">
        <f t="shared" si="6"/>
        <v>9.5</v>
      </c>
      <c r="O14" s="34">
        <f t="shared" si="0"/>
        <v>7.75</v>
      </c>
      <c r="P14" s="34">
        <f t="shared" si="7"/>
        <v>7</v>
      </c>
      <c r="Q14" s="34">
        <f t="shared" si="8"/>
        <v>0.44999999999999996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44.999999999999993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44467</v>
      </c>
      <c r="B15" s="32">
        <v>12</v>
      </c>
      <c r="C15" s="28">
        <v>24</v>
      </c>
      <c r="D15" s="15">
        <v>26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26.583333333333332</v>
      </c>
      <c r="J15" s="34">
        <f t="shared" si="4"/>
        <v>-2.5833333333333321</v>
      </c>
      <c r="K15" s="15">
        <v>9</v>
      </c>
      <c r="L15" s="15">
        <v>10</v>
      </c>
      <c r="M15" s="34">
        <f t="shared" si="5"/>
        <v>0.16666666666666669</v>
      </c>
      <c r="N15" s="34">
        <f t="shared" si="6"/>
        <v>9.1666666666666661</v>
      </c>
      <c r="O15" s="34">
        <f t="shared" si="0"/>
        <v>6.5833333333333339</v>
      </c>
      <c r="P15" s="34">
        <f t="shared" si="7"/>
        <v>6</v>
      </c>
      <c r="Q15" s="34">
        <f t="shared" si="8"/>
        <v>0.35000000000000037</v>
      </c>
      <c r="R15" s="15">
        <v>3</v>
      </c>
      <c r="S15" s="34">
        <f t="shared" si="9"/>
        <v>2</v>
      </c>
      <c r="T15" s="35">
        <f t="shared" si="1"/>
        <v>6</v>
      </c>
      <c r="U15" s="35">
        <f t="shared" si="10"/>
        <v>35.000000000000036</v>
      </c>
      <c r="W15" s="82" t="s">
        <v>288</v>
      </c>
      <c r="X15" s="84" cm="1">
        <f t="array" ref="X15">_xlfn.IFS(B1=0,X12-X13,B1=1,X8-X9)</f>
        <v>2.4047619047619033</v>
      </c>
      <c r="Y15" s="85" t="s">
        <v>289</v>
      </c>
      <c r="Z15" s="84" cm="1">
        <f t="array" ref="Z15">_xlfn.IFS(B1=0,X14-X13,B1=1,X10-X9)</f>
        <v>4.9285714285714288</v>
      </c>
      <c r="AA15" s="83" t="s">
        <v>290</v>
      </c>
    </row>
    <row r="16" spans="1:30" x14ac:dyDescent="0.25">
      <c r="A16" s="75">
        <v>44468</v>
      </c>
      <c r="B16" s="32">
        <v>13</v>
      </c>
      <c r="C16" s="28">
        <v>24</v>
      </c>
      <c r="D16" s="15">
        <v>26</v>
      </c>
      <c r="E16" s="15">
        <v>15</v>
      </c>
      <c r="F16" s="15">
        <v>5</v>
      </c>
      <c r="G16" s="34">
        <f t="shared" si="2"/>
        <v>0.25</v>
      </c>
      <c r="H16" s="34">
        <f t="shared" si="2"/>
        <v>8.3333333333333343E-2</v>
      </c>
      <c r="I16" s="34">
        <f t="shared" si="3"/>
        <v>26.333333333333332</v>
      </c>
      <c r="J16" s="34">
        <f t="shared" si="4"/>
        <v>-2.3333333333333321</v>
      </c>
      <c r="K16" s="15">
        <v>7</v>
      </c>
      <c r="L16" s="15">
        <v>15</v>
      </c>
      <c r="M16" s="34">
        <f t="shared" si="5"/>
        <v>0.25</v>
      </c>
      <c r="N16" s="34">
        <f t="shared" si="6"/>
        <v>7.25</v>
      </c>
      <c r="O16" s="34">
        <f t="shared" si="0"/>
        <v>4.9166666666666679</v>
      </c>
      <c r="P16" s="34">
        <f t="shared" si="7"/>
        <v>4</v>
      </c>
      <c r="Q16" s="34">
        <f t="shared" si="8"/>
        <v>0.55000000000000071</v>
      </c>
      <c r="R16" s="15">
        <v>2</v>
      </c>
      <c r="S16" s="34">
        <f t="shared" si="9"/>
        <v>1</v>
      </c>
      <c r="T16" s="35">
        <f t="shared" si="1"/>
        <v>4</v>
      </c>
      <c r="U16" s="35">
        <f t="shared" si="10"/>
        <v>55.000000000000071</v>
      </c>
      <c r="X16" t="s">
        <v>291</v>
      </c>
    </row>
    <row r="17" spans="1:23" x14ac:dyDescent="0.25">
      <c r="A17" s="75">
        <v>44469</v>
      </c>
      <c r="B17" s="32">
        <v>14</v>
      </c>
      <c r="C17" s="28">
        <v>24</v>
      </c>
      <c r="D17" s="15">
        <v>26</v>
      </c>
      <c r="E17" s="15">
        <v>0</v>
      </c>
      <c r="F17" s="15">
        <v>0</v>
      </c>
      <c r="G17" s="34">
        <f t="shared" si="2"/>
        <v>0</v>
      </c>
      <c r="H17" s="34">
        <f t="shared" si="2"/>
        <v>0</v>
      </c>
      <c r="I17" s="34">
        <f t="shared" si="3"/>
        <v>26</v>
      </c>
      <c r="J17" s="34">
        <f t="shared" si="4"/>
        <v>-2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6.5</v>
      </c>
      <c r="P17" s="34">
        <f t="shared" si="7"/>
        <v>6</v>
      </c>
      <c r="Q17" s="34">
        <f t="shared" si="8"/>
        <v>0.3</v>
      </c>
      <c r="R17" s="15">
        <v>4</v>
      </c>
      <c r="S17" s="34">
        <f t="shared" si="9"/>
        <v>3</v>
      </c>
      <c r="T17" s="35">
        <f t="shared" si="1"/>
        <v>6</v>
      </c>
      <c r="U17" s="35">
        <f t="shared" si="10"/>
        <v>30</v>
      </c>
      <c r="W17" t="s">
        <v>269</v>
      </c>
    </row>
    <row r="18" spans="1:23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3098-A471-4A07-97D3-8EE708AFAB8E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4.85546875" customWidth="1"/>
  </cols>
  <sheetData>
    <row r="1" spans="1:9" x14ac:dyDescent="0.25">
      <c r="A1" s="29" t="s">
        <v>272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</row>
    <row r="2" spans="1:9" x14ac:dyDescent="0.25">
      <c r="A2" s="75">
        <v>44456</v>
      </c>
    </row>
    <row r="3" spans="1:9" x14ac:dyDescent="0.25">
      <c r="A3" s="75">
        <v>44457</v>
      </c>
      <c r="B3" s="88">
        <v>0.96875</v>
      </c>
      <c r="C3" s="88">
        <v>0.98958333333333337</v>
      </c>
      <c r="D3">
        <v>20</v>
      </c>
      <c r="E3">
        <v>3</v>
      </c>
      <c r="F3">
        <v>20</v>
      </c>
      <c r="G3" s="88">
        <v>0.38194444444444442</v>
      </c>
      <c r="H3" s="88">
        <v>0.40625</v>
      </c>
      <c r="I3">
        <v>3</v>
      </c>
    </row>
    <row r="4" spans="1:9" x14ac:dyDescent="0.25">
      <c r="A4" s="75">
        <v>44458</v>
      </c>
      <c r="B4" s="88">
        <v>2.0833333333333332E-2</v>
      </c>
      <c r="C4" s="88">
        <v>4.1666666666666664E-2</v>
      </c>
      <c r="D4">
        <v>10</v>
      </c>
      <c r="E4">
        <v>5</v>
      </c>
      <c r="F4">
        <v>15</v>
      </c>
      <c r="G4" s="88">
        <v>0.35416666666666669</v>
      </c>
      <c r="H4" s="88">
        <v>0.39583333333333331</v>
      </c>
      <c r="I4">
        <v>3</v>
      </c>
    </row>
    <row r="5" spans="1:9" x14ac:dyDescent="0.25">
      <c r="A5" s="75">
        <v>44459</v>
      </c>
      <c r="B5" s="88">
        <v>2.0833333333333332E-2</v>
      </c>
      <c r="C5" s="88">
        <v>4.1666666666666664E-2</v>
      </c>
      <c r="D5">
        <v>5</v>
      </c>
      <c r="E5">
        <v>0</v>
      </c>
      <c r="F5">
        <v>0</v>
      </c>
      <c r="G5" s="88">
        <v>0.375</v>
      </c>
      <c r="H5" s="88">
        <v>0.40416666666666662</v>
      </c>
      <c r="I5">
        <v>4</v>
      </c>
    </row>
    <row r="6" spans="1:9" x14ac:dyDescent="0.25">
      <c r="A6" s="75">
        <v>44460</v>
      </c>
      <c r="B6" s="88">
        <v>0.94444444444444453</v>
      </c>
      <c r="C6" s="88">
        <v>0.95833333333333337</v>
      </c>
      <c r="D6">
        <v>5</v>
      </c>
      <c r="E6">
        <v>0</v>
      </c>
      <c r="F6">
        <v>0</v>
      </c>
      <c r="G6" s="88">
        <v>0.33333333333333331</v>
      </c>
      <c r="H6" s="88">
        <v>0.33333333333333331</v>
      </c>
      <c r="I6">
        <v>4</v>
      </c>
    </row>
    <row r="7" spans="1:9" x14ac:dyDescent="0.25">
      <c r="A7" s="75">
        <v>44461</v>
      </c>
      <c r="B7" s="88">
        <v>0.90972222222222221</v>
      </c>
      <c r="C7" s="88">
        <v>0.95833333333333337</v>
      </c>
      <c r="D7">
        <v>60</v>
      </c>
      <c r="E7">
        <v>0</v>
      </c>
      <c r="F7">
        <v>0</v>
      </c>
      <c r="G7" s="88">
        <v>0.23958333333333334</v>
      </c>
      <c r="H7" s="88">
        <v>0.25694444444444448</v>
      </c>
      <c r="I7">
        <v>2</v>
      </c>
    </row>
    <row r="8" spans="1:9" x14ac:dyDescent="0.25">
      <c r="A8" s="75">
        <v>44462</v>
      </c>
      <c r="B8" s="88">
        <v>0.75</v>
      </c>
      <c r="C8" s="88">
        <v>0.77083333333333337</v>
      </c>
      <c r="D8">
        <v>10</v>
      </c>
      <c r="E8">
        <v>3</v>
      </c>
      <c r="F8">
        <v>10</v>
      </c>
      <c r="G8" s="88">
        <v>0.34027777777777773</v>
      </c>
      <c r="H8" s="88">
        <v>0.35069444444444442</v>
      </c>
      <c r="I8">
        <v>4</v>
      </c>
    </row>
    <row r="9" spans="1:9" x14ac:dyDescent="0.25">
      <c r="A9" s="75">
        <v>44463</v>
      </c>
      <c r="B9" s="88">
        <v>0.91319444444444453</v>
      </c>
      <c r="C9" s="88">
        <v>0.97916666666666663</v>
      </c>
      <c r="E9">
        <v>3</v>
      </c>
      <c r="F9">
        <v>15</v>
      </c>
      <c r="G9" s="88">
        <v>0.3125</v>
      </c>
      <c r="H9" s="88">
        <v>0.33333333333333331</v>
      </c>
      <c r="I9">
        <v>2</v>
      </c>
    </row>
    <row r="10" spans="1:9" x14ac:dyDescent="0.25">
      <c r="A10" s="75">
        <v>44464</v>
      </c>
      <c r="B10" s="88">
        <v>0.98263888888888884</v>
      </c>
      <c r="C10" s="88">
        <v>2.0833333333333332E-2</v>
      </c>
      <c r="D10">
        <v>15</v>
      </c>
      <c r="E10">
        <v>3</v>
      </c>
      <c r="F10">
        <v>15</v>
      </c>
      <c r="G10" s="88">
        <v>0.34375</v>
      </c>
      <c r="H10" s="88">
        <v>0.375</v>
      </c>
      <c r="I10">
        <v>5</v>
      </c>
    </row>
    <row r="11" spans="1:9" x14ac:dyDescent="0.25">
      <c r="A11" s="75">
        <v>44465</v>
      </c>
      <c r="B11" s="88">
        <v>2.0833333333333332E-2</v>
      </c>
      <c r="C11" s="88">
        <v>4.1666666666666664E-2</v>
      </c>
      <c r="D11">
        <v>5</v>
      </c>
      <c r="E11">
        <v>0</v>
      </c>
      <c r="F11">
        <v>0</v>
      </c>
      <c r="G11" s="88">
        <v>0.35416666666666669</v>
      </c>
      <c r="H11" s="88">
        <v>0.39583333333333331</v>
      </c>
      <c r="I11">
        <v>5</v>
      </c>
    </row>
    <row r="12" spans="1:9" x14ac:dyDescent="0.25">
      <c r="A12" s="75">
        <v>44466</v>
      </c>
      <c r="B12" s="88">
        <v>3.125E-2</v>
      </c>
      <c r="C12" s="88">
        <v>5.2083333333333336E-2</v>
      </c>
      <c r="D12">
        <v>30</v>
      </c>
      <c r="E12">
        <v>0</v>
      </c>
      <c r="F12">
        <v>0</v>
      </c>
      <c r="G12" s="88">
        <v>0.39583333333333331</v>
      </c>
      <c r="H12" s="88">
        <v>0.52083333333333337</v>
      </c>
      <c r="I12">
        <v>3</v>
      </c>
    </row>
    <row r="13" spans="1:9" x14ac:dyDescent="0.25">
      <c r="A13" s="75">
        <v>44467</v>
      </c>
      <c r="B13" s="88">
        <v>9.0277777777777776E-2</v>
      </c>
      <c r="C13" s="88">
        <v>0.10416666666666667</v>
      </c>
      <c r="D13">
        <v>5</v>
      </c>
      <c r="E13">
        <v>0</v>
      </c>
      <c r="F13">
        <v>0</v>
      </c>
      <c r="G13" s="88">
        <v>0.38194444444444442</v>
      </c>
      <c r="H13" s="88">
        <v>0.39583333333333331</v>
      </c>
      <c r="I13">
        <v>3</v>
      </c>
    </row>
    <row r="14" spans="1:9" x14ac:dyDescent="0.25">
      <c r="A14" s="75">
        <v>44468</v>
      </c>
      <c r="B14" s="88">
        <v>6.25E-2</v>
      </c>
      <c r="C14" s="88">
        <v>9.375E-2</v>
      </c>
      <c r="D14">
        <v>5</v>
      </c>
      <c r="E14">
        <v>0</v>
      </c>
      <c r="F14">
        <v>0</v>
      </c>
      <c r="G14" s="88">
        <v>0.30208333333333331</v>
      </c>
      <c r="H14" s="88">
        <v>0.39583333333333331</v>
      </c>
      <c r="I14">
        <v>2</v>
      </c>
    </row>
    <row r="15" spans="1:9" x14ac:dyDescent="0.25">
      <c r="A15" s="75">
        <v>44469</v>
      </c>
      <c r="B15" s="88">
        <v>4.1666666666666664E-2</v>
      </c>
      <c r="C15" s="88">
        <v>8.3333333333333329E-2</v>
      </c>
      <c r="D15">
        <v>0</v>
      </c>
      <c r="E15">
        <v>0</v>
      </c>
      <c r="F15">
        <v>0</v>
      </c>
      <c r="G15" s="88">
        <v>0.35416666666666669</v>
      </c>
      <c r="H15" s="88">
        <v>0.41666666666666669</v>
      </c>
      <c r="I15">
        <v>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18</v>
      </c>
      <c r="E5" s="17" t="s">
        <v>24</v>
      </c>
      <c r="F5" s="15">
        <v>1</v>
      </c>
      <c r="G5" s="18">
        <f>F4+F6+F8+F12+F13+F15+F17+F19+F20+F22</f>
        <v>14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21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13</v>
      </c>
      <c r="E8" s="14" t="s">
        <v>35</v>
      </c>
      <c r="F8" s="15">
        <v>2</v>
      </c>
      <c r="G8" s="18">
        <f>F5+F7+F9+F10+F11+F14+F16+F18+F21+F23</f>
        <v>12</v>
      </c>
      <c r="I8" s="14" t="s">
        <v>35</v>
      </c>
      <c r="J8" s="15">
        <v>3</v>
      </c>
      <c r="K8" s="18">
        <f>J5+J7+J9+J10+J11+J14+J16+J18+J21+J23</f>
        <v>12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2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2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3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2</v>
      </c>
      <c r="E21" s="17" t="s">
        <v>71</v>
      </c>
      <c r="F21" s="15">
        <v>2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9" workbookViewId="0">
      <selection activeCell="F22" sqref="F2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293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294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/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5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5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292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295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296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/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1</v>
      </c>
    </row>
    <row r="31" spans="1:9" x14ac:dyDescent="0.25">
      <c r="A31" s="40" t="s">
        <v>273</v>
      </c>
      <c r="B31" s="15">
        <v>5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2023-09-27T16:14:49Z</dcterms:modified>
  <cp:category/>
  <cp:contentStatus/>
</cp:coreProperties>
</file>