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36A74265-0B8F-47B4-8605-869725589150}" xr6:coauthVersionLast="47" xr6:coauthVersionMax="47" xr10:uidLastSave="{00000000-0000-0000-0000-000000000000}"/>
  <bookViews>
    <workbookView xWindow="-110" yWindow="-110" windowWidth="19420" windowHeight="11620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3" l="1"/>
  <c r="L10" i="1" l="1"/>
  <c r="Y4" i="3"/>
  <c r="X9" i="3"/>
  <c r="S13" i="3"/>
  <c r="S12" i="3"/>
  <c r="S11" i="3"/>
  <c r="B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8" i="3" l="1"/>
  <c r="X10" i="3"/>
  <c r="Z15" i="3" s="1" a="1"/>
  <c r="Z15" i="3" s="1"/>
  <c r="P16" i="3"/>
  <c r="T16" i="3" s="1"/>
  <c r="X14" i="3"/>
  <c r="X13" i="3"/>
  <c r="P11" i="3"/>
  <c r="T11" i="3" s="1"/>
  <c r="P12" i="3"/>
  <c r="T12" i="3" s="1"/>
  <c r="P4" i="3"/>
  <c r="T4" i="3" s="1"/>
  <c r="X12" i="3"/>
  <c r="X15" i="3" s="1" a="1"/>
  <c r="X15" i="3" s="1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Z4" i="3" l="1"/>
  <c r="X4" i="3"/>
  <c r="Q11" i="3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<sst xmlns="http://schemas.openxmlformats.org/spreadsheetml/2006/main" count="546" uniqueCount="301">
  <si>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</si>
  <si>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</si>
  <si>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</si>
  <si>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</si>
  <si>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</si>
  <si>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</si>
  <si>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</si>
  <si>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</si>
  <si>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</si>
  <si>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</si>
  <si>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</si>
  <si>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</si>
  <si>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</si>
  <si>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</si>
  <si>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</si>
  <si>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</si>
  <si>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</si>
  <si>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</si>
  <si>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</si>
  <si>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</si>
  <si>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</si>
  <si>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</si>
  <si>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</si>
  <si>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</si>
  <si>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</si>
  <si>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</si>
  <si>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</si>
  <si>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</si>
  <si>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</si>
  <si>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</si>
  <si>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</si>
  <si>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</si>
  <si>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</si>
  <si>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</si>
  <si>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</si>
  <si>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</si>
  <si>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</si>
  <si>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</si>
  <si>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</si>
  <si>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</si>
  <si>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</si>
  <si>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</si>
  <si>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</si>
  <si>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</si>
  <si>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</si>
  <si>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</si>
  <si>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</si>
  <si>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</si>
  <si>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</si>
  <si>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</si>
  <si>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</si>
  <si>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</si>
  <si>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</si>
  <si>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</si>
  <si>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</si>
  <si>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</si>
  <si>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</si>
  <si>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</si>
  <si>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</si>
  <si>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</si>
  <si>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</si>
  <si>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</si>
  <si>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</si>
  <si>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</si>
  <si>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</si>
  <si>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</si>
  <si>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</si>
  <si>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</si>
  <si>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</si>
  <si>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</si>
  <si>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</si>
  <si>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</si>
  <si>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</si>
  <si>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</si>
  <si>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</si>
  <si>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</si>
  <si>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</si>
  <si>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</si>
  <si>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</si>
  <si>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</si>
  <si>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</si>
  <si>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</si>
  <si>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</si>
  <si>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</si>
  <si>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</si>
  <si>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</si>
  <si>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</si>
  <si>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</si>
  <si>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</si>
  <si>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</si>
  <si>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</si>
  <si>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</si>
  <si>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</si>
  <si>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</si>
  <si>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</si>
  <si>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</si>
  <si>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</si>
  <si>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</si>
  <si>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</si>
  <si>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</si>
  <si>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</si>
  <si>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</si>
  <si>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</si>
  <si>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</si>
  <si>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</si>
  <si>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</si>
  <si>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</si>
  <si>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</si>
  <si>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</si>
  <si>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</si>
  <si>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</si>
  <si>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</si>
  <si>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</si>
  <si>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</si>
  <si>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</si>
  <si>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</si>
  <si>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</si>
  <si>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</si>
  <si>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</si>
  <si>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</si>
  <si>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</si>
  <si>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</si>
  <si>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</si>
  <si>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</si>
  <si>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</si>
  <si>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</si>
  <si>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</si>
  <si>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</si>
  <si>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</si>
  <si>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</si>
  <si>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</si>
  <si>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</si>
  <si>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</si>
  <si>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</si>
  <si>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</si>
  <si>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</si>
  <si>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</si>
  <si>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</si>
  <si>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</si>
  <si>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</si>
  <si>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</si>
  <si>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</si>
  <si>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</si>
  <si>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</si>
  <si>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</si>
  <si>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</si>
  <si>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</si>
  <si>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</si>
  <si>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</si>
  <si>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</si>
  <si>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</si>
  <si>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</si>
  <si>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</si>
  <si>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</si>
  <si>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</si>
  <si>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</si>
  <si>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</si>
  <si>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</si>
  <si>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</si>
  <si>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</si>
  <si>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</si>
  <si>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</si>
  <si>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</si>
  <si>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</si>
  <si>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</si>
  <si>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</si>
  <si>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</si>
  <si>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</si>
  <si>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</si>
  <si>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</si>
  <si>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</si>
  <si>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</si>
  <si>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</si>
  <si>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</si>
  <si>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</si>
  <si>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</si>
  <si>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</si>
  <si>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</si>
  <si>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</si>
  <si>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</si>
  <si>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</si>
  <si>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</si>
  <si>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</si>
  <si>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</si>
  <si>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</si>
  <si>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</si>
  <si>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</si>
  <si>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</si>
  <si>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</si>
  <si>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</si>
  <si>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</si>
  <si>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</si>
  <si>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</si>
  <si>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</si>
  <si>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</si>
  <si>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</si>
  <si>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</si>
  <si>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</si>
  <si>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</si>
  <si>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</si>
  <si>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</si>
  <si>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</si>
  <si>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</si>
  <si>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</si>
  <si>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</si>
  <si>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</si>
  <si>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</si>
  <si>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</si>
  <si>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</si>
  <si>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</si>
  <si>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</si>
  <si>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</si>
  <si>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</si>
  <si>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</si>
  <si>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</si>
  <si>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</si>
  <si>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</si>
  <si>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</si>
  <si>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</si>
  <si>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</si>
  <si>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</si>
  <si>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</si>
  <si>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</si>
  <si>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</si>
  <si>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</si>
  <si>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</si>
  <si>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</si>
  <si>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</si>
  <si>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</si>
  <si>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</si>
  <si>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</si>
  <si>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</si>
  <si>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</si>
  <si>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</si>
  <si>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</si>
  <si>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</si>
  <si>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</si>
  <si>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</si>
  <si>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</si>
  <si>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</si>
  <si>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</si>
  <si>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</si>
  <si>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</si>
  <si>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</si>
  <si>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</si>
  <si>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</si>
  <si>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</si>
  <si>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</si>
  <si>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</si>
  <si>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</si>
  <si>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</si>
  <si>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</si>
  <si>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</si>
  <si>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</si>
  <si>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</si>
  <si>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</si>
  <si>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</si>
  <si>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</si>
  <si>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</si>
  <si>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</si>
  <si>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</si>
  <si>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</si>
  <si>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</si>
  <si>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</si>
  <si>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</si>
  <si>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</si>
  <si>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</si>
  <si>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</si>
  <si>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</si>
  <si>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</si>
  <si>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</si>
  <si>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</si>
  <si>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</si>
  <si>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</si>
  <si>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</si>
  <si>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</si>
  <si>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</si>
  <si>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</si>
  <si>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</si>
  <si>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</si>
  <si>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</si>
  <si>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</si>
  <si>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</si>
  <si>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</si>
  <si>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</si>
  <si>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</si>
  <si>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</si>
  <si>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</si>
  <si>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Piano, fele, ukulele, banjo, vokal</t>
  </si>
  <si>
    <t xml:space="preserve">Had to start 8:30 both T1 and T2 </t>
  </si>
  <si>
    <t>day 23 is ignored because delay messaging failure</t>
  </si>
  <si>
    <t>average less</t>
  </si>
  <si>
    <t>ja brukte litt av det jeg kunne om tilfeldighet fra matematikk - studiet. Tenkte b.la. På å lage minimønstre som varierte ofte</t>
  </si>
  <si>
    <t>Interessant å ikke vite hvor lang varighet oppgaven hadde.  Ene tonen er ikke helt korrekt.</t>
  </si>
  <si>
    <t>Var tidvis vanskelig å fokusere, så fokuserte på å fokusere. Fokuserte på krysset. Tenkte på tilfeldighet generelt, og hvor tilfeldig et menneske klarer å generere sekvenser. Generelt filosofisk rundt sannsynlighet.</t>
  </si>
  <si>
    <t>nei</t>
  </si>
  <si>
    <t>Kortsiktig tilfeldighet i forhodl til sist.    (Ikke rytme [her er det vel snakk om tonen])</t>
  </si>
  <si>
    <t xml:space="preserve">Begynte å se refleksjoner bak krysset. - Tenkt på tilfeldigheter. Sulten, venne, eksen. 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</si>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</sst>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4" borderId="0" xfId="0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8"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6" zoomScale="98" zoomScaleNormal="130" workbookViewId="0">
      <selection activeCell="D6" sqref="D6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13</v>
      </c>
      <c r="F2" t="s">
        <v>252</v>
      </c>
    </row>
    <row r="3" spans="1:8" x14ac:dyDescent="0.35">
      <c r="A3" s="38"/>
      <c r="B3" s="44" t="s">
        <v>106</v>
      </c>
      <c r="C3" s="46"/>
      <c r="D3" s="37">
        <v>27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87">
        <v>1</v>
      </c>
      <c r="F6" t="s">
        <v>253</v>
      </c>
    </row>
    <row r="7" spans="1:8" x14ac:dyDescent="0.35">
      <c r="A7" s="38"/>
      <c r="B7" s="44" t="s">
        <v>109</v>
      </c>
      <c r="C7" s="46"/>
      <c r="D7" s="86">
        <v>44278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12</v>
      </c>
      <c r="E8" s="15">
        <v>45</v>
      </c>
      <c r="F8" s="59" t="s">
        <v>270</v>
      </c>
      <c r="H8" s="78">
        <f>((E8/0.6)/100)+D8</f>
        <v>12.75</v>
      </c>
    </row>
    <row r="9" spans="1:8" x14ac:dyDescent="0.35">
      <c r="A9" s="38"/>
      <c r="B9" s="44" t="s">
        <v>110</v>
      </c>
      <c r="C9" s="46"/>
      <c r="D9" s="86">
        <v>44286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13</v>
      </c>
      <c r="E10" s="15">
        <v>53</v>
      </c>
      <c r="F10" s="59" t="s">
        <v>270</v>
      </c>
      <c r="H10" s="78">
        <f>((E10/0.6)/100)+D10</f>
        <v>13.883333333333333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288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22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0.5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0.9375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 t="s">
        <v>289</v>
      </c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22</v>
      </c>
      <c r="P3" s="11">
        <v>30</v>
      </c>
      <c r="Q3" s="12">
        <f>24-(((P3/0.6)/100)+O3)</f>
        <v>1.5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0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1</v>
      </c>
      <c r="Z4" s="18">
        <f>Y3+Y5+Y7+Y11+Y12+Y14+Y16+Y18+Y19+Y21</f>
        <v>39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22</v>
      </c>
      <c r="C5" s="11">
        <v>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3</v>
      </c>
      <c r="Z5"/>
      <c r="AA5"/>
      <c r="AB5" s="10" t="s">
        <v>28</v>
      </c>
      <c r="AC5" s="11">
        <v>0</v>
      </c>
    </row>
    <row r="6" spans="1:29" ht="14.5" x14ac:dyDescent="0.35">
      <c r="A6" s="10" t="s">
        <v>28</v>
      </c>
      <c r="B6" s="11">
        <v>7</v>
      </c>
      <c r="C6" s="11">
        <v>0</v>
      </c>
      <c r="E6" s="8" t="s">
        <v>31</v>
      </c>
      <c r="F6" s="9">
        <v>7</v>
      </c>
      <c r="H6" s="8" t="s">
        <v>31</v>
      </c>
      <c r="I6" s="9">
        <v>2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4</v>
      </c>
      <c r="Z6" s="7" t="s">
        <v>33</v>
      </c>
      <c r="AA6"/>
      <c r="AB6" s="2" t="s">
        <v>34</v>
      </c>
      <c r="AC6" s="20">
        <f>SUM(AC3:AC5)</f>
        <v>2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4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7</v>
      </c>
      <c r="P7" s="11">
        <v>0</v>
      </c>
      <c r="Q7" s="13">
        <f>((P7/0.6)/100)+O7</f>
        <v>7</v>
      </c>
      <c r="R7" s="13">
        <f>(Q8/(Q3+Q7))*100</f>
        <v>88.235294117647058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4</v>
      </c>
      <c r="Z7" s="18">
        <f>Y4+Y6+Y8+Y9+Y10+Y13+Y15+Y17+Y20+Y22</f>
        <v>17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7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0</v>
      </c>
      <c r="E9" s="8" t="s">
        <v>39</v>
      </c>
      <c r="F9" s="9">
        <v>6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5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3</v>
      </c>
      <c r="C11" s="71"/>
      <c r="E11" s="8" t="s">
        <v>43</v>
      </c>
      <c r="F11" s="9">
        <v>6</v>
      </c>
      <c r="H11" s="8" t="s">
        <v>41</v>
      </c>
      <c r="I11" s="23">
        <f>SUM(I3:I10)</f>
        <v>7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5.333333333333333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4</v>
      </c>
      <c r="P12" s="13">
        <f t="shared" si="0"/>
        <v>3</v>
      </c>
      <c r="Q12" s="39" t="s">
        <v>46</v>
      </c>
      <c r="R12" s="24">
        <f>P20</f>
        <v>1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3</v>
      </c>
      <c r="P17" s="13">
        <f t="shared" si="0"/>
        <v>2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2</v>
      </c>
      <c r="P19" s="13">
        <f t="shared" si="0"/>
        <v>1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2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7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2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H1" zoomScaleNormal="100" workbookViewId="0">
      <selection activeCell="W9" sqref="W9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44273</v>
      </c>
      <c r="B4" s="32">
        <v>1</v>
      </c>
      <c r="C4" s="33">
        <v>24</v>
      </c>
      <c r="D4" s="15">
        <v>22</v>
      </c>
      <c r="E4" s="15">
        <v>30</v>
      </c>
      <c r="F4" s="15">
        <v>30</v>
      </c>
      <c r="G4" s="34">
        <f>(E4/0.6)/100</f>
        <v>0.5</v>
      </c>
      <c r="H4" s="34">
        <f>(F4/0.6)/100</f>
        <v>0.5</v>
      </c>
      <c r="I4" s="34">
        <f>D4+G4+H4</f>
        <v>23</v>
      </c>
      <c r="J4" s="34">
        <f>C4-I4</f>
        <v>1</v>
      </c>
      <c r="K4" s="15">
        <v>6</v>
      </c>
      <c r="L4" s="15">
        <v>45</v>
      </c>
      <c r="M4" s="34">
        <f>(L4/0.6)/100</f>
        <v>0.75</v>
      </c>
      <c r="N4" s="34">
        <f>K4+M4</f>
        <v>6.75</v>
      </c>
      <c r="O4" s="34">
        <f t="shared" ref="O4:O20" si="0">N4+J4</f>
        <v>7.75</v>
      </c>
      <c r="P4" s="34">
        <f>ROUNDDOWN(O4,0)</f>
        <v>7</v>
      </c>
      <c r="Q4" s="34">
        <f>(O4-P4)*0.6</f>
        <v>0.44999999999999996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44.999999999999993</v>
      </c>
      <c r="W4" t="s">
        <v>291</v>
      </c>
      <c r="X4" s="36">
        <f>X8-X9</f>
        <v>0.88095238095238049</v>
      </c>
      <c r="Y4" s="36">
        <f>IF(B1=1,SUM(P16:P17)/(COUNT(P16:P17)),"")</f>
        <v>4.5</v>
      </c>
      <c r="Z4" s="36">
        <f>X8-Y4</f>
        <v>2.6309523809523805</v>
      </c>
    </row>
    <row r="5" spans="1:30" x14ac:dyDescent="0.35">
      <c r="A5" s="79">
        <v>44274</v>
      </c>
      <c r="B5" s="32">
        <v>2</v>
      </c>
      <c r="C5" s="33">
        <v>24</v>
      </c>
      <c r="D5" s="15">
        <v>22</v>
      </c>
      <c r="E5" s="15">
        <v>10</v>
      </c>
      <c r="F5" s="15">
        <v>45</v>
      </c>
      <c r="G5" s="34">
        <f t="shared" ref="G5:H20" si="2">(E5/0.6)/100</f>
        <v>0.16666666666666669</v>
      </c>
      <c r="H5" s="34">
        <f t="shared" si="2"/>
        <v>0.75</v>
      </c>
      <c r="I5" s="34">
        <f t="shared" ref="I5:I20" si="3">D5+G5+H5</f>
        <v>22.916666666666668</v>
      </c>
      <c r="J5" s="34">
        <f t="shared" ref="J5:J20" si="4">C5-I5</f>
        <v>1.0833333333333321</v>
      </c>
      <c r="K5" s="15">
        <v>6</v>
      </c>
      <c r="L5" s="15">
        <v>40</v>
      </c>
      <c r="M5" s="34">
        <f t="shared" ref="M5:M20" si="5">(L5/0.6)/100</f>
        <v>0.66666666666666674</v>
      </c>
      <c r="N5" s="34">
        <f t="shared" ref="N5:N20" si="6">K5+M5</f>
        <v>6.666666666666667</v>
      </c>
      <c r="O5" s="34">
        <f t="shared" si="0"/>
        <v>7.7499999999999991</v>
      </c>
      <c r="P5" s="34">
        <f t="shared" ref="P5:P20" si="7">ROUNDDOWN(O5,0)</f>
        <v>7</v>
      </c>
      <c r="Q5" s="34">
        <f t="shared" ref="Q5:Q20" si="8">(O5-P5)*0.6</f>
        <v>0.44999999999999946</v>
      </c>
      <c r="R5" s="15">
        <v>1</v>
      </c>
      <c r="S5" s="34">
        <f t="shared" ref="S5:S20" si="9">IF(R5&gt;0,R5-1,"")</f>
        <v>0</v>
      </c>
      <c r="T5" s="35">
        <f t="shared" si="1"/>
        <v>7</v>
      </c>
      <c r="U5" s="35">
        <f t="shared" ref="U5:U20" si="10">Q5*100</f>
        <v>44.999999999999943</v>
      </c>
      <c r="Z5" s="36">
        <f>X10-Y4</f>
        <v>2.9047619047619051</v>
      </c>
      <c r="AD5" s="36"/>
    </row>
    <row r="6" spans="1:30" x14ac:dyDescent="0.35">
      <c r="A6" s="79">
        <v>44275</v>
      </c>
      <c r="B6" s="32">
        <v>3</v>
      </c>
      <c r="C6" s="33">
        <v>24</v>
      </c>
      <c r="D6" s="15">
        <v>24</v>
      </c>
      <c r="E6" s="15">
        <v>30</v>
      </c>
      <c r="F6" s="15">
        <v>60</v>
      </c>
      <c r="G6" s="34">
        <f t="shared" si="2"/>
        <v>0.5</v>
      </c>
      <c r="H6" s="34">
        <f t="shared" si="2"/>
        <v>1</v>
      </c>
      <c r="I6" s="34">
        <f t="shared" si="3"/>
        <v>25.5</v>
      </c>
      <c r="J6" s="34">
        <f t="shared" si="4"/>
        <v>-1.5</v>
      </c>
      <c r="K6" s="15">
        <v>8</v>
      </c>
      <c r="L6" s="15">
        <v>20</v>
      </c>
      <c r="M6" s="34">
        <f t="shared" si="5"/>
        <v>0.33333333333333337</v>
      </c>
      <c r="N6" s="34">
        <f t="shared" si="6"/>
        <v>8.3333333333333339</v>
      </c>
      <c r="O6" s="34">
        <f t="shared" si="0"/>
        <v>6.8333333333333339</v>
      </c>
      <c r="P6" s="34">
        <f t="shared" si="7"/>
        <v>6</v>
      </c>
      <c r="Q6" s="34">
        <f t="shared" si="8"/>
        <v>0.50000000000000033</v>
      </c>
      <c r="R6" s="15">
        <v>3</v>
      </c>
      <c r="S6" s="34">
        <f t="shared" si="9"/>
        <v>2</v>
      </c>
      <c r="T6" s="35">
        <f t="shared" si="1"/>
        <v>6</v>
      </c>
      <c r="U6" s="35">
        <f t="shared" si="10"/>
        <v>50.000000000000036</v>
      </c>
      <c r="AD6" s="36"/>
    </row>
    <row r="7" spans="1:30" x14ac:dyDescent="0.35">
      <c r="A7" s="79">
        <v>44276</v>
      </c>
      <c r="B7" s="32">
        <v>4</v>
      </c>
      <c r="C7" s="33">
        <v>24</v>
      </c>
      <c r="D7" s="15">
        <v>23</v>
      </c>
      <c r="E7" s="15">
        <v>45</v>
      </c>
      <c r="F7" s="15">
        <v>30</v>
      </c>
      <c r="G7" s="34">
        <f t="shared" si="2"/>
        <v>0.75</v>
      </c>
      <c r="H7" s="34">
        <f t="shared" si="2"/>
        <v>0.5</v>
      </c>
      <c r="I7" s="34">
        <f t="shared" si="3"/>
        <v>24.25</v>
      </c>
      <c r="J7" s="34">
        <f t="shared" si="4"/>
        <v>-0.25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8.75</v>
      </c>
      <c r="P7" s="34">
        <f t="shared" si="7"/>
        <v>8</v>
      </c>
      <c r="Q7" s="34">
        <f t="shared" si="8"/>
        <v>0.44999999999999996</v>
      </c>
      <c r="R7" s="15">
        <v>2</v>
      </c>
      <c r="S7" s="34">
        <f t="shared" si="9"/>
        <v>1</v>
      </c>
      <c r="T7" s="35">
        <f t="shared" si="1"/>
        <v>8</v>
      </c>
      <c r="U7" s="35">
        <f t="shared" si="10"/>
        <v>44.999999999999993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44277</v>
      </c>
      <c r="B8" s="32">
        <v>5</v>
      </c>
      <c r="C8" s="33">
        <v>24</v>
      </c>
      <c r="D8" s="15">
        <v>24</v>
      </c>
      <c r="E8" s="15">
        <v>0</v>
      </c>
      <c r="F8" s="15">
        <v>30</v>
      </c>
      <c r="G8" s="34">
        <f t="shared" si="2"/>
        <v>0</v>
      </c>
      <c r="H8" s="34">
        <f t="shared" si="2"/>
        <v>0.5</v>
      </c>
      <c r="I8" s="34">
        <f t="shared" si="3"/>
        <v>24.5</v>
      </c>
      <c r="J8" s="34">
        <f t="shared" si="4"/>
        <v>-0.5</v>
      </c>
      <c r="K8" s="15">
        <v>6</v>
      </c>
      <c r="L8" s="15">
        <v>30</v>
      </c>
      <c r="M8" s="34">
        <f t="shared" si="5"/>
        <v>0.5</v>
      </c>
      <c r="N8" s="34">
        <f t="shared" si="6"/>
        <v>6.5</v>
      </c>
      <c r="O8" s="34">
        <f t="shared" si="0"/>
        <v>6</v>
      </c>
      <c r="P8" s="34">
        <f t="shared" si="7"/>
        <v>6</v>
      </c>
      <c r="Q8" s="34">
        <f t="shared" si="8"/>
        <v>0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0</v>
      </c>
      <c r="W8" t="str">
        <f>IF(B1=1,"DP_NS_AVG","")</f>
        <v>DP_NS_AVG</v>
      </c>
      <c r="X8" s="36">
        <f>IF(B1=1,SUM(O8:O14)/(COUNT(O8:O14)),"")</f>
        <v>7.1309523809523805</v>
      </c>
      <c r="Y8" s="36">
        <f>IF(B1=1,SUM(S8:S14)/COUNT(S8:S14),"")</f>
        <v>3.2857142857142856</v>
      </c>
      <c r="Z8" t="str">
        <f>IF(B1=1,IF(COUNT(S8:S14)&lt;7,7-COUNT(S8:S14),""),"")</f>
        <v/>
      </c>
    </row>
    <row r="9" spans="1:30" x14ac:dyDescent="0.35">
      <c r="A9" s="79">
        <v>44278</v>
      </c>
      <c r="B9" s="32">
        <v>6</v>
      </c>
      <c r="C9" s="33">
        <v>24</v>
      </c>
      <c r="D9" s="15">
        <v>22</v>
      </c>
      <c r="E9" s="15">
        <v>0</v>
      </c>
      <c r="F9" s="15">
        <v>20</v>
      </c>
      <c r="G9" s="34">
        <f t="shared" si="2"/>
        <v>0</v>
      </c>
      <c r="H9" s="34">
        <f t="shared" si="2"/>
        <v>0.33333333333333337</v>
      </c>
      <c r="I9" s="34">
        <f t="shared" si="3"/>
        <v>22.333333333333332</v>
      </c>
      <c r="J9" s="34">
        <f t="shared" si="4"/>
        <v>1.6666666666666679</v>
      </c>
      <c r="K9" s="15">
        <v>6</v>
      </c>
      <c r="L9" s="15">
        <v>20</v>
      </c>
      <c r="M9" s="34">
        <f t="shared" si="5"/>
        <v>0.33333333333333337</v>
      </c>
      <c r="N9" s="34">
        <f t="shared" si="6"/>
        <v>6.333333333333333</v>
      </c>
      <c r="O9" s="34">
        <f t="shared" si="0"/>
        <v>8</v>
      </c>
      <c r="P9" s="34">
        <f t="shared" si="7"/>
        <v>8</v>
      </c>
      <c r="Q9" s="34">
        <f t="shared" si="8"/>
        <v>0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0</v>
      </c>
      <c r="W9" t="str">
        <f>IF(B1=1,"DP_P_AVG","")</f>
        <v>DP_P_AVG</v>
      </c>
      <c r="X9" s="36">
        <f>IF(B1=1,SUM(O15:O17)/(COUNT(O15:O17)),"")</f>
        <v>6.25</v>
      </c>
      <c r="Y9" s="36">
        <f>IF(B1=1,SUM(S15:S17)/COUNT(S15:S17),"")</f>
        <v>4</v>
      </c>
      <c r="Z9" t="str">
        <f>IF(B1=1,IF(COUNT(S15:S17)&lt;3,3-COUNT(S15:S17),""),"")</f>
        <v/>
      </c>
    </row>
    <row r="10" spans="1:30" x14ac:dyDescent="0.35">
      <c r="A10" s="79">
        <v>44279</v>
      </c>
      <c r="B10" s="32">
        <v>7</v>
      </c>
      <c r="C10" s="33">
        <v>24</v>
      </c>
      <c r="D10" s="15">
        <v>24</v>
      </c>
      <c r="E10" s="15">
        <v>35</v>
      </c>
      <c r="F10" s="15">
        <v>10</v>
      </c>
      <c r="G10" s="34">
        <f t="shared" si="2"/>
        <v>0.58333333333333337</v>
      </c>
      <c r="H10" s="34">
        <f t="shared" si="2"/>
        <v>0.16666666666666669</v>
      </c>
      <c r="I10" s="34">
        <f t="shared" si="3"/>
        <v>24.75</v>
      </c>
      <c r="J10" s="34">
        <f t="shared" si="4"/>
        <v>-0.75</v>
      </c>
      <c r="K10" s="15">
        <v>7</v>
      </c>
      <c r="L10" s="15">
        <v>30</v>
      </c>
      <c r="M10" s="34">
        <f t="shared" si="5"/>
        <v>0.5</v>
      </c>
      <c r="N10" s="34">
        <f t="shared" si="6"/>
        <v>7.5</v>
      </c>
      <c r="O10" s="34">
        <f t="shared" si="0"/>
        <v>6.75</v>
      </c>
      <c r="P10" s="34">
        <f t="shared" si="7"/>
        <v>6</v>
      </c>
      <c r="Q10" s="34">
        <f t="shared" si="8"/>
        <v>0.44999999999999996</v>
      </c>
      <c r="R10" s="15">
        <v>5</v>
      </c>
      <c r="S10" s="34">
        <f t="shared" si="9"/>
        <v>4</v>
      </c>
      <c r="T10" s="35">
        <f t="shared" si="1"/>
        <v>6</v>
      </c>
      <c r="U10" s="35">
        <f t="shared" si="10"/>
        <v>44.999999999999993</v>
      </c>
      <c r="W10" t="str">
        <f>IF(B1=1,"NS_AVG","")</f>
        <v>NS_AVG</v>
      </c>
      <c r="X10" s="36">
        <f>IF(B1=1,SUM(O4:O10)/(COUNT(O4:O10)),"")</f>
        <v>7.4047619047619051</v>
      </c>
      <c r="Y10" s="36">
        <f>IF(B1=1,SUM(S4:S10)/COUNT(S4:S10),"")</f>
        <v>2.1428571428571428</v>
      </c>
      <c r="Z10" t="str">
        <f>IF(B1=1,IF(COUNT(S4:S10)&lt;7,7-COUNT(S4:S10),""),"")</f>
        <v/>
      </c>
    </row>
    <row r="11" spans="1:30" x14ac:dyDescent="0.35">
      <c r="A11" s="79">
        <v>44280</v>
      </c>
      <c r="B11" s="32">
        <v>8</v>
      </c>
      <c r="C11" s="28">
        <v>24</v>
      </c>
      <c r="D11" s="15">
        <v>26</v>
      </c>
      <c r="E11" s="15">
        <v>0</v>
      </c>
      <c r="F11" s="15">
        <v>20</v>
      </c>
      <c r="G11" s="34">
        <f t="shared" si="2"/>
        <v>0</v>
      </c>
      <c r="H11" s="34">
        <f t="shared" si="2"/>
        <v>0.33333333333333337</v>
      </c>
      <c r="I11" s="34">
        <f t="shared" si="3"/>
        <v>26.333333333333332</v>
      </c>
      <c r="J11" s="34">
        <f t="shared" si="4"/>
        <v>-2.3333333333333321</v>
      </c>
      <c r="K11" s="15">
        <v>8</v>
      </c>
      <c r="L11" s="15">
        <v>0</v>
      </c>
      <c r="M11" s="34">
        <f t="shared" si="5"/>
        <v>0</v>
      </c>
      <c r="N11" s="34">
        <f t="shared" si="6"/>
        <v>8</v>
      </c>
      <c r="O11" s="34">
        <f t="shared" si="0"/>
        <v>5.6666666666666679</v>
      </c>
      <c r="P11" s="34">
        <f t="shared" si="7"/>
        <v>5</v>
      </c>
      <c r="Q11" s="34">
        <f t="shared" si="8"/>
        <v>0.40000000000000069</v>
      </c>
      <c r="R11" s="15">
        <v>2</v>
      </c>
      <c r="S11" s="34">
        <f t="shared" si="9"/>
        <v>1</v>
      </c>
      <c r="T11" s="35">
        <f t="shared" si="1"/>
        <v>5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44281</v>
      </c>
      <c r="B12" s="32">
        <v>9</v>
      </c>
      <c r="C12" s="28">
        <v>24</v>
      </c>
      <c r="D12" s="15">
        <v>22</v>
      </c>
      <c r="E12" s="15">
        <v>40</v>
      </c>
      <c r="F12" s="15">
        <v>5</v>
      </c>
      <c r="G12" s="34">
        <f t="shared" si="2"/>
        <v>0.66666666666666674</v>
      </c>
      <c r="H12" s="34">
        <f t="shared" si="2"/>
        <v>8.3333333333333343E-2</v>
      </c>
      <c r="I12" s="34">
        <f t="shared" si="3"/>
        <v>22.75</v>
      </c>
      <c r="J12" s="34">
        <f t="shared" si="4"/>
        <v>1.25</v>
      </c>
      <c r="K12" s="15">
        <v>6</v>
      </c>
      <c r="L12" s="15">
        <v>15</v>
      </c>
      <c r="M12" s="34">
        <f t="shared" si="5"/>
        <v>0.25</v>
      </c>
      <c r="N12" s="34">
        <f t="shared" si="6"/>
        <v>6.25</v>
      </c>
      <c r="O12" s="34">
        <f t="shared" si="0"/>
        <v>7.5</v>
      </c>
      <c r="P12" s="34">
        <f t="shared" si="7"/>
        <v>7</v>
      </c>
      <c r="Q12" s="34">
        <f t="shared" si="8"/>
        <v>0.3</v>
      </c>
      <c r="R12" s="15">
        <v>5</v>
      </c>
      <c r="S12" s="34">
        <f t="shared" si="9"/>
        <v>4</v>
      </c>
      <c r="T12" s="35">
        <f t="shared" si="1"/>
        <v>7</v>
      </c>
      <c r="U12" s="35">
        <f t="shared" si="10"/>
        <v>30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44282</v>
      </c>
      <c r="B13" s="32">
        <v>10</v>
      </c>
      <c r="C13" s="28">
        <v>24</v>
      </c>
      <c r="D13" s="15">
        <v>24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24.166666666666668</v>
      </c>
      <c r="J13" s="34">
        <f t="shared" si="4"/>
        <v>-0.16666666666666785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6.8333333333333321</v>
      </c>
      <c r="P13" s="34">
        <f t="shared" si="7"/>
        <v>6</v>
      </c>
      <c r="Q13" s="34">
        <f t="shared" si="8"/>
        <v>0.49999999999999928</v>
      </c>
      <c r="R13" s="15">
        <v>5</v>
      </c>
      <c r="S13" s="34">
        <f t="shared" si="9"/>
        <v>4</v>
      </c>
      <c r="T13" s="35">
        <f t="shared" si="1"/>
        <v>6</v>
      </c>
      <c r="U13" s="35">
        <f t="shared" si="10"/>
        <v>49.999999999999929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44283</v>
      </c>
      <c r="B14" s="32">
        <v>11</v>
      </c>
      <c r="C14" s="28">
        <v>24</v>
      </c>
      <c r="D14" s="15">
        <v>23</v>
      </c>
      <c r="E14" s="15">
        <v>40</v>
      </c>
      <c r="F14" s="15">
        <v>10</v>
      </c>
      <c r="G14" s="34">
        <f t="shared" si="2"/>
        <v>0.66666666666666674</v>
      </c>
      <c r="H14" s="34">
        <f t="shared" si="2"/>
        <v>0.16666666666666669</v>
      </c>
      <c r="I14" s="34">
        <f t="shared" si="3"/>
        <v>23.833333333333336</v>
      </c>
      <c r="J14" s="34">
        <f t="shared" si="4"/>
        <v>0.1666666666666643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9.1666666666666643</v>
      </c>
      <c r="P14" s="34">
        <f t="shared" si="7"/>
        <v>9</v>
      </c>
      <c r="Q14" s="34">
        <f t="shared" si="8"/>
        <v>9.9999999999998576E-2</v>
      </c>
      <c r="R14" s="15">
        <v>5</v>
      </c>
      <c r="S14" s="34">
        <f t="shared" si="9"/>
        <v>4</v>
      </c>
      <c r="T14" s="35">
        <f t="shared" si="1"/>
        <v>9</v>
      </c>
      <c r="U14" s="35">
        <f t="shared" si="10"/>
        <v>9.9999999999998579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44284</v>
      </c>
      <c r="B15" s="32">
        <v>12</v>
      </c>
      <c r="C15" s="28">
        <v>24</v>
      </c>
      <c r="D15" s="15">
        <v>23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23.583333333333332</v>
      </c>
      <c r="J15" s="34">
        <f t="shared" si="4"/>
        <v>0.41666666666666785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9.4166666666666679</v>
      </c>
      <c r="P15" s="34">
        <f t="shared" si="7"/>
        <v>9</v>
      </c>
      <c r="Q15" s="34">
        <f t="shared" si="8"/>
        <v>0.25000000000000072</v>
      </c>
      <c r="R15" s="15">
        <v>5</v>
      </c>
      <c r="S15" s="34">
        <f t="shared" si="9"/>
        <v>4</v>
      </c>
      <c r="T15" s="35">
        <f t="shared" si="1"/>
        <v>9</v>
      </c>
      <c r="U15" s="35">
        <f t="shared" si="10"/>
        <v>25.000000000000071</v>
      </c>
      <c r="W15" s="88" t="s">
        <v>298</v>
      </c>
      <c r="X15" s="89" cm="1">
        <f t="array" ref="X15">_xlfn.IFS(B1=0,X12-X13,B1=1,X8-X9)</f>
        <v>0.88095238095238049</v>
      </c>
      <c r="Y15" s="90" t="s">
        <v>299</v>
      </c>
      <c r="Z15" s="89" cm="1">
        <f t="array" ref="Z15">_xlfn.IFS(B1=0,X14-X13,B1=1,X10-X9)</f>
        <v>1.1547619047619051</v>
      </c>
      <c r="AA15" s="91" t="s">
        <v>300</v>
      </c>
    </row>
    <row r="16" spans="1:30" x14ac:dyDescent="0.35">
      <c r="A16" s="79">
        <v>44285</v>
      </c>
      <c r="B16" s="32">
        <v>13</v>
      </c>
      <c r="C16" s="28">
        <v>24</v>
      </c>
      <c r="D16" s="15">
        <v>26</v>
      </c>
      <c r="E16" s="15">
        <v>40</v>
      </c>
      <c r="F16" s="15">
        <v>20</v>
      </c>
      <c r="G16" s="34">
        <f t="shared" si="2"/>
        <v>0.66666666666666674</v>
      </c>
      <c r="H16" s="34">
        <f t="shared" si="2"/>
        <v>0.33333333333333337</v>
      </c>
      <c r="I16" s="34">
        <f t="shared" si="3"/>
        <v>27</v>
      </c>
      <c r="J16" s="34">
        <f t="shared" si="4"/>
        <v>-3</v>
      </c>
      <c r="K16" s="15">
        <v>7</v>
      </c>
      <c r="L16" s="15">
        <v>20</v>
      </c>
      <c r="M16" s="34">
        <f t="shared" si="5"/>
        <v>0.33333333333333337</v>
      </c>
      <c r="N16" s="34">
        <f t="shared" si="6"/>
        <v>7.333333333333333</v>
      </c>
      <c r="O16" s="34">
        <f t="shared" si="0"/>
        <v>4.333333333333333</v>
      </c>
      <c r="P16" s="34">
        <f t="shared" si="7"/>
        <v>4</v>
      </c>
      <c r="Q16" s="34">
        <f t="shared" si="8"/>
        <v>0.19999999999999982</v>
      </c>
      <c r="R16" s="15">
        <v>5</v>
      </c>
      <c r="S16" s="34">
        <f t="shared" si="9"/>
        <v>4</v>
      </c>
      <c r="T16" s="35">
        <f t="shared" si="1"/>
        <v>4</v>
      </c>
      <c r="U16" s="35">
        <f t="shared" si="10"/>
        <v>19.999999999999982</v>
      </c>
      <c r="W16" t="s">
        <v>269</v>
      </c>
    </row>
    <row r="17" spans="1:23" x14ac:dyDescent="0.35">
      <c r="A17" s="79">
        <v>44286</v>
      </c>
      <c r="B17" s="32">
        <v>14</v>
      </c>
      <c r="C17" s="28">
        <v>24</v>
      </c>
      <c r="D17" s="15">
        <v>26</v>
      </c>
      <c r="E17" s="15">
        <v>10</v>
      </c>
      <c r="F17" s="15">
        <v>20</v>
      </c>
      <c r="G17" s="34">
        <f t="shared" si="2"/>
        <v>0.16666666666666669</v>
      </c>
      <c r="H17" s="34">
        <f t="shared" si="2"/>
        <v>0.33333333333333337</v>
      </c>
      <c r="I17" s="34">
        <f t="shared" si="3"/>
        <v>26.5</v>
      </c>
      <c r="J17" s="34">
        <f t="shared" si="4"/>
        <v>-2.5</v>
      </c>
      <c r="K17" s="15">
        <v>7</v>
      </c>
      <c r="L17" s="15">
        <v>30</v>
      </c>
      <c r="M17" s="34">
        <f t="shared" si="5"/>
        <v>0.5</v>
      </c>
      <c r="N17" s="34">
        <f t="shared" si="6"/>
        <v>7.5</v>
      </c>
      <c r="O17" s="34">
        <f t="shared" si="0"/>
        <v>5</v>
      </c>
      <c r="P17" s="34">
        <f t="shared" si="7"/>
        <v>5</v>
      </c>
      <c r="Q17" s="34">
        <f t="shared" si="8"/>
        <v>0</v>
      </c>
      <c r="R17" s="15">
        <v>5</v>
      </c>
      <c r="S17" s="34">
        <f t="shared" si="9"/>
        <v>4</v>
      </c>
      <c r="T17" s="35">
        <f t="shared" si="1"/>
        <v>5</v>
      </c>
      <c r="U17" s="35">
        <f t="shared" si="10"/>
        <v>0</v>
      </c>
      <c r="W17" t="s">
        <v>290</v>
      </c>
    </row>
    <row r="18" spans="1:23" x14ac:dyDescent="0.35">
      <c r="A18" s="79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Y4">
    <cfRule type="notContainsBlanks" dxfId="0" priority="1">
      <formula>LEN(TRIM(Y4))&gt;0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27</v>
      </c>
      <c r="E5" s="17" t="s">
        <v>24</v>
      </c>
      <c r="F5" s="15">
        <v>2</v>
      </c>
      <c r="G5" s="18">
        <f>F4+F6+F8+F12+F13+F15+F17+F19+F20+F22</f>
        <v>16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32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3</v>
      </c>
      <c r="C8" s="18">
        <f>B5+B7+B9+B10+B11+B14+B16+B18+B21+B23</f>
        <v>13</v>
      </c>
      <c r="E8" s="14" t="s">
        <v>35</v>
      </c>
      <c r="F8" s="15">
        <v>2</v>
      </c>
      <c r="G8" s="18">
        <f>F5+F7+F9+F10+F11+F14+F16+F18+F21+F23</f>
        <v>14</v>
      </c>
      <c r="I8" s="14" t="s">
        <v>35</v>
      </c>
      <c r="J8" s="15">
        <v>4</v>
      </c>
      <c r="K8" s="18">
        <f>J5+J7+J9+J10+J11+J14+J16+J18+J21+J23</f>
        <v>12</v>
      </c>
      <c r="M8" s="14" t="s">
        <v>35</v>
      </c>
      <c r="N8" s="15">
        <v>4</v>
      </c>
      <c r="O8" s="18">
        <f>N5+N7+N9+N10+N11+N14+N16+N18+N21+N23</f>
        <v>13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4</v>
      </c>
      <c r="M13" s="14" t="s">
        <v>47</v>
      </c>
      <c r="N13" s="15">
        <v>3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2</v>
      </c>
    </row>
    <row r="15" spans="1:15" x14ac:dyDescent="0.35">
      <c r="A15" s="14" t="s">
        <v>53</v>
      </c>
      <c r="B15" s="15">
        <v>3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2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4</v>
      </c>
    </row>
    <row r="21" spans="1:14" x14ac:dyDescent="0.35">
      <c r="A21" s="17" t="s">
        <v>71</v>
      </c>
      <c r="B21" s="15">
        <v>3</v>
      </c>
      <c r="E21" s="17" t="s">
        <v>71</v>
      </c>
      <c r="F21" s="15">
        <v>2</v>
      </c>
      <c r="I21" s="17" t="s">
        <v>71</v>
      </c>
      <c r="J21" s="15">
        <v>2</v>
      </c>
      <c r="M21" s="17" t="s">
        <v>71</v>
      </c>
      <c r="N21" s="15">
        <v>2</v>
      </c>
    </row>
    <row r="22" spans="1:14" x14ac:dyDescent="0.3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4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2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292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293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294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295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5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296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/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297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/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2022-01-29T11:54:10Z</dcterms:modified>
  <cp:category/>
  <cp:contentStatus/>
</cp:coreProperties>
</file>