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3915AD78-F83A-409E-A621-C904728FADB4}" xr6:coauthVersionLast="47" xr6:coauthVersionMax="47" xr10:uidLastSave="{00000000-0000-0000-0000-000000000000}"/>
  <bookViews>
    <workbookView xWindow="-110" yWindow="-110" windowWidth="19420" windowHeight="11620" activeTab="1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O14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<sst xmlns="http://schemas.openxmlformats.org/spreadsheetml/2006/main" count="546" uniqueCount="301">
  <si>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</si>
  <si>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</si>
  <si>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</si>
  <si>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</si>
  <si>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</si>
  <si>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</si>
  <si>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</si>
  <si>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</si>
  <si>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</si>
  <si>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</si>
  <si>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</si>
  <si>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</si>
  <si>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</si>
  <si>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</si>
  <si>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</si>
  <si>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</si>
  <si>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</si>
  <si>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</si>
  <si>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</si>
  <si>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</si>
  <si>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</si>
  <si>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</si>
  <si>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</si>
  <si>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</si>
  <si>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</si>
  <si>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</si>
  <si>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</si>
  <si>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</si>
  <si>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</si>
  <si>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</si>
  <si>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</si>
  <si>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</si>
  <si>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</si>
  <si>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</si>
  <si>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</si>
  <si>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</si>
  <si>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</si>
  <si>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</si>
  <si>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</si>
  <si>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</si>
  <si>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</si>
  <si>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</si>
  <si>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</si>
  <si>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</si>
  <si>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</si>
  <si>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</si>
  <si>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</si>
  <si>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</si>
  <si>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</si>
  <si>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</si>
  <si>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</si>
  <si>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</si>
  <si>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</si>
  <si>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</si>
  <si>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</si>
  <si>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</si>
  <si>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</si>
  <si>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</si>
  <si>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</si>
  <si>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</si>
  <si>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</si>
  <si>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</si>
  <si>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</si>
  <si>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</si>
  <si>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</si>
  <si>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</si>
  <si>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</si>
  <si>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</si>
  <si>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</si>
  <si>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</si>
  <si>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</si>
  <si>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</si>
  <si>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</si>
  <si>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</si>
  <si>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</si>
  <si>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</si>
  <si>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</si>
  <si>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</si>
  <si>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</si>
  <si>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</si>
  <si>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</si>
  <si>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</si>
  <si>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</si>
  <si>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</si>
  <si>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</si>
  <si>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</si>
  <si>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</si>
  <si>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</si>
  <si>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</si>
  <si>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</si>
  <si>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</si>
  <si>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</si>
  <si>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</si>
  <si>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</si>
  <si>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</si>
  <si>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</si>
  <si>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</si>
  <si>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</si>
  <si>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</si>
  <si>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</si>
  <si>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</si>
  <si>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</si>
  <si>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</si>
  <si>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</si>
  <si>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</si>
  <si>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</si>
  <si>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</si>
  <si>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</si>
  <si>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</si>
  <si>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</si>
  <si>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</si>
  <si>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</si>
  <si>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</si>
  <si>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</si>
  <si>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</si>
  <si>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</si>
  <si>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</si>
  <si>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</si>
  <si>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</si>
  <si>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</si>
  <si>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</si>
  <si>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</si>
  <si>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</si>
  <si>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</si>
  <si>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</si>
  <si>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</si>
  <si>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</si>
  <si>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</si>
  <si>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</si>
  <si>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</si>
  <si>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</si>
  <si>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</si>
  <si>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</si>
  <si>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</si>
  <si>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</si>
  <si>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</si>
  <si>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</si>
  <si>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</si>
  <si>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</si>
  <si>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</si>
  <si>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</si>
  <si>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</si>
  <si>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</si>
  <si>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</si>
  <si>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</si>
  <si>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</si>
  <si>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</si>
  <si>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</si>
  <si>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</si>
  <si>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</si>
  <si>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</si>
  <si>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</si>
  <si>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</si>
  <si>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</si>
  <si>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</si>
  <si>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</si>
  <si>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</si>
  <si>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</si>
  <si>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</si>
  <si>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</si>
  <si>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</si>
  <si>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</si>
  <si>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</si>
  <si>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</si>
  <si>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</si>
  <si>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</si>
  <si>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</si>
  <si>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</si>
  <si>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</si>
  <si>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</si>
  <si>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</si>
  <si>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</si>
  <si>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</si>
  <si>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</si>
  <si>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</si>
  <si>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</si>
  <si>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</si>
  <si>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</si>
  <si>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</si>
  <si>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</si>
  <si>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</si>
  <si>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</si>
  <si>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</si>
  <si>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</si>
  <si>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</si>
  <si>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</si>
  <si>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</si>
  <si>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</si>
  <si>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</si>
  <si>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</si>
  <si>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</si>
  <si>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</si>
  <si>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</si>
  <si>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</si>
  <si>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</si>
  <si>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</si>
  <si>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</si>
  <si>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</si>
  <si>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</si>
  <si>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</si>
  <si>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</si>
  <si>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</si>
  <si>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</si>
  <si>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</si>
  <si>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</si>
  <si>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</si>
  <si>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</si>
  <si>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</si>
  <si>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</si>
  <si>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</si>
  <si>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</si>
  <si>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</si>
  <si>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</si>
  <si>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</si>
  <si>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</si>
  <si>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</si>
  <si>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</si>
  <si>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</si>
  <si>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</si>
  <si>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</si>
  <si>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</si>
  <si>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</si>
  <si>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</si>
  <si>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</si>
  <si>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</si>
  <si>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</si>
  <si>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</si>
  <si>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</si>
  <si>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</si>
  <si>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</si>
  <si>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</si>
  <si>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</si>
  <si>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</si>
  <si>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</si>
  <si>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</si>
  <si>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</si>
  <si>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</si>
  <si>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</si>
  <si>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</si>
  <si>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</si>
  <si>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</si>
  <si>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</si>
  <si>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</si>
  <si>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</si>
  <si>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</si>
  <si>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</si>
  <si>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</si>
  <si>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</si>
  <si>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</si>
  <si>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</si>
  <si>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</si>
  <si>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</si>
  <si>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</si>
  <si>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</si>
  <si>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</si>
  <si>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</si>
  <si>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</si>
  <si>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</si>
  <si>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</si>
  <si>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</si>
  <si>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</si>
  <si>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</si>
  <si>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</si>
  <si>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</si>
  <si>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</si>
  <si>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</si>
  <si>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</si>
  <si>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</si>
  <si>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</si>
  <si>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</si>
  <si>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</si>
  <si>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</si>
  <si>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</si>
  <si>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</si>
  <si>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</si>
  <si>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</si>
  <si>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</si>
  <si>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</si>
  <si>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</si>
  <si>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</si>
  <si>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</si>
  <si>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</si>
  <si>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</si>
  <si>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</si>
  <si>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</si>
  <si>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</si>
  <si>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</si>
  <si>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</si>
  <si>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Kornet</t>
  </si>
  <si>
    <t>Nei. Prøvde å variere, telle. Samme som sist.</t>
  </si>
  <si>
    <t>Tyngre I dag enn sist. Tankene vandret mer enn sist.</t>
  </si>
  <si>
    <t>Tenkte ingenting, flyktige tanker. Skitur.</t>
  </si>
  <si>
    <t>Nei. Er nok mer trøtt enn klar over.</t>
  </si>
  <si>
    <t>1 ("vet ikke"), 5</t>
  </si>
  <si>
    <t>Nei. Tenkte at jeg ikke kunne trykke høyre, venstre, høyre. 4 høyre, 4 venstre. Telling</t>
  </si>
  <si>
    <t>Unngå å ikke trykke/avgi svar på rytme. Mismatch</t>
  </si>
  <si>
    <t>Parkeringa mi, klokka, romla I magen - på tide med lunsj snart. Følte at øynene svømte.</t>
  </si>
  <si>
    <t>Nei. Litt spent på hva jeg viser/har angitt av svar.</t>
  </si>
  <si>
    <t>Forskjell</t>
  </si>
  <si>
    <t>DP_NS - DP_P</t>
  </si>
  <si>
    <t>NS - DP_P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</si>
</sst>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</cellXfs>
  <cellStyles count="1">
    <cellStyle name="Normal" xfId="0" builtinId="0"/>
  </cellStyles>
  <dxfs count="7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41" sqref="D41"/>
    </sheetView>
  </sheetViews>
  <sheetFormatPr baseColWidth="10" defaultColWidth="10.90625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14</v>
      </c>
      <c r="F2" t="s">
        <v>252</v>
      </c>
    </row>
    <row r="3" spans="1:8" x14ac:dyDescent="0.35">
      <c r="A3" s="38"/>
      <c r="B3" s="44" t="s">
        <v>106</v>
      </c>
      <c r="C3" s="46"/>
      <c r="D3" s="37">
        <v>43</v>
      </c>
      <c r="F3" t="s">
        <v>254</v>
      </c>
    </row>
    <row r="4" spans="1:8" x14ac:dyDescent="0.35">
      <c r="A4" s="38"/>
      <c r="B4" s="44" t="s">
        <v>133</v>
      </c>
      <c r="C4" s="46"/>
      <c r="D4" s="37">
        <v>2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1</v>
      </c>
      <c r="F6" t="s">
        <v>253</v>
      </c>
    </row>
    <row r="7" spans="1:8" x14ac:dyDescent="0.35">
      <c r="A7" s="38"/>
      <c r="B7" s="44" t="s">
        <v>109</v>
      </c>
      <c r="C7" s="46"/>
      <c r="D7" s="86">
        <v>44278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12</v>
      </c>
      <c r="E8" s="15">
        <v>42</v>
      </c>
      <c r="F8" s="59" t="s">
        <v>270</v>
      </c>
      <c r="H8" s="78">
        <f>((E8/0.6)/100)+D8</f>
        <v>12.7</v>
      </c>
    </row>
    <row r="9" spans="1:8" x14ac:dyDescent="0.35">
      <c r="A9" s="38"/>
      <c r="B9" s="44" t="s">
        <v>110</v>
      </c>
      <c r="C9" s="46"/>
      <c r="D9" s="86">
        <v>44285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13</v>
      </c>
      <c r="E10" s="15">
        <v>42</v>
      </c>
      <c r="F10" s="59" t="s">
        <v>270</v>
      </c>
      <c r="H10" s="78">
        <f>((E10/0.6)/100)+D10</f>
        <v>13.7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/>
      <c r="F12" s="59" t="s">
        <v>136</v>
      </c>
    </row>
    <row r="13" spans="1:8" x14ac:dyDescent="0.35">
      <c r="A13" s="38"/>
      <c r="B13" s="44" t="s">
        <v>113</v>
      </c>
      <c r="C13" s="46"/>
      <c r="D13" s="42" t="s">
        <v>288</v>
      </c>
      <c r="F13" s="59" t="s">
        <v>271</v>
      </c>
      <c r="H13" s="78">
        <f>IF(ISTEXT(D13)=TRUE,1,0)</f>
        <v>1</v>
      </c>
    </row>
    <row r="14" spans="1:8" x14ac:dyDescent="0.35">
      <c r="A14" s="38"/>
      <c r="B14" s="44" t="s">
        <v>114</v>
      </c>
      <c r="C14" s="46"/>
      <c r="D14" s="37">
        <v>23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abSelected="1" zoomScaleNormal="100" workbookViewId="0">
      <selection activeCell="L11" sqref="L11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7</v>
      </c>
      <c r="H3" s="8" t="s">
        <v>20</v>
      </c>
      <c r="I3" s="9">
        <v>2</v>
      </c>
      <c r="K3" s="8" t="s">
        <v>21</v>
      </c>
      <c r="L3" s="9">
        <v>0</v>
      </c>
      <c r="N3" s="10" t="s">
        <v>22</v>
      </c>
      <c r="O3" s="11">
        <v>23</v>
      </c>
      <c r="P3" s="11">
        <v>30</v>
      </c>
      <c r="Q3" s="12">
        <f>24-(((P3/0.6)/100)+O3)</f>
        <v>0.5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2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34</v>
      </c>
      <c r="AA4"/>
      <c r="AB4" s="10" t="s">
        <v>24</v>
      </c>
      <c r="AC4" s="11">
        <v>0</v>
      </c>
    </row>
    <row r="5" spans="1:29" ht="14.5" x14ac:dyDescent="0.35">
      <c r="A5" s="10" t="s">
        <v>24</v>
      </c>
      <c r="B5" s="11">
        <v>23</v>
      </c>
      <c r="C5" s="11">
        <v>0</v>
      </c>
      <c r="E5" s="8" t="s">
        <v>28</v>
      </c>
      <c r="F5" s="9">
        <v>3</v>
      </c>
      <c r="H5" s="8" t="s">
        <v>28</v>
      </c>
      <c r="I5" s="9">
        <v>1</v>
      </c>
      <c r="K5" s="8" t="s">
        <v>29</v>
      </c>
      <c r="L5" s="9">
        <v>0</v>
      </c>
      <c r="N5" s="19" t="s">
        <v>30</v>
      </c>
      <c r="O5" s="11">
        <v>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2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3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6</v>
      </c>
      <c r="C6" s="11">
        <v>30</v>
      </c>
      <c r="E6" s="8" t="s">
        <v>31</v>
      </c>
      <c r="F6" s="9">
        <v>5</v>
      </c>
      <c r="H6" s="8" t="s">
        <v>31</v>
      </c>
      <c r="I6" s="9">
        <v>1</v>
      </c>
      <c r="K6" s="8" t="s">
        <v>24</v>
      </c>
      <c r="L6" s="9">
        <v>1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3</v>
      </c>
    </row>
    <row r="7" spans="1:29" ht="14.5" x14ac:dyDescent="0.35">
      <c r="A7" s="10" t="s">
        <v>31</v>
      </c>
      <c r="B7" s="11">
        <v>7</v>
      </c>
      <c r="C7" s="11">
        <v>0</v>
      </c>
      <c r="E7" s="8" t="s">
        <v>35</v>
      </c>
      <c r="F7" s="9">
        <v>2</v>
      </c>
      <c r="H7" s="8" t="s">
        <v>35</v>
      </c>
      <c r="I7" s="9">
        <v>3</v>
      </c>
      <c r="K7" s="8" t="s">
        <v>28</v>
      </c>
      <c r="L7" s="9">
        <v>1</v>
      </c>
      <c r="N7" s="10" t="s">
        <v>36</v>
      </c>
      <c r="O7" s="11">
        <v>6</v>
      </c>
      <c r="P7" s="11">
        <v>0</v>
      </c>
      <c r="Q7" s="13">
        <f>((P7/0.6)/100)+O7</f>
        <v>6</v>
      </c>
      <c r="R7" s="13">
        <f>(Q8/(Q3+Q7))*100</f>
        <v>92.307692307692307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3</v>
      </c>
      <c r="Z7" s="18">
        <f>Y4+Y6+Y8+Y9+Y10+Y13+Y15+Y17+Y20+Y22</f>
        <v>12</v>
      </c>
      <c r="AA7"/>
    </row>
    <row r="8" spans="1:29" ht="14.5" x14ac:dyDescent="0.35">
      <c r="A8" s="10" t="s">
        <v>35</v>
      </c>
      <c r="B8" s="11">
        <v>7</v>
      </c>
      <c r="C8" s="11">
        <v>0</v>
      </c>
      <c r="E8" s="8" t="s">
        <v>37</v>
      </c>
      <c r="F8" s="9">
        <v>7</v>
      </c>
      <c r="H8" s="8" t="s">
        <v>37</v>
      </c>
      <c r="I8" s="9">
        <v>0</v>
      </c>
      <c r="K8" s="8" t="s">
        <v>31</v>
      </c>
      <c r="L8" s="9">
        <v>2</v>
      </c>
      <c r="N8" s="10" t="s">
        <v>38</v>
      </c>
      <c r="O8" s="11">
        <v>6</v>
      </c>
      <c r="P8" s="11">
        <v>0</v>
      </c>
      <c r="Q8" s="13">
        <f>((P8/0.6)/100)+O8</f>
        <v>6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2</v>
      </c>
      <c r="Z8"/>
      <c r="AA8"/>
    </row>
    <row r="9" spans="1:29" ht="14.5" x14ac:dyDescent="0.35">
      <c r="A9" s="19" t="s">
        <v>37</v>
      </c>
      <c r="B9" s="11">
        <v>8</v>
      </c>
      <c r="C9" s="70">
        <v>30</v>
      </c>
      <c r="E9" s="8" t="s">
        <v>39</v>
      </c>
      <c r="F9" s="9">
        <v>5</v>
      </c>
      <c r="H9" s="8" t="s">
        <v>39</v>
      </c>
      <c r="I9" s="9">
        <v>1</v>
      </c>
      <c r="K9" s="8" t="s">
        <v>35</v>
      </c>
      <c r="L9" s="9">
        <v>1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4</v>
      </c>
      <c r="H10" s="8" t="s">
        <v>40</v>
      </c>
      <c r="I10" s="9">
        <v>0</v>
      </c>
      <c r="K10" s="8" t="s">
        <v>41</v>
      </c>
      <c r="L10" s="22">
        <f>SUM(L3:L9)</f>
        <v>6</v>
      </c>
      <c r="N10" s="10" t="s">
        <v>42</v>
      </c>
      <c r="O10" s="11">
        <v>2</v>
      </c>
      <c r="P10" s="13">
        <f>O10-1</f>
        <v>1</v>
      </c>
      <c r="Q10" s="12">
        <f>P5+P10</f>
        <v>1</v>
      </c>
      <c r="U10" s="4" t="s">
        <v>41</v>
      </c>
      <c r="V10" s="20">
        <f>SUM(V3:V9)/7</f>
        <v>2.8571428571428572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1</v>
      </c>
      <c r="C11" s="71"/>
      <c r="E11" s="8" t="s">
        <v>43</v>
      </c>
      <c r="F11" s="9">
        <v>5</v>
      </c>
      <c r="H11" s="8" t="s">
        <v>41</v>
      </c>
      <c r="I11" s="23">
        <f>SUM(I3:I10)</f>
        <v>10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3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4.4444444444444446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2</v>
      </c>
      <c r="P12" s="13">
        <f t="shared" si="0"/>
        <v>1</v>
      </c>
      <c r="Q12" s="39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2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2</v>
      </c>
      <c r="X14" s="14" t="s">
        <v>53</v>
      </c>
      <c r="Y14" s="15">
        <v>4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4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6</v>
      </c>
      <c r="X19" s="14" t="s">
        <v>68</v>
      </c>
      <c r="Y19" s="15">
        <v>4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2</v>
      </c>
      <c r="X21" s="14" t="s">
        <v>73</v>
      </c>
      <c r="Y21" s="15">
        <v>4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J1" zoomScaleNormal="100" workbookViewId="0">
      <selection activeCell="W15" sqref="W15:AA15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44272</v>
      </c>
      <c r="B4" s="32">
        <v>1</v>
      </c>
      <c r="C4" s="33">
        <v>24</v>
      </c>
      <c r="D4" s="15">
        <v>22</v>
      </c>
      <c r="E4" s="15">
        <v>50</v>
      </c>
      <c r="F4" s="15">
        <v>5</v>
      </c>
      <c r="G4" s="34">
        <f>(E4/0.6)/100</f>
        <v>0.83333333333333348</v>
      </c>
      <c r="H4" s="34">
        <f>(F4/0.6)/100</f>
        <v>8.3333333333333343E-2</v>
      </c>
      <c r="I4" s="34">
        <f>D4+G4+H4</f>
        <v>22.916666666666664</v>
      </c>
      <c r="J4" s="34">
        <f>C4-I4</f>
        <v>1.0833333333333357</v>
      </c>
      <c r="K4" s="15">
        <v>5</v>
      </c>
      <c r="L4" s="15">
        <v>55</v>
      </c>
      <c r="M4" s="34">
        <f>(L4/0.6)/100</f>
        <v>0.91666666666666674</v>
      </c>
      <c r="N4" s="34">
        <f>K4+M4</f>
        <v>5.916666666666667</v>
      </c>
      <c r="O4" s="34">
        <f t="shared" ref="O4:O20" si="0">N4+J4</f>
        <v>7.0000000000000027</v>
      </c>
      <c r="P4" s="34">
        <f>ROUNDDOWN(O4,0)</f>
        <v>7</v>
      </c>
      <c r="Q4" s="34">
        <f>(O4-P4)*0.6</f>
        <v>1.5987211554602253E-15</v>
      </c>
      <c r="R4" s="15">
        <v>5</v>
      </c>
      <c r="S4" s="34">
        <f>IF(R4&gt;0,R4-1,"")</f>
        <v>4</v>
      </c>
      <c r="T4" s="35">
        <f t="shared" ref="T4:T20" si="1">P4</f>
        <v>7</v>
      </c>
      <c r="U4" s="35">
        <f>Q4*100</f>
        <v>1.5987211554602252E-13</v>
      </c>
    </row>
    <row r="5" spans="1:30" x14ac:dyDescent="0.35">
      <c r="A5" s="79">
        <v>44273</v>
      </c>
      <c r="B5" s="32">
        <v>2</v>
      </c>
      <c r="C5" s="33">
        <v>24</v>
      </c>
      <c r="D5" s="15">
        <v>23</v>
      </c>
      <c r="E5" s="15">
        <v>0</v>
      </c>
      <c r="F5" s="15">
        <v>5</v>
      </c>
      <c r="G5" s="34">
        <f t="shared" ref="G5:H20" si="2">(E5/0.6)/100</f>
        <v>0</v>
      </c>
      <c r="H5" s="34">
        <f t="shared" si="2"/>
        <v>8.3333333333333343E-2</v>
      </c>
      <c r="I5" s="34">
        <f t="shared" ref="I5:I20" si="3">D5+G5+H5</f>
        <v>23.083333333333332</v>
      </c>
      <c r="J5" s="34">
        <f t="shared" ref="J5:J20" si="4">C5-I5</f>
        <v>0.91666666666666785</v>
      </c>
      <c r="K5" s="15">
        <v>5</v>
      </c>
      <c r="L5" s="15">
        <v>53</v>
      </c>
      <c r="M5" s="34">
        <f t="shared" ref="M5:M20" si="5">(L5/0.6)/100</f>
        <v>0.88333333333333341</v>
      </c>
      <c r="N5" s="34">
        <f t="shared" ref="N5:N20" si="6">K5+M5</f>
        <v>5.8833333333333337</v>
      </c>
      <c r="O5" s="34">
        <f t="shared" si="0"/>
        <v>6.8000000000000016</v>
      </c>
      <c r="P5" s="34">
        <f t="shared" ref="P5:P20" si="7">ROUNDDOWN(O5,0)</f>
        <v>6</v>
      </c>
      <c r="Q5" s="34">
        <f t="shared" ref="Q5:Q20" si="8">(O5-P5)*0.6</f>
        <v>0.48000000000000093</v>
      </c>
      <c r="R5" s="15">
        <v>4</v>
      </c>
      <c r="S5" s="34">
        <f t="shared" ref="S5:S20" si="9">IF(R5&gt;0,R5-1,"")</f>
        <v>3</v>
      </c>
      <c r="T5" s="35">
        <f t="shared" si="1"/>
        <v>6</v>
      </c>
      <c r="U5" s="35">
        <f t="shared" ref="U5:U20" si="10">Q5*100</f>
        <v>48.000000000000092</v>
      </c>
      <c r="AD5" s="36"/>
    </row>
    <row r="6" spans="1:30" x14ac:dyDescent="0.35">
      <c r="A6" s="79">
        <v>44274</v>
      </c>
      <c r="B6" s="32">
        <v>3</v>
      </c>
      <c r="C6" s="33">
        <v>24</v>
      </c>
      <c r="D6" s="15">
        <v>24</v>
      </c>
      <c r="E6" s="15">
        <v>30</v>
      </c>
      <c r="F6" s="15">
        <v>3</v>
      </c>
      <c r="G6" s="34">
        <f t="shared" si="2"/>
        <v>0.5</v>
      </c>
      <c r="H6" s="34">
        <f t="shared" si="2"/>
        <v>0.05</v>
      </c>
      <c r="I6" s="34">
        <f t="shared" si="3"/>
        <v>24.55</v>
      </c>
      <c r="J6" s="34">
        <f t="shared" si="4"/>
        <v>-0.55000000000000071</v>
      </c>
      <c r="K6" s="15">
        <v>5</v>
      </c>
      <c r="L6" s="15">
        <v>58</v>
      </c>
      <c r="M6" s="34">
        <f t="shared" si="5"/>
        <v>0.96666666666666667</v>
      </c>
      <c r="N6" s="34">
        <f t="shared" si="6"/>
        <v>5.9666666666666668</v>
      </c>
      <c r="O6" s="34">
        <f t="shared" si="0"/>
        <v>5.4166666666666661</v>
      </c>
      <c r="P6" s="34">
        <f t="shared" si="7"/>
        <v>5</v>
      </c>
      <c r="Q6" s="34">
        <f t="shared" si="8"/>
        <v>0.24999999999999964</v>
      </c>
      <c r="R6" s="15">
        <v>5</v>
      </c>
      <c r="S6" s="34">
        <f t="shared" si="9"/>
        <v>4</v>
      </c>
      <c r="T6" s="35">
        <f t="shared" si="1"/>
        <v>5</v>
      </c>
      <c r="U6" s="35">
        <f t="shared" si="10"/>
        <v>24.999999999999964</v>
      </c>
      <c r="AD6" s="36"/>
    </row>
    <row r="7" spans="1:30" x14ac:dyDescent="0.35">
      <c r="A7" s="79">
        <v>44275</v>
      </c>
      <c r="B7" s="32">
        <v>4</v>
      </c>
      <c r="C7" s="33">
        <v>24</v>
      </c>
      <c r="D7" s="15">
        <v>24</v>
      </c>
      <c r="E7" s="15">
        <v>15</v>
      </c>
      <c r="F7" s="15">
        <v>3</v>
      </c>
      <c r="G7" s="34">
        <f t="shared" si="2"/>
        <v>0.25</v>
      </c>
      <c r="H7" s="34">
        <f t="shared" si="2"/>
        <v>0.05</v>
      </c>
      <c r="I7" s="34">
        <f t="shared" si="3"/>
        <v>24.3</v>
      </c>
      <c r="J7" s="34">
        <f t="shared" si="4"/>
        <v>-0.30000000000000071</v>
      </c>
      <c r="K7" s="15">
        <v>6</v>
      </c>
      <c r="L7" s="15">
        <v>58</v>
      </c>
      <c r="M7" s="34">
        <f t="shared" si="5"/>
        <v>0.96666666666666667</v>
      </c>
      <c r="N7" s="34">
        <f t="shared" si="6"/>
        <v>6.9666666666666668</v>
      </c>
      <c r="O7" s="34">
        <f t="shared" si="0"/>
        <v>6.6666666666666661</v>
      </c>
      <c r="P7" s="34">
        <f t="shared" si="7"/>
        <v>6</v>
      </c>
      <c r="Q7" s="34">
        <f t="shared" si="8"/>
        <v>0.39999999999999963</v>
      </c>
      <c r="R7" s="15">
        <v>3</v>
      </c>
      <c r="S7" s="34">
        <f t="shared" si="9"/>
        <v>2</v>
      </c>
      <c r="T7" s="35">
        <f t="shared" si="1"/>
        <v>6</v>
      </c>
      <c r="U7" s="35">
        <f t="shared" si="10"/>
        <v>39.999999999999964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35">
      <c r="A8" s="79">
        <v>44276</v>
      </c>
      <c r="B8" s="32">
        <v>5</v>
      </c>
      <c r="C8" s="33">
        <v>24</v>
      </c>
      <c r="D8" s="15">
        <v>24</v>
      </c>
      <c r="E8" s="15">
        <v>20</v>
      </c>
      <c r="F8" s="15">
        <v>5</v>
      </c>
      <c r="G8" s="34">
        <f t="shared" si="2"/>
        <v>0.33333333333333337</v>
      </c>
      <c r="H8" s="34">
        <f t="shared" si="2"/>
        <v>8.3333333333333343E-2</v>
      </c>
      <c r="I8" s="34">
        <f t="shared" si="3"/>
        <v>24.416666666666664</v>
      </c>
      <c r="J8" s="34">
        <f t="shared" si="4"/>
        <v>-0.4166666666666643</v>
      </c>
      <c r="K8" s="15">
        <v>7</v>
      </c>
      <c r="L8" s="15">
        <v>10</v>
      </c>
      <c r="M8" s="34">
        <f t="shared" si="5"/>
        <v>0.16666666666666669</v>
      </c>
      <c r="N8" s="34">
        <f t="shared" si="6"/>
        <v>7.166666666666667</v>
      </c>
      <c r="O8" s="34">
        <f t="shared" si="0"/>
        <v>6.7500000000000027</v>
      </c>
      <c r="P8" s="34">
        <f t="shared" si="7"/>
        <v>6</v>
      </c>
      <c r="Q8" s="34">
        <f t="shared" si="8"/>
        <v>0.45000000000000157</v>
      </c>
      <c r="R8" s="15">
        <v>4</v>
      </c>
      <c r="S8" s="34">
        <f t="shared" si="9"/>
        <v>3</v>
      </c>
      <c r="T8" s="35">
        <f t="shared" si="1"/>
        <v>6</v>
      </c>
      <c r="U8" s="35">
        <f t="shared" si="10"/>
        <v>45.000000000000156</v>
      </c>
      <c r="W8" t="str">
        <f>IF(B1=1,"DP_NS_AVG","")</f>
        <v>DP_NS_AVG</v>
      </c>
      <c r="X8" s="36">
        <f>IF(B1=1,SUM(O8:O14)/(COUNT(O8:O14)),"")</f>
        <v>6.6404761904761918</v>
      </c>
      <c r="Y8" s="36">
        <f>IF(B1=1,SUM(S8:S14)/COUNT(S8:S14),"")</f>
        <v>3.5714285714285716</v>
      </c>
      <c r="Z8" t="str">
        <f>IF(B1=1,IF(COUNT(S8:S14)&lt;7,7-COUNT(S8:S14),""),"")</f>
        <v/>
      </c>
    </row>
    <row r="9" spans="1:30" x14ac:dyDescent="0.35">
      <c r="A9" s="79">
        <v>44277</v>
      </c>
      <c r="B9" s="32">
        <v>6</v>
      </c>
      <c r="C9" s="33">
        <v>24</v>
      </c>
      <c r="D9" s="15">
        <v>23</v>
      </c>
      <c r="E9" s="15">
        <v>15</v>
      </c>
      <c r="F9" s="15">
        <v>5</v>
      </c>
      <c r="G9" s="34">
        <f t="shared" si="2"/>
        <v>0.25</v>
      </c>
      <c r="H9" s="34">
        <f t="shared" si="2"/>
        <v>8.3333333333333343E-2</v>
      </c>
      <c r="I9" s="34">
        <f t="shared" si="3"/>
        <v>23.333333333333332</v>
      </c>
      <c r="J9" s="34">
        <f t="shared" si="4"/>
        <v>0.66666666666666785</v>
      </c>
      <c r="K9" s="15">
        <v>5</v>
      </c>
      <c r="L9" s="15">
        <v>52</v>
      </c>
      <c r="M9" s="34">
        <f t="shared" si="5"/>
        <v>0.8666666666666667</v>
      </c>
      <c r="N9" s="34">
        <f t="shared" si="6"/>
        <v>5.8666666666666671</v>
      </c>
      <c r="O9" s="34">
        <f t="shared" si="0"/>
        <v>6.533333333333335</v>
      </c>
      <c r="P9" s="34">
        <f t="shared" si="7"/>
        <v>6</v>
      </c>
      <c r="Q9" s="34">
        <f t="shared" si="8"/>
        <v>0.32000000000000101</v>
      </c>
      <c r="R9" s="15">
        <v>5</v>
      </c>
      <c r="S9" s="34">
        <f t="shared" si="9"/>
        <v>4</v>
      </c>
      <c r="T9" s="35">
        <f t="shared" si="1"/>
        <v>6</v>
      </c>
      <c r="U9" s="35">
        <f t="shared" si="10"/>
        <v>32.000000000000099</v>
      </c>
      <c r="W9" t="str">
        <f>IF(B1=1,"DP_P_AVG","")</f>
        <v>DP_P_AVG</v>
      </c>
      <c r="X9" s="36">
        <f>IF(B1=1,SUM(O15:O17)/(COUNT(O15:O17)),"")</f>
        <v>4.5444444444444434</v>
      </c>
      <c r="Y9" s="36">
        <f>IF(B1=1,SUM(S15:S17)/COUNT(S15:S17),"")</f>
        <v>4</v>
      </c>
      <c r="Z9" t="str">
        <f>IF(B1=1,IF(COUNT(S15:S17)&lt;3,3-COUNT(S15:S17),""),"")</f>
        <v/>
      </c>
    </row>
    <row r="10" spans="1:30" x14ac:dyDescent="0.35">
      <c r="A10" s="79">
        <v>44278</v>
      </c>
      <c r="B10" s="32">
        <v>7</v>
      </c>
      <c r="C10" s="33">
        <v>24</v>
      </c>
      <c r="D10" s="15">
        <v>24</v>
      </c>
      <c r="E10" s="15">
        <v>0</v>
      </c>
      <c r="F10" s="15">
        <v>5</v>
      </c>
      <c r="G10" s="34">
        <f t="shared" si="2"/>
        <v>0</v>
      </c>
      <c r="H10" s="34">
        <f t="shared" si="2"/>
        <v>8.3333333333333343E-2</v>
      </c>
      <c r="I10" s="34">
        <f t="shared" si="3"/>
        <v>24.083333333333332</v>
      </c>
      <c r="J10" s="34">
        <f t="shared" si="4"/>
        <v>-8.3333333333332149E-2</v>
      </c>
      <c r="K10" s="15">
        <v>6</v>
      </c>
      <c r="L10" s="15">
        <v>45</v>
      </c>
      <c r="M10" s="34">
        <f t="shared" si="5"/>
        <v>0.75</v>
      </c>
      <c r="N10" s="34">
        <f t="shared" si="6"/>
        <v>6.75</v>
      </c>
      <c r="O10" s="34">
        <f t="shared" si="0"/>
        <v>6.6666666666666679</v>
      </c>
      <c r="P10" s="34">
        <f t="shared" si="7"/>
        <v>6</v>
      </c>
      <c r="Q10" s="34">
        <f t="shared" si="8"/>
        <v>0.40000000000000069</v>
      </c>
      <c r="R10" s="15">
        <v>5</v>
      </c>
      <c r="S10" s="34">
        <f t="shared" si="9"/>
        <v>4</v>
      </c>
      <c r="T10" s="35">
        <f t="shared" si="1"/>
        <v>6</v>
      </c>
      <c r="U10" s="35">
        <f t="shared" si="10"/>
        <v>40.000000000000071</v>
      </c>
      <c r="W10" t="str">
        <f>IF(B1=1,"NS_AVG","")</f>
        <v>NS_AVG</v>
      </c>
      <c r="X10" s="36">
        <f>IF(B1=1,SUM(O4:O10)/(COUNT(O4:O10)),"")</f>
        <v>6.5476190476190492</v>
      </c>
      <c r="Y10" s="36">
        <f>IF(B1=1,SUM(S4:S10)/COUNT(S4:S10),"")</f>
        <v>3.4285714285714284</v>
      </c>
      <c r="Z10" t="str">
        <f>IF(B1=1,IF(COUNT(S4:S10)&lt;7,7-COUNT(S4:S10),""),"")</f>
        <v/>
      </c>
    </row>
    <row r="11" spans="1:30" x14ac:dyDescent="0.35">
      <c r="A11" s="79">
        <v>44279</v>
      </c>
      <c r="B11" s="32">
        <v>8</v>
      </c>
      <c r="C11" s="28">
        <v>24</v>
      </c>
      <c r="D11" s="15">
        <v>24</v>
      </c>
      <c r="E11" s="15">
        <v>25</v>
      </c>
      <c r="F11" s="15">
        <v>5</v>
      </c>
      <c r="G11" s="34">
        <f t="shared" si="2"/>
        <v>0.41666666666666674</v>
      </c>
      <c r="H11" s="34">
        <f t="shared" si="2"/>
        <v>8.3333333333333343E-2</v>
      </c>
      <c r="I11" s="34">
        <f t="shared" si="3"/>
        <v>24.5</v>
      </c>
      <c r="J11" s="34">
        <f t="shared" si="4"/>
        <v>-0.5</v>
      </c>
      <c r="K11" s="15">
        <v>6</v>
      </c>
      <c r="L11" s="15">
        <v>40</v>
      </c>
      <c r="M11" s="34">
        <f t="shared" si="5"/>
        <v>0.66666666666666674</v>
      </c>
      <c r="N11" s="34">
        <f t="shared" si="6"/>
        <v>6.666666666666667</v>
      </c>
      <c r="O11" s="34">
        <f t="shared" si="0"/>
        <v>6.166666666666667</v>
      </c>
      <c r="P11" s="34">
        <f t="shared" si="7"/>
        <v>6</v>
      </c>
      <c r="Q11" s="34">
        <f t="shared" si="8"/>
        <v>0.10000000000000017</v>
      </c>
      <c r="R11" s="15">
        <v>5</v>
      </c>
      <c r="S11" s="34">
        <f t="shared" si="9"/>
        <v>4</v>
      </c>
      <c r="T11" s="35">
        <f t="shared" si="1"/>
        <v>6</v>
      </c>
      <c r="U11" s="35">
        <f t="shared" si="10"/>
        <v>10.000000000000018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35">
      <c r="A12" s="79">
        <v>44280</v>
      </c>
      <c r="B12" s="32">
        <v>9</v>
      </c>
      <c r="C12" s="28">
        <v>24</v>
      </c>
      <c r="D12" s="15">
        <v>23</v>
      </c>
      <c r="E12" s="15">
        <v>15</v>
      </c>
      <c r="F12" s="15">
        <v>5</v>
      </c>
      <c r="G12" s="34">
        <f t="shared" si="2"/>
        <v>0.25</v>
      </c>
      <c r="H12" s="34">
        <f t="shared" si="2"/>
        <v>8.3333333333333343E-2</v>
      </c>
      <c r="I12" s="34">
        <f t="shared" si="3"/>
        <v>23.333333333333332</v>
      </c>
      <c r="J12" s="34">
        <f t="shared" si="4"/>
        <v>0.66666666666666785</v>
      </c>
      <c r="K12" s="15">
        <v>5</v>
      </c>
      <c r="L12" s="15">
        <v>48</v>
      </c>
      <c r="M12" s="34">
        <f t="shared" si="5"/>
        <v>0.8</v>
      </c>
      <c r="N12" s="34">
        <f t="shared" si="6"/>
        <v>5.8</v>
      </c>
      <c r="O12" s="34">
        <f t="shared" si="0"/>
        <v>6.4666666666666677</v>
      </c>
      <c r="P12" s="34">
        <f t="shared" si="7"/>
        <v>6</v>
      </c>
      <c r="Q12" s="34">
        <f t="shared" si="8"/>
        <v>0.28000000000000058</v>
      </c>
      <c r="R12" s="15">
        <v>4</v>
      </c>
      <c r="S12" s="34">
        <f t="shared" si="9"/>
        <v>3</v>
      </c>
      <c r="T12" s="35">
        <f t="shared" si="1"/>
        <v>6</v>
      </c>
      <c r="U12" s="35">
        <f t="shared" si="10"/>
        <v>28.000000000000057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5">
      <c r="A13" s="79">
        <v>44281</v>
      </c>
      <c r="B13" s="32">
        <v>10</v>
      </c>
      <c r="C13" s="28">
        <v>24</v>
      </c>
      <c r="D13" s="15">
        <v>23</v>
      </c>
      <c r="E13" s="15">
        <v>5</v>
      </c>
      <c r="F13" s="15">
        <v>3</v>
      </c>
      <c r="G13" s="34">
        <f t="shared" si="2"/>
        <v>8.3333333333333343E-2</v>
      </c>
      <c r="H13" s="34">
        <f t="shared" si="2"/>
        <v>0.05</v>
      </c>
      <c r="I13" s="34">
        <f t="shared" si="3"/>
        <v>23.133333333333333</v>
      </c>
      <c r="J13" s="34">
        <f t="shared" si="4"/>
        <v>0.86666666666666714</v>
      </c>
      <c r="K13" s="15">
        <v>5</v>
      </c>
      <c r="L13" s="15">
        <v>55</v>
      </c>
      <c r="M13" s="34">
        <f t="shared" si="5"/>
        <v>0.91666666666666674</v>
      </c>
      <c r="N13" s="34">
        <f t="shared" si="6"/>
        <v>5.916666666666667</v>
      </c>
      <c r="O13" s="34">
        <f t="shared" si="0"/>
        <v>6.7833333333333341</v>
      </c>
      <c r="P13" s="34">
        <f t="shared" si="7"/>
        <v>6</v>
      </c>
      <c r="Q13" s="34">
        <f t="shared" si="8"/>
        <v>0.47000000000000042</v>
      </c>
      <c r="R13" s="15">
        <v>5</v>
      </c>
      <c r="S13" s="34">
        <f t="shared" si="9"/>
        <v>4</v>
      </c>
      <c r="T13" s="35">
        <f t="shared" si="1"/>
        <v>6</v>
      </c>
      <c r="U13" s="35">
        <f t="shared" si="10"/>
        <v>47.000000000000043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5">
      <c r="A14" s="79">
        <v>44282</v>
      </c>
      <c r="B14" s="32">
        <v>11</v>
      </c>
      <c r="C14" s="28">
        <v>24</v>
      </c>
      <c r="D14" s="15">
        <v>23</v>
      </c>
      <c r="E14" s="15">
        <v>0</v>
      </c>
      <c r="F14" s="15">
        <v>3</v>
      </c>
      <c r="G14" s="34">
        <f t="shared" si="2"/>
        <v>0</v>
      </c>
      <c r="H14" s="34">
        <f t="shared" si="2"/>
        <v>0.05</v>
      </c>
      <c r="I14" s="34">
        <f t="shared" si="3"/>
        <v>23.05</v>
      </c>
      <c r="J14" s="34">
        <f t="shared" si="4"/>
        <v>0.94999999999999929</v>
      </c>
      <c r="K14" s="15">
        <v>6</v>
      </c>
      <c r="L14" s="15">
        <v>10</v>
      </c>
      <c r="M14" s="34">
        <f t="shared" si="5"/>
        <v>0.16666666666666669</v>
      </c>
      <c r="N14" s="34">
        <f t="shared" si="6"/>
        <v>6.166666666666667</v>
      </c>
      <c r="O14" s="34">
        <f t="shared" si="0"/>
        <v>7.1166666666666663</v>
      </c>
      <c r="P14" s="34">
        <f t="shared" si="7"/>
        <v>7</v>
      </c>
      <c r="Q14" s="34">
        <f t="shared" si="8"/>
        <v>6.9999999999999743E-2</v>
      </c>
      <c r="R14" s="15">
        <v>4</v>
      </c>
      <c r="S14" s="34">
        <f t="shared" si="9"/>
        <v>3</v>
      </c>
      <c r="T14" s="35">
        <f t="shared" si="1"/>
        <v>7</v>
      </c>
      <c r="U14" s="35">
        <f t="shared" si="10"/>
        <v>6.9999999999999742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5">
      <c r="A15" s="79">
        <v>44283</v>
      </c>
      <c r="B15" s="32">
        <v>12</v>
      </c>
      <c r="C15" s="28">
        <v>24</v>
      </c>
      <c r="D15" s="15">
        <v>27</v>
      </c>
      <c r="E15" s="15">
        <v>0</v>
      </c>
      <c r="F15" s="15">
        <v>2</v>
      </c>
      <c r="G15" s="34">
        <f t="shared" si="2"/>
        <v>0</v>
      </c>
      <c r="H15" s="34">
        <f t="shared" si="2"/>
        <v>3.3333333333333333E-2</v>
      </c>
      <c r="I15" s="34">
        <f t="shared" si="3"/>
        <v>27.033333333333335</v>
      </c>
      <c r="J15" s="34">
        <f t="shared" si="4"/>
        <v>-3.033333333333335</v>
      </c>
      <c r="K15" s="15">
        <v>8</v>
      </c>
      <c r="L15" s="15">
        <v>0</v>
      </c>
      <c r="M15" s="34">
        <f t="shared" si="5"/>
        <v>0</v>
      </c>
      <c r="N15" s="34">
        <f t="shared" si="6"/>
        <v>8</v>
      </c>
      <c r="O15" s="34">
        <f t="shared" si="0"/>
        <v>4.966666666666665</v>
      </c>
      <c r="P15" s="34">
        <f t="shared" si="7"/>
        <v>4</v>
      </c>
      <c r="Q15" s="34">
        <f t="shared" si="8"/>
        <v>0.57999999999999896</v>
      </c>
      <c r="R15" s="15">
        <v>5</v>
      </c>
      <c r="S15" s="34">
        <f t="shared" si="9"/>
        <v>4</v>
      </c>
      <c r="T15" s="35">
        <f t="shared" si="1"/>
        <v>4</v>
      </c>
      <c r="U15" s="35">
        <f t="shared" si="10"/>
        <v>57.999999999999893</v>
      </c>
      <c r="W15" s="87" t="s">
        <v>298</v>
      </c>
      <c r="X15" s="88" cm="1">
        <f t="array" ref="X15">_xlfn.IFS(B1=0,X12-X13,B1=1,X8-X9)</f>
        <v>2.0960317460317484</v>
      </c>
      <c r="Y15" s="89" t="s">
        <v>299</v>
      </c>
      <c r="Z15" s="88" cm="1">
        <f t="array" ref="Z15">_xlfn.IFS(B1=0,X14-X13,B1=1,X10-X9)</f>
        <v>2.0031746031746058</v>
      </c>
      <c r="AA15" s="90" t="s">
        <v>300</v>
      </c>
    </row>
    <row r="16" spans="1:30" x14ac:dyDescent="0.35">
      <c r="A16" s="79">
        <v>44284</v>
      </c>
      <c r="B16" s="32">
        <v>13</v>
      </c>
      <c r="C16" s="28">
        <v>24</v>
      </c>
      <c r="D16" s="15">
        <v>26</v>
      </c>
      <c r="E16" s="15">
        <v>0</v>
      </c>
      <c r="F16" s="15">
        <v>3</v>
      </c>
      <c r="G16" s="34">
        <f t="shared" si="2"/>
        <v>0</v>
      </c>
      <c r="H16" s="34">
        <f t="shared" si="2"/>
        <v>0.05</v>
      </c>
      <c r="I16" s="34">
        <f t="shared" si="3"/>
        <v>26.05</v>
      </c>
      <c r="J16" s="34">
        <f t="shared" si="4"/>
        <v>-2.0500000000000007</v>
      </c>
      <c r="K16" s="15">
        <v>5</v>
      </c>
      <c r="L16" s="15">
        <v>55</v>
      </c>
      <c r="M16" s="34">
        <f t="shared" si="5"/>
        <v>0.91666666666666674</v>
      </c>
      <c r="N16" s="34">
        <f t="shared" si="6"/>
        <v>5.916666666666667</v>
      </c>
      <c r="O16" s="34">
        <f t="shared" si="0"/>
        <v>3.8666666666666663</v>
      </c>
      <c r="P16" s="34">
        <f t="shared" si="7"/>
        <v>3</v>
      </c>
      <c r="Q16" s="34">
        <f t="shared" si="8"/>
        <v>0.51999999999999968</v>
      </c>
      <c r="R16" s="15">
        <v>5</v>
      </c>
      <c r="S16" s="34">
        <f t="shared" si="9"/>
        <v>4</v>
      </c>
      <c r="T16" s="35">
        <f t="shared" si="1"/>
        <v>3</v>
      </c>
      <c r="U16" s="35">
        <f t="shared" si="10"/>
        <v>51.999999999999972</v>
      </c>
      <c r="W16" t="s">
        <v>269</v>
      </c>
    </row>
    <row r="17" spans="1:21" x14ac:dyDescent="0.35">
      <c r="A17" s="79">
        <v>44285</v>
      </c>
      <c r="B17" s="32">
        <v>14</v>
      </c>
      <c r="C17" s="28">
        <v>24</v>
      </c>
      <c r="D17" s="15">
        <v>26</v>
      </c>
      <c r="E17" s="15">
        <v>10</v>
      </c>
      <c r="F17" s="15">
        <v>2</v>
      </c>
      <c r="G17" s="34">
        <f t="shared" si="2"/>
        <v>0.16666666666666669</v>
      </c>
      <c r="H17" s="34">
        <f t="shared" si="2"/>
        <v>3.3333333333333333E-2</v>
      </c>
      <c r="I17" s="34">
        <f t="shared" si="3"/>
        <v>26.200000000000003</v>
      </c>
      <c r="J17" s="34">
        <f t="shared" si="4"/>
        <v>-2.2000000000000028</v>
      </c>
      <c r="K17" s="15">
        <v>7</v>
      </c>
      <c r="L17" s="15">
        <v>0</v>
      </c>
      <c r="M17" s="34">
        <f t="shared" si="5"/>
        <v>0</v>
      </c>
      <c r="N17" s="34">
        <f t="shared" si="6"/>
        <v>7</v>
      </c>
      <c r="O17" s="34">
        <f t="shared" si="0"/>
        <v>4.7999999999999972</v>
      </c>
      <c r="P17" s="34">
        <f t="shared" si="7"/>
        <v>4</v>
      </c>
      <c r="Q17" s="34">
        <f t="shared" si="8"/>
        <v>0.47999999999999826</v>
      </c>
      <c r="R17" s="15">
        <v>5</v>
      </c>
      <c r="S17" s="34">
        <f t="shared" si="9"/>
        <v>4</v>
      </c>
      <c r="T17" s="35">
        <f t="shared" si="1"/>
        <v>4</v>
      </c>
      <c r="U17" s="35">
        <f t="shared" si="10"/>
        <v>47.999999999999829</v>
      </c>
    </row>
    <row r="18" spans="1:21" x14ac:dyDescent="0.35">
      <c r="A18" s="79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1" x14ac:dyDescent="0.35">
      <c r="A19" s="79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1" x14ac:dyDescent="0.35">
      <c r="A20" s="79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1" x14ac:dyDescent="0.35">
      <c r="R24" t="s">
        <v>266</v>
      </c>
    </row>
    <row r="26" spans="1:21" x14ac:dyDescent="0.35">
      <c r="B26" t="s">
        <v>162</v>
      </c>
      <c r="K26" t="s">
        <v>164</v>
      </c>
    </row>
    <row r="27" spans="1:21" x14ac:dyDescent="0.35">
      <c r="B27" t="s">
        <v>161</v>
      </c>
      <c r="K27" t="s">
        <v>163</v>
      </c>
    </row>
    <row r="28" spans="1:21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6" priority="8">
      <formula>LEN(TRIM(X8))&gt;0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2:W14 W11:Y11">
    <cfRule type="notContainsBlanks" dxfId="4" priority="4">
      <formula>LEN(TRIM(W11))&gt;0</formula>
    </cfRule>
  </conditionalFormatting>
  <conditionalFormatting sqref="Z8:Z10 Z12:Z14">
    <cfRule type="notContainsBlanks" dxfId="3" priority="7">
      <formula>LEN(TRIM(Z8))&gt;0</formula>
    </cfRule>
  </conditionalFormatting>
  <conditionalFormatting sqref="Z11">
    <cfRule type="notContainsBlanks" dxfId="2" priority="3">
      <formula>LEN(TRIM(Z11))&gt;0</formula>
    </cfRule>
  </conditionalFormatting>
  <conditionalFormatting sqref="AA12">
    <cfRule type="notContainsBlanks" dxfId="1" priority="2">
      <formula>LEN(TRIM(AA12))&gt;0</formula>
    </cfRule>
  </conditionalFormatting>
  <conditionalFormatting sqref="X12:Y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A4" zoomScaleNormal="100" workbookViewId="0">
      <selection activeCell="F24" sqref="F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2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4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26</v>
      </c>
      <c r="E5" s="17" t="s">
        <v>24</v>
      </c>
      <c r="F5" s="15">
        <v>1</v>
      </c>
      <c r="G5" s="18">
        <f>F4+F6+F8+F12+F13+F15+F17+F19+F20+F22</f>
        <v>21</v>
      </c>
      <c r="I5" s="17" t="s">
        <v>24</v>
      </c>
      <c r="J5" s="15">
        <v>1</v>
      </c>
      <c r="K5" s="18">
        <f>J4+J6+J8+J12+J13+J15+J17+J19+J20+J22</f>
        <v>28</v>
      </c>
      <c r="M5" s="17" t="s">
        <v>24</v>
      </c>
      <c r="N5" s="15">
        <v>1</v>
      </c>
      <c r="O5" s="18">
        <f>N4+N6+N8+N12+N13+N15+N17+N19+N20+N22</f>
        <v>30</v>
      </c>
    </row>
    <row r="6" spans="1:15" x14ac:dyDescent="0.35">
      <c r="A6" s="14" t="s">
        <v>28</v>
      </c>
      <c r="B6" s="15">
        <v>2</v>
      </c>
      <c r="E6" s="14" t="s">
        <v>28</v>
      </c>
      <c r="F6" s="15">
        <v>2</v>
      </c>
      <c r="I6" s="14" t="s">
        <v>28</v>
      </c>
      <c r="J6" s="15">
        <v>1</v>
      </c>
      <c r="M6" s="14" t="s">
        <v>28</v>
      </c>
      <c r="N6" s="15">
        <v>2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3</v>
      </c>
      <c r="C8" s="18">
        <f>B5+B7+B9+B10+B11+B14+B16+B18+B21+B23</f>
        <v>10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3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3</v>
      </c>
      <c r="E12" s="14" t="s">
        <v>43</v>
      </c>
      <c r="F12" s="15">
        <v>2</v>
      </c>
      <c r="I12" s="14" t="s">
        <v>43</v>
      </c>
      <c r="J12" s="15">
        <v>3</v>
      </c>
      <c r="M12" s="14" t="s">
        <v>43</v>
      </c>
      <c r="N12" s="15">
        <v>3</v>
      </c>
    </row>
    <row r="13" spans="1:15" x14ac:dyDescent="0.3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3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4</v>
      </c>
      <c r="E15" s="14" t="s">
        <v>53</v>
      </c>
      <c r="F15" s="15">
        <v>3</v>
      </c>
      <c r="I15" s="14" t="s">
        <v>53</v>
      </c>
      <c r="J15" s="15">
        <v>4</v>
      </c>
      <c r="M15" s="14" t="s">
        <v>53</v>
      </c>
      <c r="N15" s="15">
        <v>4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3</v>
      </c>
      <c r="M17" s="14" t="s">
        <v>59</v>
      </c>
      <c r="N17" s="15">
        <v>3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3</v>
      </c>
      <c r="E19" s="14" t="s">
        <v>65</v>
      </c>
      <c r="F19" s="15">
        <v>3</v>
      </c>
      <c r="I19" s="14" t="s">
        <v>65</v>
      </c>
      <c r="J19" s="15">
        <v>3</v>
      </c>
      <c r="M19" s="14" t="s">
        <v>65</v>
      </c>
      <c r="N19" s="15">
        <v>3</v>
      </c>
    </row>
    <row r="20" spans="1:14" x14ac:dyDescent="0.35">
      <c r="A20" s="14" t="s">
        <v>68</v>
      </c>
      <c r="B20" s="15">
        <v>3</v>
      </c>
      <c r="E20" s="14" t="s">
        <v>68</v>
      </c>
      <c r="F20" s="15">
        <v>3</v>
      </c>
      <c r="I20" s="14" t="s">
        <v>68</v>
      </c>
      <c r="J20" s="15">
        <v>4</v>
      </c>
      <c r="M20" s="14" t="s">
        <v>68</v>
      </c>
      <c r="N20" s="15">
        <v>4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3</v>
      </c>
      <c r="E22" s="14" t="s">
        <v>73</v>
      </c>
      <c r="F22" s="15">
        <v>2</v>
      </c>
      <c r="I22" s="14" t="s">
        <v>73</v>
      </c>
      <c r="J22" s="15">
        <v>3</v>
      </c>
      <c r="M22" s="14" t="s">
        <v>73</v>
      </c>
      <c r="N22" s="15">
        <v>3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4" workbookViewId="0">
      <selection activeCell="B11" sqref="B11"/>
    </sheetView>
  </sheetViews>
  <sheetFormatPr baseColWidth="10" defaultColWidth="10.90625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5</v>
      </c>
      <c r="C4" t="s">
        <v>155</v>
      </c>
    </row>
    <row r="5" spans="1:8" x14ac:dyDescent="0.35">
      <c r="A5" s="41" t="s">
        <v>28</v>
      </c>
      <c r="B5" s="15">
        <v>5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294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295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296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297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2</v>
      </c>
    </row>
    <row r="15" spans="1:8" x14ac:dyDescent="0.35">
      <c r="A15" s="41" t="s">
        <v>273</v>
      </c>
      <c r="B15" s="15" t="s">
        <v>293</v>
      </c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7</v>
      </c>
      <c r="C20" t="s">
        <v>155</v>
      </c>
    </row>
    <row r="21" spans="1:9" x14ac:dyDescent="0.35">
      <c r="A21" s="41" t="s">
        <v>28</v>
      </c>
      <c r="B21" s="15">
        <v>4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289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290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291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292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2022-01-28T13:33:38Z</dcterms:modified>
  <cp:category/>
  <cp:contentStatus/>
</cp:coreProperties>
</file>