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99CAC15A-7C15-425A-9850-CEE3688A43F7}" xr6:coauthVersionLast="47" xr6:coauthVersionMax="47" xr10:uidLastSave="{00000000-0000-0000-0000-000000000000}"/>
  <bookViews>
    <workbookView xWindow="-110" yWindow="-110" windowWidth="19420" windowHeight="11620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<sst xmlns="http://schemas.openxmlformats.org/spreadsheetml/2006/main" count="550" uniqueCount="303">
  <si>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</si>
  <si>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</si>
  <si>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</si>
  <si>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</si>
  <si>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</si>
  <si>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</si>
  <si>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</si>
  <si>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</si>
  <si>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</si>
  <si>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</si>
  <si>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</si>
  <si>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</si>
  <si>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</si>
  <si>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</si>
  <si>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</si>
  <si>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</si>
  <si>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</si>
  <si>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</si>
  <si>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</si>
  <si>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</si>
  <si>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</si>
  <si>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</si>
  <si>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</si>
  <si>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</si>
  <si>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</si>
  <si>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</si>
  <si>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</si>
  <si>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</si>
  <si>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</si>
  <si>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</si>
  <si>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</si>
  <si>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</si>
  <si>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</si>
  <si>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</si>
  <si>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</si>
  <si>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</si>
  <si>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</si>
  <si>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</si>
  <si>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</si>
  <si>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</si>
  <si>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</si>
  <si>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</si>
  <si>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</si>
  <si>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</si>
  <si>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</si>
  <si>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</si>
  <si>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</si>
  <si>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</si>
  <si>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</si>
  <si>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</si>
  <si>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</si>
  <si>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</si>
  <si>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</si>
  <si>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</si>
  <si>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</si>
  <si>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</si>
  <si>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</si>
  <si>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</si>
  <si>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</si>
  <si>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</si>
  <si>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</si>
  <si>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</si>
  <si>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</si>
  <si>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</si>
  <si>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</si>
  <si>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</si>
  <si>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</si>
  <si>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</si>
  <si>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</si>
  <si>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</si>
  <si>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</si>
  <si>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</si>
  <si>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</si>
  <si>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</si>
  <si>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</si>
  <si>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</si>
  <si>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</si>
  <si>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</si>
  <si>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</si>
  <si>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</si>
  <si>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</si>
  <si>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</si>
  <si>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</si>
  <si>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</si>
  <si>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</si>
  <si>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</si>
  <si>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</si>
  <si>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</si>
  <si>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</si>
  <si>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</si>
  <si>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</si>
  <si>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</si>
  <si>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</si>
  <si>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</si>
  <si>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</si>
  <si>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</si>
  <si>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</si>
  <si>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</si>
  <si>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</si>
  <si>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</si>
  <si>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</si>
  <si>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</si>
  <si>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</si>
  <si>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</si>
  <si>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</si>
  <si>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</si>
  <si>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</si>
  <si>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</si>
  <si>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</si>
  <si>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</si>
  <si>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</si>
  <si>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</si>
  <si>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</si>
  <si>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</si>
  <si>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</si>
  <si>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</si>
  <si>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</si>
  <si>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</si>
  <si>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</si>
  <si>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</si>
  <si>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</si>
  <si>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</si>
  <si>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</si>
  <si>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</si>
  <si>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</si>
  <si>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</si>
  <si>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</si>
  <si>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</si>
  <si>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</si>
  <si>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</si>
  <si>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</si>
  <si>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</si>
  <si>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</si>
  <si>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</si>
  <si>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</si>
  <si>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</si>
  <si>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</si>
  <si>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</si>
  <si>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</si>
  <si>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</si>
  <si>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</si>
  <si>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</si>
  <si>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</si>
  <si>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</si>
  <si>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</si>
  <si>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</si>
  <si>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</si>
  <si>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</si>
  <si>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</si>
  <si>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</si>
  <si>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</si>
  <si>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</si>
  <si>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</si>
  <si>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</si>
  <si>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</si>
  <si>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</si>
  <si>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</si>
  <si>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</si>
  <si>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</si>
  <si>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</si>
  <si>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</si>
  <si>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</si>
  <si>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</si>
  <si>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</si>
  <si>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</si>
  <si>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</si>
  <si>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</si>
  <si>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</si>
  <si>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</si>
  <si>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</si>
  <si>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</si>
  <si>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</si>
  <si>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</si>
  <si>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</si>
  <si>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</si>
  <si>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</si>
  <si>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</si>
  <si>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</si>
  <si>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</si>
  <si>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</si>
  <si>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</si>
  <si>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</si>
  <si>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</si>
  <si>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</si>
  <si>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</si>
  <si>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</si>
  <si>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</si>
  <si>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</si>
  <si>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</si>
  <si>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</si>
  <si>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</si>
  <si>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</si>
  <si>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</si>
  <si>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</si>
  <si>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</si>
  <si>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</si>
  <si>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</si>
  <si>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</si>
  <si>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</si>
  <si>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</si>
  <si>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</si>
  <si>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</si>
  <si>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</si>
  <si>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</si>
  <si>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</si>
  <si>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</si>
  <si>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</si>
  <si>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</si>
  <si>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</si>
  <si>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</si>
  <si>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</si>
  <si>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</si>
  <si>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</si>
  <si>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</si>
  <si>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</si>
  <si>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</si>
  <si>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</si>
  <si>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</si>
  <si>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</si>
  <si>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</si>
  <si>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</si>
  <si>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</si>
  <si>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</si>
  <si>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</si>
  <si>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</si>
  <si>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</si>
  <si>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</si>
  <si>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</si>
  <si>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</si>
  <si>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</si>
  <si>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</si>
  <si>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</si>
  <si>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</si>
  <si>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</si>
  <si>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</si>
  <si>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</si>
  <si>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</si>
  <si>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</si>
  <si>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</si>
  <si>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</si>
  <si>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</si>
  <si>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</si>
  <si>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</si>
  <si>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</si>
  <si>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</si>
  <si>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</si>
  <si>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</si>
  <si>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</si>
  <si>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</si>
  <si>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</si>
  <si>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</si>
  <si>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</si>
  <si>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</si>
  <si>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</si>
  <si>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</si>
  <si>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</si>
  <si>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</si>
  <si>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</si>
  <si>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</si>
  <si>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</si>
  <si>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</si>
  <si>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</si>
  <si>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</si>
  <si>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</si>
  <si>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</si>
  <si>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</si>
  <si>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</si>
  <si>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</si>
  <si>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</si>
  <si>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</si>
  <si>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</si>
  <si>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</si>
  <si>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</si>
  <si>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</si>
  <si>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</si>
  <si>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</si>
  <si>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</si>
  <si>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</si>
  <si>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</si>
  <si>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</si>
  <si>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</si>
  <si>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</si>
  <si>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</si>
  <si>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</si>
  <si>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</si>
  <si>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</si>
  <si>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</si>
  <si>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</si>
  <si>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</si>
  <si>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</si>
  <si>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</si>
  <si>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</si>
  <si>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</si>
  <si>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Cp1 noise</t>
  </si>
  <si>
    <t>EOG vertical goes up when she blinks - it is supposed to go down</t>
  </si>
  <si>
    <t>Nei. Prøve å ikke tenke på det.</t>
  </si>
  <si>
    <t>Nei</t>
  </si>
  <si>
    <t>Alt mulig. Hva å spise til middag. Kløe osv.</t>
  </si>
  <si>
    <t>Nei. Trøtt</t>
  </si>
  <si>
    <t>Nei. Prøvde å telle.</t>
  </si>
  <si>
    <t>I morgen hva hun skal. Eksamen. Fokusere på det hun skulle.</t>
  </si>
  <si>
    <t>7, 9</t>
  </si>
  <si>
    <t>Missing two days (last 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</si>
</sst>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9" zoomScale="98" zoomScaleNormal="130" workbookViewId="0">
      <selection activeCell="D36" sqref="D36"/>
    </sheetView>
  </sheetViews>
  <sheetFormatPr baseColWidth="10" defaultColWidth="10.90625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15</v>
      </c>
      <c r="F2" t="s">
        <v>252</v>
      </c>
    </row>
    <row r="3" spans="1:8" x14ac:dyDescent="0.35">
      <c r="A3" s="38"/>
      <c r="B3" s="44" t="s">
        <v>106</v>
      </c>
      <c r="C3" s="46"/>
      <c r="D3" s="37">
        <v>25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44313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18</v>
      </c>
      <c r="E8" s="15">
        <v>4</v>
      </c>
      <c r="F8" s="59" t="s">
        <v>270</v>
      </c>
      <c r="H8" s="78">
        <f>((E8/0.6)/100)+D8</f>
        <v>18.066666666666666</v>
      </c>
    </row>
    <row r="9" spans="1:8" x14ac:dyDescent="0.35">
      <c r="A9" s="38"/>
      <c r="B9" s="44" t="s">
        <v>110</v>
      </c>
      <c r="C9" s="46"/>
      <c r="D9" s="90">
        <v>44320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19</v>
      </c>
      <c r="E10" s="15">
        <v>21</v>
      </c>
      <c r="F10" s="59" t="s">
        <v>270</v>
      </c>
      <c r="H10" s="78">
        <f>((E10/0.6)/100)+D10</f>
        <v>19.350000000000001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/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292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6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293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 t="s">
        <v>294</v>
      </c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A2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25</v>
      </c>
      <c r="P3" s="11">
        <v>30</v>
      </c>
      <c r="Q3" s="12">
        <f>24-(((P3/0.6)/100)+O3)</f>
        <v>-1.5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37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25</v>
      </c>
      <c r="C5" s="11">
        <v>30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4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9</v>
      </c>
      <c r="C6" s="11">
        <v>30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4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8</v>
      </c>
      <c r="P7" s="11">
        <v>30</v>
      </c>
      <c r="Q7" s="13">
        <f>((P7/0.6)/100)+O7</f>
        <v>8.5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21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4</v>
      </c>
      <c r="V8" s="13" cm="1">
        <f t="array" ref="V8">_xlfn.IFS(U8=1,4,U8=2,3,U8=3,2,U8=4,1)</f>
        <v>1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9</v>
      </c>
      <c r="C9" s="70">
        <v>0</v>
      </c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6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2.1428571428571428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5</v>
      </c>
      <c r="C11" s="71"/>
      <c r="E11" s="8" t="s">
        <v>43</v>
      </c>
      <c r="F11" s="9">
        <v>4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5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4.8888888888888893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3</v>
      </c>
      <c r="P15" s="13">
        <f t="shared" si="0"/>
        <v>2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4.5" x14ac:dyDescent="0.35">
      <c r="N16" s="10" t="s">
        <v>57</v>
      </c>
      <c r="O16" s="11">
        <v>3</v>
      </c>
      <c r="P16" s="13">
        <f t="shared" si="0"/>
        <v>2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5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4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J1" zoomScale="85" zoomScaleNormal="85" workbookViewId="0">
      <selection activeCell="E4" sqref="E4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44305</v>
      </c>
      <c r="B4" s="32">
        <v>1</v>
      </c>
      <c r="C4" s="33">
        <v>24</v>
      </c>
      <c r="D4" s="15">
        <v>24</v>
      </c>
      <c r="E4" s="15">
        <v>30</v>
      </c>
      <c r="F4" s="15">
        <v>5</v>
      </c>
      <c r="G4" s="34">
        <f>(E4/0.6)/100</f>
        <v>0.5</v>
      </c>
      <c r="H4" s="34">
        <f>(F4/0.6)/100</f>
        <v>8.3333333333333343E-2</v>
      </c>
      <c r="I4" s="34">
        <f>D4+G4+H4</f>
        <v>24.583333333333332</v>
      </c>
      <c r="J4" s="34">
        <f>C4-I4</f>
        <v>-0.58333333333333215</v>
      </c>
      <c r="K4" s="15">
        <v>9</v>
      </c>
      <c r="L4" s="15">
        <v>0</v>
      </c>
      <c r="M4" s="34">
        <f>(L4/0.6)/100</f>
        <v>0</v>
      </c>
      <c r="N4" s="34">
        <f>K4+M4</f>
        <v>9</v>
      </c>
      <c r="O4" s="34">
        <f t="shared" ref="O4:O19" si="0">N4+J4</f>
        <v>8.4166666666666679</v>
      </c>
      <c r="P4" s="34">
        <f>ROUNDDOWN(O4,0)</f>
        <v>8</v>
      </c>
      <c r="Q4" s="34">
        <f>(O4-P4)*0.6</f>
        <v>0.25000000000000072</v>
      </c>
      <c r="R4" s="15">
        <v>5</v>
      </c>
      <c r="S4" s="34">
        <f>IF(R4&gt;0,R4-1,"")</f>
        <v>4</v>
      </c>
      <c r="T4" s="35">
        <f t="shared" ref="T4:T20" si="1">P4</f>
        <v>8</v>
      </c>
      <c r="U4" s="35">
        <f>Q4*100</f>
        <v>25.000000000000071</v>
      </c>
    </row>
    <row r="5" spans="1:30" x14ac:dyDescent="0.35">
      <c r="A5" s="79">
        <v>44306</v>
      </c>
      <c r="B5" s="32">
        <v>2</v>
      </c>
      <c r="C5" s="33">
        <v>24</v>
      </c>
      <c r="D5" s="15">
        <v>25</v>
      </c>
      <c r="E5" s="15">
        <v>30</v>
      </c>
      <c r="F5" s="15">
        <v>5</v>
      </c>
      <c r="G5" s="34">
        <f t="shared" ref="G5:H20" si="2">(E5/0.6)/100</f>
        <v>0.5</v>
      </c>
      <c r="H5" s="34">
        <f t="shared" si="2"/>
        <v>8.3333333333333343E-2</v>
      </c>
      <c r="I5" s="34">
        <f t="shared" ref="I5:I20" si="3">D5+G5+H5</f>
        <v>25.583333333333332</v>
      </c>
      <c r="J5" s="34">
        <f t="shared" ref="J5:J20" si="4">C5-I5</f>
        <v>-1.5833333333333321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7.4166666666666679</v>
      </c>
      <c r="P5" s="34">
        <f t="shared" ref="P5:P20" si="7">ROUNDDOWN(O5,0)</f>
        <v>7</v>
      </c>
      <c r="Q5" s="34">
        <f t="shared" ref="Q5:Q20" si="8">(O5-P5)*0.6</f>
        <v>0.25000000000000072</v>
      </c>
      <c r="R5" s="15">
        <v>3</v>
      </c>
      <c r="S5" s="34">
        <f t="shared" ref="S5:S20" si="9">IF(R5&gt;0,R5-1,"")</f>
        <v>2</v>
      </c>
      <c r="T5" s="35">
        <f t="shared" si="1"/>
        <v>7</v>
      </c>
      <c r="U5" s="35">
        <f t="shared" ref="U5:U20" si="10">Q5*100</f>
        <v>25.000000000000071</v>
      </c>
      <c r="AD5" s="36"/>
    </row>
    <row r="6" spans="1:30" x14ac:dyDescent="0.35">
      <c r="A6" s="79">
        <v>44307</v>
      </c>
      <c r="B6" s="32">
        <v>3</v>
      </c>
      <c r="C6" s="33">
        <v>24</v>
      </c>
      <c r="D6" s="15">
        <v>25</v>
      </c>
      <c r="E6" s="15">
        <v>30</v>
      </c>
      <c r="F6" s="15">
        <v>10</v>
      </c>
      <c r="G6" s="34">
        <f t="shared" si="2"/>
        <v>0.5</v>
      </c>
      <c r="H6" s="34">
        <f t="shared" si="2"/>
        <v>0.16666666666666669</v>
      </c>
      <c r="I6" s="34">
        <f t="shared" si="3"/>
        <v>25.666666666666668</v>
      </c>
      <c r="J6" s="34">
        <f t="shared" si="4"/>
        <v>-1.6666666666666679</v>
      </c>
      <c r="K6" s="15">
        <v>9</v>
      </c>
      <c r="L6" s="15">
        <v>0</v>
      </c>
      <c r="M6" s="34">
        <f t="shared" si="5"/>
        <v>0</v>
      </c>
      <c r="N6" s="34">
        <f t="shared" si="6"/>
        <v>9</v>
      </c>
      <c r="O6" s="34">
        <f t="shared" si="0"/>
        <v>7.3333333333333321</v>
      </c>
      <c r="P6" s="34">
        <f t="shared" si="7"/>
        <v>7</v>
      </c>
      <c r="Q6" s="34">
        <f t="shared" si="8"/>
        <v>0.19999999999999929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19.999999999999929</v>
      </c>
      <c r="AD6" s="36"/>
    </row>
    <row r="7" spans="1:30" x14ac:dyDescent="0.35">
      <c r="A7" s="79">
        <v>44308</v>
      </c>
      <c r="B7" s="32">
        <v>4</v>
      </c>
      <c r="C7" s="33">
        <v>24</v>
      </c>
      <c r="D7" s="15">
        <v>25</v>
      </c>
      <c r="E7" s="15">
        <v>40</v>
      </c>
      <c r="F7" s="15">
        <v>55</v>
      </c>
      <c r="G7" s="34">
        <f t="shared" si="2"/>
        <v>0.66666666666666674</v>
      </c>
      <c r="H7" s="34">
        <f t="shared" si="2"/>
        <v>0.91666666666666674</v>
      </c>
      <c r="I7" s="34">
        <f t="shared" si="3"/>
        <v>26.583333333333336</v>
      </c>
      <c r="J7" s="34">
        <f t="shared" si="4"/>
        <v>-2.5833333333333357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4.4166666666666643</v>
      </c>
      <c r="P7" s="34">
        <f t="shared" si="7"/>
        <v>4</v>
      </c>
      <c r="Q7" s="34">
        <f t="shared" si="8"/>
        <v>0.24999999999999856</v>
      </c>
      <c r="R7" s="15">
        <v>4</v>
      </c>
      <c r="S7" s="34">
        <f t="shared" si="9"/>
        <v>3</v>
      </c>
      <c r="T7" s="35">
        <f t="shared" si="1"/>
        <v>4</v>
      </c>
      <c r="U7" s="35">
        <f t="shared" si="10"/>
        <v>24.999999999999854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44309</v>
      </c>
      <c r="B8" s="32">
        <v>5</v>
      </c>
      <c r="C8" s="33">
        <v>24</v>
      </c>
      <c r="D8" s="15">
        <v>24</v>
      </c>
      <c r="E8" s="15">
        <v>10</v>
      </c>
      <c r="F8" s="15">
        <v>10</v>
      </c>
      <c r="G8" s="34">
        <f t="shared" si="2"/>
        <v>0.16666666666666669</v>
      </c>
      <c r="H8" s="34">
        <f t="shared" si="2"/>
        <v>0.16666666666666669</v>
      </c>
      <c r="I8" s="34">
        <f t="shared" si="3"/>
        <v>24.333333333333336</v>
      </c>
      <c r="J8" s="34">
        <f t="shared" si="4"/>
        <v>-0.3333333333333357</v>
      </c>
      <c r="K8" s="15">
        <v>6</v>
      </c>
      <c r="L8" s="15">
        <v>30</v>
      </c>
      <c r="M8" s="34">
        <f t="shared" si="5"/>
        <v>0.5</v>
      </c>
      <c r="N8" s="34">
        <f t="shared" si="6"/>
        <v>6.5</v>
      </c>
      <c r="O8" s="34">
        <f t="shared" si="0"/>
        <v>6.1666666666666643</v>
      </c>
      <c r="P8" s="34">
        <f t="shared" si="7"/>
        <v>6</v>
      </c>
      <c r="Q8" s="34">
        <f t="shared" si="8"/>
        <v>9.9999999999998576E-2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9.9999999999998579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44310</v>
      </c>
      <c r="B9" s="32">
        <v>6</v>
      </c>
      <c r="C9" s="33">
        <v>24</v>
      </c>
      <c r="D9" s="15">
        <v>25</v>
      </c>
      <c r="E9" s="15">
        <v>30</v>
      </c>
      <c r="F9" s="15">
        <v>5</v>
      </c>
      <c r="G9" s="34">
        <f t="shared" si="2"/>
        <v>0.5</v>
      </c>
      <c r="H9" s="34">
        <f t="shared" si="2"/>
        <v>8.3333333333333343E-2</v>
      </c>
      <c r="I9" s="34">
        <f t="shared" si="3"/>
        <v>25.583333333333332</v>
      </c>
      <c r="J9" s="34">
        <f t="shared" si="4"/>
        <v>-1.5833333333333321</v>
      </c>
      <c r="K9" s="15">
        <v>8</v>
      </c>
      <c r="L9" s="15">
        <v>0</v>
      </c>
      <c r="M9" s="34">
        <f t="shared" si="5"/>
        <v>0</v>
      </c>
      <c r="N9" s="34">
        <f t="shared" si="6"/>
        <v>8</v>
      </c>
      <c r="O9" s="34">
        <f t="shared" si="0"/>
        <v>6.4166666666666679</v>
      </c>
      <c r="P9" s="34">
        <f t="shared" si="7"/>
        <v>6</v>
      </c>
      <c r="Q9" s="34">
        <f t="shared" si="8"/>
        <v>0.25000000000000072</v>
      </c>
      <c r="R9" s="15">
        <v>5</v>
      </c>
      <c r="S9" s="34">
        <f t="shared" si="9"/>
        <v>4</v>
      </c>
      <c r="T9" s="35">
        <f t="shared" si="1"/>
        <v>6</v>
      </c>
      <c r="U9" s="35">
        <f t="shared" si="10"/>
        <v>25.000000000000071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44311</v>
      </c>
      <c r="B10" s="32">
        <v>7</v>
      </c>
      <c r="C10" s="33">
        <v>24</v>
      </c>
      <c r="D10" s="15">
        <v>26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26.166666666666668</v>
      </c>
      <c r="J10" s="34">
        <f t="shared" si="4"/>
        <v>-2.1666666666666679</v>
      </c>
      <c r="K10" s="15">
        <v>8</v>
      </c>
      <c r="L10" s="15">
        <v>0</v>
      </c>
      <c r="M10" s="34">
        <f t="shared" si="5"/>
        <v>0</v>
      </c>
      <c r="N10" s="34">
        <f t="shared" si="6"/>
        <v>8</v>
      </c>
      <c r="O10" s="34">
        <f t="shared" si="0"/>
        <v>5.8333333333333321</v>
      </c>
      <c r="P10" s="34">
        <f t="shared" si="7"/>
        <v>5</v>
      </c>
      <c r="Q10" s="34">
        <f t="shared" si="8"/>
        <v>0.49999999999999928</v>
      </c>
      <c r="R10" s="15">
        <v>5</v>
      </c>
      <c r="S10" s="34">
        <f t="shared" si="9"/>
        <v>4</v>
      </c>
      <c r="T10" s="35">
        <f t="shared" si="1"/>
        <v>5</v>
      </c>
      <c r="U10" s="35">
        <f t="shared" si="10"/>
        <v>49.999999999999929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44312</v>
      </c>
      <c r="B11" s="32">
        <v>8</v>
      </c>
      <c r="C11" s="28">
        <v>24</v>
      </c>
      <c r="D11" s="15">
        <v>26</v>
      </c>
      <c r="E11" s="15">
        <v>30</v>
      </c>
      <c r="F11" s="15">
        <v>5</v>
      </c>
      <c r="G11" s="34">
        <f t="shared" si="2"/>
        <v>0.5</v>
      </c>
      <c r="H11" s="34">
        <f t="shared" si="2"/>
        <v>8.3333333333333343E-2</v>
      </c>
      <c r="I11" s="34">
        <f t="shared" si="3"/>
        <v>26.583333333333332</v>
      </c>
      <c r="J11" s="34">
        <f t="shared" si="4"/>
        <v>-2.5833333333333321</v>
      </c>
      <c r="K11" s="15">
        <v>6</v>
      </c>
      <c r="L11" s="15">
        <v>0</v>
      </c>
      <c r="M11" s="34">
        <f t="shared" si="5"/>
        <v>0</v>
      </c>
      <c r="N11" s="34">
        <f t="shared" si="6"/>
        <v>6</v>
      </c>
      <c r="O11" s="34">
        <f t="shared" si="0"/>
        <v>3.4166666666666679</v>
      </c>
      <c r="P11" s="34">
        <f t="shared" si="7"/>
        <v>3</v>
      </c>
      <c r="Q11" s="34">
        <f t="shared" si="8"/>
        <v>0.25000000000000072</v>
      </c>
      <c r="R11" s="15">
        <v>4</v>
      </c>
      <c r="S11" s="34">
        <f t="shared" si="9"/>
        <v>3</v>
      </c>
      <c r="T11" s="35">
        <f t="shared" si="1"/>
        <v>3</v>
      </c>
      <c r="U11" s="35">
        <f t="shared" si="10"/>
        <v>25.000000000000071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44313</v>
      </c>
      <c r="B12" s="32">
        <v>9</v>
      </c>
      <c r="C12" s="28">
        <v>24</v>
      </c>
      <c r="D12" s="15">
        <v>24</v>
      </c>
      <c r="E12" s="15">
        <v>0</v>
      </c>
      <c r="F12" s="15">
        <v>5</v>
      </c>
      <c r="G12" s="34">
        <f t="shared" si="2"/>
        <v>0</v>
      </c>
      <c r="H12" s="34">
        <f t="shared" si="2"/>
        <v>8.3333333333333343E-2</v>
      </c>
      <c r="I12" s="34">
        <f t="shared" si="3"/>
        <v>24.083333333333332</v>
      </c>
      <c r="J12" s="34">
        <f t="shared" si="4"/>
        <v>-8.3333333333332149E-2</v>
      </c>
      <c r="K12" s="15">
        <v>7</v>
      </c>
      <c r="L12" s="15">
        <v>0</v>
      </c>
      <c r="M12" s="34">
        <f t="shared" si="5"/>
        <v>0</v>
      </c>
      <c r="N12" s="34">
        <f t="shared" si="6"/>
        <v>7</v>
      </c>
      <c r="O12" s="34">
        <f t="shared" si="0"/>
        <v>6.9166666666666679</v>
      </c>
      <c r="P12" s="34">
        <f t="shared" si="7"/>
        <v>6</v>
      </c>
      <c r="Q12" s="34">
        <f t="shared" si="8"/>
        <v>0.55000000000000071</v>
      </c>
      <c r="R12" s="15">
        <v>5</v>
      </c>
      <c r="S12" s="34">
        <f t="shared" si="9"/>
        <v>4</v>
      </c>
      <c r="T12" s="35">
        <f t="shared" si="1"/>
        <v>6</v>
      </c>
      <c r="U12" s="35">
        <f t="shared" si="10"/>
        <v>55.000000000000071</v>
      </c>
      <c r="W12" t="str">
        <f>IF(B1=0,"PD_NS_AVG","")</f>
        <v>PD_NS_AVG</v>
      </c>
      <c r="X12">
        <f>IF(B1=0,SUM(O4:O10)/COUNT(O4:O10),"")</f>
        <v>6.5714285714285712</v>
      </c>
      <c r="Y12">
        <f>IF(B1=0,SUM(S4:S10)/COUNT(S4:S10),"")</f>
        <v>3.1428571428571428</v>
      </c>
      <c r="Z12" t="str">
        <f>IF(B$1=0,IF(COUNT(S4:S10)&lt;7,7-COUNT(S4:S10),""),"")</f>
        <v/>
      </c>
    </row>
    <row r="13" spans="1:30" x14ac:dyDescent="0.35">
      <c r="A13" s="79">
        <v>44314</v>
      </c>
      <c r="B13" s="32">
        <v>10</v>
      </c>
      <c r="C13" s="28">
        <v>24</v>
      </c>
      <c r="D13" s="15">
        <v>25</v>
      </c>
      <c r="E13" s="15">
        <v>30</v>
      </c>
      <c r="F13" s="15">
        <v>5</v>
      </c>
      <c r="G13" s="34">
        <f t="shared" si="2"/>
        <v>0.5</v>
      </c>
      <c r="H13" s="34">
        <f t="shared" si="2"/>
        <v>8.3333333333333343E-2</v>
      </c>
      <c r="I13" s="34">
        <f t="shared" si="3"/>
        <v>25.583333333333332</v>
      </c>
      <c r="J13" s="34">
        <f t="shared" si="4"/>
        <v>-1.5833333333333321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7.4166666666666679</v>
      </c>
      <c r="P13" s="34">
        <f t="shared" si="7"/>
        <v>7</v>
      </c>
      <c r="Q13" s="34">
        <f t="shared" si="8"/>
        <v>0.25000000000000072</v>
      </c>
      <c r="R13" s="15">
        <v>4</v>
      </c>
      <c r="S13" s="34">
        <f t="shared" si="9"/>
        <v>3</v>
      </c>
      <c r="T13" s="35">
        <f t="shared" si="1"/>
        <v>7</v>
      </c>
      <c r="U13" s="35">
        <f t="shared" si="10"/>
        <v>25.000000000000071</v>
      </c>
      <c r="W13" t="str">
        <f>IF(B1=0,"DP_PSD_AVG","")</f>
        <v>DP_PSD_AVG</v>
      </c>
      <c r="X13">
        <f>IF(B1=0,SUM(O11:O13)/(COUNT(O11:O13)),"")</f>
        <v>5.9166666666666679</v>
      </c>
      <c r="Y13">
        <f>IF(B1=0,SUM(S11:S13)/COUNT(S11:S13),"")</f>
        <v>3.3333333333333335</v>
      </c>
      <c r="Z13" t="str">
        <f>IF(B$1=0,IF(COUNT(S11:S13)&lt;3,3-COUNT(S11:S13),""),"")</f>
        <v/>
      </c>
    </row>
    <row r="14" spans="1:30" x14ac:dyDescent="0.35">
      <c r="A14" s="79">
        <v>44315</v>
      </c>
      <c r="B14" s="32">
        <v>11</v>
      </c>
      <c r="C14" s="28">
        <v>24</v>
      </c>
      <c r="D14" s="15">
        <v>24</v>
      </c>
      <c r="E14" s="15">
        <v>10</v>
      </c>
      <c r="F14" s="15">
        <v>5</v>
      </c>
      <c r="G14" s="34">
        <f t="shared" si="2"/>
        <v>0.16666666666666669</v>
      </c>
      <c r="H14" s="34">
        <f t="shared" si="2"/>
        <v>8.3333333333333343E-2</v>
      </c>
      <c r="I14" s="34">
        <f t="shared" si="3"/>
        <v>24.25</v>
      </c>
      <c r="J14" s="34">
        <f t="shared" si="4"/>
        <v>-0.25</v>
      </c>
      <c r="K14" s="15">
        <v>7</v>
      </c>
      <c r="L14" s="15">
        <v>0</v>
      </c>
      <c r="M14" s="34">
        <f t="shared" si="5"/>
        <v>0</v>
      </c>
      <c r="N14" s="34">
        <f t="shared" si="6"/>
        <v>7</v>
      </c>
      <c r="O14" s="34">
        <f t="shared" si="0"/>
        <v>6.75</v>
      </c>
      <c r="P14" s="34">
        <f t="shared" si="7"/>
        <v>6</v>
      </c>
      <c r="Q14" s="34">
        <f t="shared" si="8"/>
        <v>0.44999999999999996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44.999999999999993</v>
      </c>
      <c r="W14" t="str">
        <f>IF(B1=0,"NS_AVG","")</f>
        <v>NS_AVG</v>
      </c>
      <c r="X14">
        <f>IF(B1=0,SUM(O14:O20)/(COUNT(O14:O20)),"")</f>
        <v>7.4166666666666661</v>
      </c>
      <c r="Y14">
        <f>IF(B1=0,SUM(S14:S20)/COUNT(S14:S20),"")</f>
        <v>3.2</v>
      </c>
      <c r="Z14">
        <f>IF(B$1=0,IF(COUNT(S14:S20)&lt;7,7-COUNT(S14:S20),""),"")</f>
        <v>2</v>
      </c>
    </row>
    <row r="15" spans="1:30" x14ac:dyDescent="0.35">
      <c r="A15" s="79">
        <v>44316</v>
      </c>
      <c r="B15" s="32">
        <v>12</v>
      </c>
      <c r="C15" s="28">
        <v>24</v>
      </c>
      <c r="D15" s="15">
        <v>23</v>
      </c>
      <c r="E15" s="15">
        <v>50</v>
      </c>
      <c r="F15" s="15">
        <v>10</v>
      </c>
      <c r="G15" s="34">
        <f t="shared" si="2"/>
        <v>0.83333333333333348</v>
      </c>
      <c r="H15" s="34">
        <f t="shared" si="2"/>
        <v>0.16666666666666669</v>
      </c>
      <c r="I15" s="34">
        <f t="shared" si="3"/>
        <v>24</v>
      </c>
      <c r="J15" s="34">
        <f t="shared" si="4"/>
        <v>0</v>
      </c>
      <c r="K15" s="15">
        <v>7</v>
      </c>
      <c r="L15" s="15">
        <v>30</v>
      </c>
      <c r="M15" s="34">
        <f t="shared" si="5"/>
        <v>0.5</v>
      </c>
      <c r="N15" s="34">
        <f t="shared" si="6"/>
        <v>7.5</v>
      </c>
      <c r="O15" s="34">
        <f t="shared" si="0"/>
        <v>7.5</v>
      </c>
      <c r="P15" s="34">
        <f t="shared" si="7"/>
        <v>7</v>
      </c>
      <c r="Q15" s="34">
        <f t="shared" si="8"/>
        <v>0.3</v>
      </c>
      <c r="R15" s="15">
        <v>5</v>
      </c>
      <c r="S15" s="34">
        <f t="shared" si="9"/>
        <v>4</v>
      </c>
      <c r="T15" s="35">
        <f t="shared" si="1"/>
        <v>7</v>
      </c>
      <c r="U15" s="35">
        <f t="shared" si="10"/>
        <v>30</v>
      </c>
      <c r="W15" s="86" t="s">
        <v>288</v>
      </c>
      <c r="X15" s="88" cm="1">
        <f t="array" ref="X15">_xlfn.IFS(B1=0,X12-X13,B1=1,X8-X9)</f>
        <v>0.65476190476190332</v>
      </c>
      <c r="Y15" s="89" t="s">
        <v>289</v>
      </c>
      <c r="Z15" s="88" cm="1">
        <f t="array" ref="Z15">_xlfn.IFS(B1=0,X14-X13,B1=1,X10-X9)</f>
        <v>1.4999999999999982</v>
      </c>
      <c r="AA15" s="87" t="s">
        <v>290</v>
      </c>
    </row>
    <row r="16" spans="1:30" x14ac:dyDescent="0.35">
      <c r="A16" s="79">
        <v>44317</v>
      </c>
      <c r="B16" s="32">
        <v>13</v>
      </c>
      <c r="C16" s="28">
        <v>24</v>
      </c>
      <c r="D16" s="15"/>
      <c r="E16" s="15"/>
      <c r="F16" s="15"/>
      <c r="G16" s="34">
        <f t="shared" si="2"/>
        <v>0</v>
      </c>
      <c r="H16" s="34">
        <f t="shared" si="2"/>
        <v>0</v>
      </c>
      <c r="I16" s="34">
        <f t="shared" si="3"/>
        <v>0</v>
      </c>
      <c r="J16" s="34">
        <f t="shared" si="4"/>
        <v>24</v>
      </c>
      <c r="K16" s="15"/>
      <c r="L16" s="15"/>
      <c r="M16" s="34">
        <f t="shared" si="5"/>
        <v>0</v>
      </c>
      <c r="N16" s="34">
        <f t="shared" si="6"/>
        <v>0</v>
      </c>
      <c r="O16" s="34"/>
      <c r="P16" s="34">
        <f t="shared" si="7"/>
        <v>0</v>
      </c>
      <c r="Q16" s="34">
        <f t="shared" si="8"/>
        <v>0</v>
      </c>
      <c r="R16" s="15"/>
      <c r="S16" s="34" t="str">
        <f t="shared" si="9"/>
        <v/>
      </c>
      <c r="T16" s="35">
        <f t="shared" si="1"/>
        <v>0</v>
      </c>
      <c r="U16" s="35">
        <f t="shared" si="10"/>
        <v>0</v>
      </c>
      <c r="X16" t="s">
        <v>291</v>
      </c>
    </row>
    <row r="17" spans="1:23" x14ac:dyDescent="0.35">
      <c r="A17" s="79">
        <v>44318</v>
      </c>
      <c r="B17" s="32">
        <v>14</v>
      </c>
      <c r="C17" s="28">
        <v>24</v>
      </c>
      <c r="D17" s="15">
        <v>26</v>
      </c>
      <c r="E17" s="15">
        <v>0</v>
      </c>
      <c r="F17" s="15">
        <v>30</v>
      </c>
      <c r="G17" s="34">
        <f t="shared" si="2"/>
        <v>0</v>
      </c>
      <c r="H17" s="34">
        <f t="shared" si="2"/>
        <v>0.5</v>
      </c>
      <c r="I17" s="34">
        <f t="shared" si="3"/>
        <v>26.5</v>
      </c>
      <c r="J17" s="34">
        <f t="shared" si="4"/>
        <v>-2.5</v>
      </c>
      <c r="K17" s="15">
        <v>9</v>
      </c>
      <c r="L17" s="15">
        <v>30</v>
      </c>
      <c r="M17" s="34">
        <f t="shared" si="5"/>
        <v>0.5</v>
      </c>
      <c r="N17" s="34">
        <f t="shared" si="6"/>
        <v>9.5</v>
      </c>
      <c r="O17" s="34">
        <f t="shared" si="0"/>
        <v>7</v>
      </c>
      <c r="P17" s="34">
        <f t="shared" si="7"/>
        <v>7</v>
      </c>
      <c r="Q17" s="34">
        <f t="shared" si="8"/>
        <v>0</v>
      </c>
      <c r="R17" s="15">
        <v>4</v>
      </c>
      <c r="S17" s="34">
        <f t="shared" si="9"/>
        <v>3</v>
      </c>
      <c r="T17" s="35">
        <f t="shared" si="1"/>
        <v>7</v>
      </c>
      <c r="U17" s="35">
        <f t="shared" si="10"/>
        <v>0</v>
      </c>
      <c r="W17" t="s">
        <v>269</v>
      </c>
    </row>
    <row r="18" spans="1:23" x14ac:dyDescent="0.35">
      <c r="A18" s="79">
        <v>44319</v>
      </c>
      <c r="B18" s="32">
        <v>15</v>
      </c>
      <c r="C18" s="28">
        <v>24</v>
      </c>
      <c r="D18" s="15">
        <v>23</v>
      </c>
      <c r="E18" s="15">
        <v>50</v>
      </c>
      <c r="F18" s="15">
        <v>10</v>
      </c>
      <c r="G18" s="34">
        <f t="shared" si="2"/>
        <v>0.83333333333333348</v>
      </c>
      <c r="H18" s="34">
        <f t="shared" si="2"/>
        <v>0.16666666666666669</v>
      </c>
      <c r="I18" s="34">
        <f t="shared" si="3"/>
        <v>24</v>
      </c>
      <c r="J18" s="34">
        <f t="shared" si="4"/>
        <v>0</v>
      </c>
      <c r="K18" s="15">
        <v>7</v>
      </c>
      <c r="L18" s="15">
        <v>0</v>
      </c>
      <c r="M18" s="34">
        <f t="shared" si="5"/>
        <v>0</v>
      </c>
      <c r="N18" s="34">
        <f t="shared" si="6"/>
        <v>7</v>
      </c>
      <c r="O18" s="34">
        <f t="shared" si="0"/>
        <v>7</v>
      </c>
      <c r="P18" s="34">
        <f t="shared" si="7"/>
        <v>7</v>
      </c>
      <c r="Q18" s="34">
        <f t="shared" si="8"/>
        <v>0</v>
      </c>
      <c r="R18" s="15">
        <v>4</v>
      </c>
      <c r="S18" s="34">
        <f>IF(R18&gt;0,R18-1,"")</f>
        <v>3</v>
      </c>
      <c r="T18" s="35">
        <f t="shared" si="1"/>
        <v>7</v>
      </c>
      <c r="U18" s="35">
        <f t="shared" si="10"/>
        <v>0</v>
      </c>
      <c r="W18" t="s">
        <v>302</v>
      </c>
    </row>
    <row r="19" spans="1:23" x14ac:dyDescent="0.35">
      <c r="A19" s="79">
        <v>44320</v>
      </c>
      <c r="B19" s="32">
        <v>16</v>
      </c>
      <c r="C19" s="28">
        <v>24</v>
      </c>
      <c r="D19" s="15">
        <v>24</v>
      </c>
      <c r="E19" s="15">
        <v>0</v>
      </c>
      <c r="F19" s="15">
        <v>10</v>
      </c>
      <c r="G19" s="34">
        <f t="shared" si="2"/>
        <v>0</v>
      </c>
      <c r="H19" s="34">
        <f t="shared" si="2"/>
        <v>0.16666666666666669</v>
      </c>
      <c r="I19" s="34">
        <f t="shared" si="3"/>
        <v>24.166666666666668</v>
      </c>
      <c r="J19" s="34">
        <f t="shared" si="4"/>
        <v>-0.16666666666666785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8.8333333333333321</v>
      </c>
      <c r="P19" s="34">
        <f t="shared" si="7"/>
        <v>8</v>
      </c>
      <c r="Q19" s="34">
        <f t="shared" si="8"/>
        <v>0.49999999999999928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49.999999999999929</v>
      </c>
    </row>
    <row r="20" spans="1:23" x14ac:dyDescent="0.35">
      <c r="A20" s="79">
        <v>44321</v>
      </c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/>
      <c r="P20" s="34">
        <f t="shared" si="7"/>
        <v>0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0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A5" zoomScaleNormal="100" workbookViewId="0">
      <selection activeCell="B24" sqref="B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2</v>
      </c>
      <c r="C5" s="18">
        <f>B4+B6+B8+B12+B13+B15+B17+B19+B20+B22</f>
        <v>20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22</v>
      </c>
    </row>
    <row r="6" spans="1:15" x14ac:dyDescent="0.35">
      <c r="A6" s="14" t="s">
        <v>28</v>
      </c>
      <c r="B6" s="15">
        <v>3</v>
      </c>
      <c r="E6" s="14" t="s">
        <v>28</v>
      </c>
      <c r="F6" s="15">
        <v>1</v>
      </c>
      <c r="I6" s="14" t="s">
        <v>28</v>
      </c>
      <c r="J6" s="15">
        <v>3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3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2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22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12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2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2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4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3</v>
      </c>
      <c r="M13" s="14" t="s">
        <v>47</v>
      </c>
      <c r="N13" s="15">
        <v>3</v>
      </c>
    </row>
    <row r="14" spans="1:15" x14ac:dyDescent="0.35">
      <c r="A14" s="17" t="s">
        <v>50</v>
      </c>
      <c r="B14" s="15">
        <v>3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4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3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3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I12" sqref="I12"/>
    </sheetView>
  </sheetViews>
  <sheetFormatPr baseColWidth="10" defaultColWidth="10.906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3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296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298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2</v>
      </c>
    </row>
    <row r="15" spans="1:8" x14ac:dyDescent="0.35">
      <c r="A15" s="41" t="s">
        <v>273</v>
      </c>
      <c r="B15" s="15" t="s">
        <v>301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299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296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300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296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/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2022-01-29T11:55:22Z</dcterms:modified>
  <cp:category/>
  <cp:contentStatus/>
</cp:coreProperties>
</file>