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ltakere (complete)\"/>
    </mc:Choice>
  </mc:AlternateContent>
  <xr:revisionPtr revIDLastSave="0" documentId="13_ncr:1_{280BD65C-8BB0-44AB-A754-8330324D3177}" xr6:coauthVersionLast="47" xr6:coauthVersionMax="47" xr10:uidLastSave="{00000000-0000-0000-0000-000000000000}"/>
  <bookViews>
    <workbookView xWindow="-110" yWindow="-11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G11" i="3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X9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8" i="3" l="1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<sst xmlns="http://schemas.openxmlformats.org/spreadsheetml/2006/main" count="546" uniqueCount="300">
  <si>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</si>
  <si>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</si>
  <si>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</si>
  <si>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</si>
  <si>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</si>
  <si>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</si>
  <si>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</si>
  <si>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</si>
  <si>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</si>
  <si>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</si>
  <si>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</si>
  <si>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</si>
  <si>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</si>
  <si>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</si>
  <si>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</si>
  <si>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</si>
  <si>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</si>
  <si>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</si>
  <si>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</si>
  <si>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</si>
  <si>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</si>
  <si>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</si>
  <si>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</si>
  <si>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</si>
  <si>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</si>
  <si>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</si>
  <si>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</si>
  <si>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</si>
  <si>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</si>
  <si>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</si>
  <si>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</si>
  <si>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</si>
  <si>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</si>
  <si>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</si>
  <si>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</si>
  <si>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</si>
  <si>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</si>
  <si>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</si>
  <si>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</si>
  <si>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</si>
  <si>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</si>
  <si>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</si>
  <si>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</si>
  <si>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</si>
  <si>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</si>
  <si>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</si>
  <si>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</si>
  <si>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</si>
  <si>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</si>
  <si>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</si>
  <si>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</si>
  <si>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</si>
  <si>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</si>
  <si>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</si>
  <si>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</si>
  <si>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</si>
  <si>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</si>
  <si>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</si>
  <si>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</si>
  <si>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</si>
  <si>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</si>
  <si>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</si>
  <si>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</si>
  <si>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</si>
  <si>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</si>
  <si>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</si>
  <si>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</si>
  <si>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</si>
  <si>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</si>
  <si>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</si>
  <si>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</si>
  <si>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</si>
  <si>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</si>
  <si>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</si>
  <si>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</si>
  <si>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</si>
  <si>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</si>
  <si>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</si>
  <si>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</si>
  <si>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</si>
  <si>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</si>
  <si>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</si>
  <si>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</si>
  <si>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</si>
  <si>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</si>
  <si>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</si>
  <si>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</si>
  <si>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</si>
  <si>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</si>
  <si>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</si>
  <si>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</si>
  <si>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</si>
  <si>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</si>
  <si>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</si>
  <si>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</si>
  <si>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</si>
  <si>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</si>
  <si>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</si>
  <si>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</si>
  <si>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</si>
  <si>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</si>
  <si>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</si>
  <si>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</si>
  <si>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</si>
  <si>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</si>
  <si>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</si>
  <si>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</si>
  <si>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</si>
  <si>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</si>
  <si>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</si>
  <si>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</si>
  <si>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</si>
  <si>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</si>
  <si>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</si>
  <si>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</si>
  <si>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</si>
  <si>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</si>
  <si>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</si>
  <si>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</si>
  <si>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</si>
  <si>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</si>
  <si>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</si>
  <si>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</si>
  <si>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</si>
  <si>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</si>
  <si>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</si>
  <si>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</si>
  <si>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</si>
  <si>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</si>
  <si>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</si>
  <si>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</si>
  <si>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</si>
  <si>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</si>
  <si>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</si>
  <si>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</si>
  <si>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</si>
  <si>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</si>
  <si>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</si>
  <si>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</si>
  <si>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</si>
  <si>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</si>
  <si>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</si>
  <si>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</si>
  <si>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</si>
  <si>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</si>
  <si>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</si>
  <si>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</si>
  <si>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</si>
  <si>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</si>
  <si>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</si>
  <si>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</si>
  <si>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</si>
  <si>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</si>
  <si>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</si>
  <si>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</si>
  <si>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</si>
  <si>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</si>
  <si>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</si>
  <si>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</si>
  <si>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</si>
  <si>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</si>
  <si>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</si>
  <si>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</si>
  <si>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</si>
  <si>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</si>
  <si>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</si>
  <si>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</si>
  <si>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</si>
  <si>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</si>
  <si>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</si>
  <si>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</si>
  <si>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</si>
  <si>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</si>
  <si>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</si>
  <si>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</si>
  <si>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</si>
  <si>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</si>
  <si>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</si>
  <si>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</si>
  <si>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</si>
  <si>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</si>
  <si>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</si>
  <si>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</si>
  <si>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</si>
  <si>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</si>
  <si>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</si>
  <si>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</si>
  <si>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</si>
  <si>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</si>
  <si>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</si>
  <si>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</si>
  <si>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</si>
  <si>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</si>
  <si>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</si>
  <si>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</si>
  <si>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</si>
  <si>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</si>
  <si>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</si>
  <si>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</si>
  <si>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</si>
  <si>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</si>
  <si>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</si>
  <si>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</si>
  <si>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</si>
  <si>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</si>
  <si>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</si>
  <si>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</si>
  <si>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</si>
  <si>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</si>
  <si>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</si>
  <si>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</si>
  <si>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</si>
  <si>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</si>
  <si>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</si>
  <si>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</si>
  <si>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</si>
  <si>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</si>
  <si>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</si>
  <si>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</si>
  <si>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</si>
  <si>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</si>
  <si>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</si>
  <si>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</si>
  <si>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</si>
  <si>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</si>
  <si>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</si>
  <si>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</si>
  <si>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</si>
  <si>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</si>
  <si>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</si>
  <si>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</si>
  <si>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</si>
  <si>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</si>
  <si>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</si>
  <si>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</si>
  <si>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</si>
  <si>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</si>
  <si>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</si>
  <si>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</si>
  <si>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</si>
  <si>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</si>
  <si>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</si>
  <si>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</si>
  <si>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</si>
  <si>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</si>
  <si>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</si>
  <si>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</si>
  <si>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</si>
  <si>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</si>
  <si>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</si>
  <si>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</si>
  <si>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</si>
  <si>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</si>
  <si>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</si>
  <si>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</si>
  <si>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</si>
  <si>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</si>
  <si>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</si>
  <si>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</si>
  <si>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</si>
  <si>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</si>
  <si>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</si>
  <si>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</si>
  <si>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</si>
  <si>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</si>
  <si>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</si>
  <si>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</si>
  <si>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</si>
  <si>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</si>
  <si>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</si>
  <si>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</si>
  <si>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</si>
  <si>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</si>
  <si>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</si>
  <si>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</si>
  <si>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</si>
  <si>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</si>
  <si>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</si>
  <si>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</si>
  <si>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</si>
  <si>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</si>
  <si>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</si>
  <si>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</si>
  <si>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</si>
  <si>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</si>
  <si>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</si>
  <si>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</si>
  <si>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</si>
  <si>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Ingen svar angitt på alkoholbruk</t>
  </si>
  <si>
    <t>(to svar gjsnitt)</t>
  </si>
  <si>
    <t>Nei. (Sist T1: rytmetall, fokusert på å legge tilfeldig sekvens)</t>
  </si>
  <si>
    <t>Alt mulig. Ikke noe styrt tankevirksomhet i det som kom inn</t>
  </si>
  <si>
    <t>Nei</t>
  </si>
  <si>
    <t>1, 3, 4, 6, 7, 8</t>
  </si>
  <si>
    <t>4, 7, 9</t>
  </si>
  <si>
    <t>[missing]</t>
  </si>
  <si>
    <t>[Missing]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</si>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</sst>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0" fillId="0" borderId="0" xfId="0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Fill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0" borderId="0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1" sqref="D31"/>
    </sheetView>
  </sheetViews>
  <sheetFormatPr baseColWidth="10" defaultColWidth="10.90625" defaultRowHeight="14.5" x14ac:dyDescent="0.35"/>
  <cols>
    <col min="1" max="1" width="5.453125" customWidth="1"/>
    <col min="2" max="2" width="29.81640625" customWidth="1"/>
    <col min="3" max="3" width="4.81640625" customWidth="1"/>
    <col min="4" max="4" width="11.1796875" customWidth="1"/>
    <col min="5" max="5" width="4.81640625" customWidth="1"/>
  </cols>
  <sheetData>
    <row r="1" spans="1:8" x14ac:dyDescent="0.35">
      <c r="A1" s="47" t="s">
        <v>124</v>
      </c>
      <c r="B1" s="65"/>
      <c r="C1" s="48"/>
      <c r="D1" s="60" t="s">
        <v>263</v>
      </c>
    </row>
    <row r="2" spans="1:8" x14ac:dyDescent="0.35">
      <c r="A2" s="38"/>
      <c r="B2" s="44" t="s">
        <v>105</v>
      </c>
      <c r="C2" s="46"/>
      <c r="D2" s="37">
        <v>16</v>
      </c>
      <c r="F2" t="s">
        <v>252</v>
      </c>
    </row>
    <row r="3" spans="1:8" x14ac:dyDescent="0.35">
      <c r="A3" s="38"/>
      <c r="B3" s="44" t="s">
        <v>106</v>
      </c>
      <c r="C3" s="46"/>
      <c r="D3" s="37">
        <v>47</v>
      </c>
      <c r="F3" t="s">
        <v>254</v>
      </c>
    </row>
    <row r="4" spans="1:8" x14ac:dyDescent="0.35">
      <c r="A4" s="38"/>
      <c r="B4" s="44" t="s">
        <v>133</v>
      </c>
      <c r="C4" s="46"/>
      <c r="D4" s="37">
        <v>2</v>
      </c>
      <c r="F4" t="s">
        <v>255</v>
      </c>
    </row>
    <row r="5" spans="1:8" x14ac:dyDescent="0.35">
      <c r="A5" s="38"/>
      <c r="B5" s="44" t="s">
        <v>107</v>
      </c>
      <c r="C5" s="46"/>
      <c r="D5" s="37">
        <v>2</v>
      </c>
      <c r="F5" t="s">
        <v>256</v>
      </c>
    </row>
    <row r="6" spans="1:8" x14ac:dyDescent="0.35">
      <c r="A6" s="38"/>
      <c r="B6" s="44" t="s">
        <v>134</v>
      </c>
      <c r="C6" s="46"/>
      <c r="D6" s="37">
        <v>1</v>
      </c>
      <c r="F6" t="s">
        <v>253</v>
      </c>
    </row>
    <row r="7" spans="1:8" x14ac:dyDescent="0.35">
      <c r="A7" s="38"/>
      <c r="B7" s="44" t="s">
        <v>109</v>
      </c>
      <c r="C7" s="46"/>
      <c r="D7" s="86">
        <v>44297</v>
      </c>
      <c r="F7" s="59" t="s">
        <v>135</v>
      </c>
    </row>
    <row r="8" spans="1:8" x14ac:dyDescent="0.35">
      <c r="A8" s="38"/>
      <c r="B8" s="44" t="s">
        <v>111</v>
      </c>
      <c r="C8" s="46"/>
      <c r="D8" s="37">
        <v>15</v>
      </c>
      <c r="E8" s="15">
        <v>30</v>
      </c>
      <c r="F8" s="59" t="s">
        <v>270</v>
      </c>
      <c r="H8" s="78">
        <f>((E8/0.6)/100)+D8</f>
        <v>15.5</v>
      </c>
    </row>
    <row r="9" spans="1:8" x14ac:dyDescent="0.35">
      <c r="A9" s="38"/>
      <c r="B9" s="44" t="s">
        <v>110</v>
      </c>
      <c r="C9" s="46"/>
      <c r="D9" s="86">
        <v>44304</v>
      </c>
      <c r="F9" s="59" t="s">
        <v>135</v>
      </c>
    </row>
    <row r="10" spans="1:8" x14ac:dyDescent="0.35">
      <c r="A10" s="38"/>
      <c r="B10" s="44" t="s">
        <v>112</v>
      </c>
      <c r="C10" s="46"/>
      <c r="D10" s="37">
        <v>16</v>
      </c>
      <c r="E10" s="15">
        <v>35</v>
      </c>
      <c r="F10" s="59" t="s">
        <v>270</v>
      </c>
      <c r="H10" s="78">
        <f>((E10/0.6)/100)+D10</f>
        <v>16.583333333333332</v>
      </c>
    </row>
    <row r="11" spans="1:8" x14ac:dyDescent="0.35">
      <c r="A11" s="38"/>
      <c r="B11" s="44" t="s">
        <v>116</v>
      </c>
      <c r="C11" s="46"/>
      <c r="D11" s="37">
        <v>0</v>
      </c>
      <c r="F11" t="s">
        <v>257</v>
      </c>
    </row>
    <row r="12" spans="1:8" x14ac:dyDescent="0.35">
      <c r="A12" s="38"/>
      <c r="B12" s="44" t="s">
        <v>115</v>
      </c>
      <c r="C12" s="46"/>
      <c r="D12" s="37"/>
      <c r="F12" s="59" t="s">
        <v>136</v>
      </c>
    </row>
    <row r="13" spans="1:8" x14ac:dyDescent="0.35">
      <c r="A13" s="38"/>
      <c r="B13" s="44" t="s">
        <v>113</v>
      </c>
      <c r="C13" s="46"/>
      <c r="D13" s="42"/>
      <c r="F13" s="59" t="s">
        <v>271</v>
      </c>
      <c r="H13" s="78">
        <f>IF(ISTEXT(D13)=TRUE,1,0)</f>
        <v>0</v>
      </c>
    </row>
    <row r="14" spans="1:8" x14ac:dyDescent="0.35">
      <c r="A14" s="38"/>
      <c r="B14" s="44" t="s">
        <v>114</v>
      </c>
      <c r="C14" s="46"/>
      <c r="D14" s="37"/>
      <c r="F14" s="59" t="s">
        <v>137</v>
      </c>
    </row>
    <row r="15" spans="1:8" x14ac:dyDescent="0.35">
      <c r="A15" s="7" t="s">
        <v>125</v>
      </c>
      <c r="B15" s="67"/>
      <c r="C15" s="60" t="s">
        <v>261</v>
      </c>
      <c r="D15" s="61"/>
    </row>
    <row r="16" spans="1:8" x14ac:dyDescent="0.35">
      <c r="B16" s="44" t="s">
        <v>121</v>
      </c>
      <c r="C16" s="45"/>
      <c r="D16" s="62"/>
    </row>
    <row r="17" spans="1:13" x14ac:dyDescent="0.35">
      <c r="C17" s="41" t="s">
        <v>160</v>
      </c>
      <c r="D17" s="43">
        <v>1</v>
      </c>
      <c r="F17" t="s">
        <v>258</v>
      </c>
    </row>
    <row r="18" spans="1:13" x14ac:dyDescent="0.35">
      <c r="C18" s="41" t="s">
        <v>108</v>
      </c>
      <c r="D18" s="15">
        <v>1</v>
      </c>
      <c r="F18" t="s">
        <v>258</v>
      </c>
    </row>
    <row r="19" spans="1:13" x14ac:dyDescent="0.35">
      <c r="B19" s="44" t="s">
        <v>122</v>
      </c>
      <c r="C19" s="46"/>
      <c r="D19" s="15">
        <v>1</v>
      </c>
      <c r="F19" t="s">
        <v>259</v>
      </c>
    </row>
    <row r="20" spans="1:13" x14ac:dyDescent="0.35">
      <c r="B20" s="44" t="s">
        <v>123</v>
      </c>
      <c r="C20" s="45"/>
      <c r="D20" s="64"/>
    </row>
    <row r="21" spans="1:13" x14ac:dyDescent="0.35">
      <c r="C21" s="41" t="s">
        <v>160</v>
      </c>
      <c r="D21" s="63">
        <v>1</v>
      </c>
      <c r="F21" t="s">
        <v>259</v>
      </c>
    </row>
    <row r="22" spans="1:13" x14ac:dyDescent="0.35">
      <c r="C22" s="41" t="s">
        <v>108</v>
      </c>
      <c r="D22" s="42">
        <v>1</v>
      </c>
      <c r="F22" t="s">
        <v>259</v>
      </c>
    </row>
    <row r="23" spans="1:13" x14ac:dyDescent="0.35">
      <c r="B23" s="44" t="s">
        <v>128</v>
      </c>
      <c r="C23" s="45"/>
      <c r="D23" s="64"/>
    </row>
    <row r="24" spans="1:13" x14ac:dyDescent="0.35">
      <c r="C24" s="41" t="s">
        <v>160</v>
      </c>
      <c r="D24" s="63">
        <v>1</v>
      </c>
      <c r="F24" t="s">
        <v>259</v>
      </c>
    </row>
    <row r="25" spans="1:13" x14ac:dyDescent="0.35">
      <c r="C25" s="49" t="s">
        <v>108</v>
      </c>
      <c r="D25" s="42">
        <v>1</v>
      </c>
      <c r="F25" t="s">
        <v>259</v>
      </c>
    </row>
    <row r="26" spans="1:13" x14ac:dyDescent="0.35">
      <c r="B26" s="44" t="s">
        <v>129</v>
      </c>
      <c r="C26" s="46"/>
      <c r="D26" s="37">
        <v>1</v>
      </c>
      <c r="F26" t="s">
        <v>259</v>
      </c>
    </row>
    <row r="27" spans="1:13" x14ac:dyDescent="0.35">
      <c r="B27" s="44" t="s">
        <v>262</v>
      </c>
      <c r="C27" s="45"/>
      <c r="D27" s="14">
        <f>SUM(D17:D26)/COUNT(D17:D26)</f>
        <v>1</v>
      </c>
      <c r="F27" t="s">
        <v>264</v>
      </c>
    </row>
    <row r="28" spans="1:13" x14ac:dyDescent="0.35">
      <c r="A28" s="47" t="s">
        <v>126</v>
      </c>
      <c r="B28" s="66"/>
      <c r="C28" s="68"/>
    </row>
    <row r="29" spans="1:13" x14ac:dyDescent="0.35">
      <c r="B29" s="44" t="s">
        <v>117</v>
      </c>
      <c r="C29" s="46"/>
      <c r="D29" s="51"/>
      <c r="E29" s="51"/>
      <c r="F29" s="51"/>
      <c r="G29" s="51"/>
      <c r="H29" s="51"/>
      <c r="I29" s="51"/>
      <c r="J29" s="51"/>
      <c r="K29" s="51"/>
      <c r="L29" s="51"/>
      <c r="M29" s="37"/>
    </row>
    <row r="30" spans="1:13" x14ac:dyDescent="0.35">
      <c r="B30" s="44" t="s">
        <v>118</v>
      </c>
      <c r="C30" s="46"/>
      <c r="D30" s="51"/>
      <c r="E30" s="51"/>
      <c r="F30" s="51"/>
      <c r="G30" s="51"/>
      <c r="H30" s="51"/>
      <c r="I30" s="51"/>
      <c r="J30" s="51"/>
      <c r="K30" s="51"/>
      <c r="L30" s="51"/>
      <c r="M30" s="37"/>
    </row>
    <row r="31" spans="1:13" x14ac:dyDescent="0.35">
      <c r="B31" s="44" t="s">
        <v>119</v>
      </c>
      <c r="C31" s="46"/>
      <c r="D31" s="51"/>
      <c r="E31" s="51"/>
      <c r="F31" s="51"/>
      <c r="G31" s="51"/>
      <c r="H31" s="51"/>
      <c r="I31" s="51"/>
      <c r="J31" s="51"/>
      <c r="K31" s="51"/>
      <c r="L31" s="51"/>
      <c r="M31" s="37"/>
    </row>
    <row r="32" spans="1:13" x14ac:dyDescent="0.35">
      <c r="B32" s="44" t="s">
        <v>120</v>
      </c>
      <c r="C32" s="46"/>
      <c r="D32" s="51"/>
      <c r="E32" s="51"/>
      <c r="F32" s="51"/>
      <c r="G32" s="51"/>
      <c r="H32" s="51"/>
      <c r="I32" s="51"/>
      <c r="J32" s="51"/>
      <c r="K32" s="51"/>
      <c r="L32" s="51"/>
      <c r="M32" s="37"/>
    </row>
    <row r="33" spans="1:13" x14ac:dyDescent="0.35">
      <c r="A33" s="47" t="s">
        <v>127</v>
      </c>
      <c r="B33" s="66"/>
      <c r="C33" s="68"/>
    </row>
    <row r="34" spans="1:13" x14ac:dyDescent="0.35">
      <c r="B34" s="44" t="s">
        <v>117</v>
      </c>
      <c r="C34" s="46"/>
      <c r="D34" s="51"/>
      <c r="E34" s="51"/>
      <c r="F34" s="51"/>
      <c r="G34" s="51"/>
      <c r="H34" s="51"/>
      <c r="I34" s="51"/>
      <c r="J34" s="51"/>
      <c r="K34" s="51"/>
      <c r="L34" s="51"/>
      <c r="M34" s="37"/>
    </row>
    <row r="35" spans="1:13" x14ac:dyDescent="0.35">
      <c r="B35" s="44" t="s">
        <v>118</v>
      </c>
      <c r="C35" s="46"/>
      <c r="D35" s="51"/>
      <c r="E35" s="51"/>
      <c r="F35" s="51"/>
      <c r="G35" s="51"/>
      <c r="H35" s="51"/>
      <c r="I35" s="51"/>
      <c r="J35" s="51"/>
      <c r="K35" s="51"/>
      <c r="L35" s="51"/>
      <c r="M35" s="37"/>
    </row>
    <row r="36" spans="1:13" x14ac:dyDescent="0.35">
      <c r="B36" s="44" t="s">
        <v>119</v>
      </c>
      <c r="C36" s="46"/>
      <c r="D36" s="51"/>
      <c r="E36" s="51"/>
      <c r="F36" s="51"/>
      <c r="G36" s="51"/>
      <c r="H36" s="51"/>
      <c r="I36" s="51"/>
      <c r="J36" s="51"/>
      <c r="K36" s="51"/>
      <c r="L36" s="51"/>
      <c r="M36" s="37"/>
    </row>
    <row r="37" spans="1:13" x14ac:dyDescent="0.35">
      <c r="B37" s="44" t="s">
        <v>120</v>
      </c>
      <c r="C37" s="46"/>
      <c r="D37" s="51"/>
      <c r="E37" s="51"/>
      <c r="F37" s="51"/>
      <c r="G37" s="51"/>
      <c r="H37" s="51"/>
      <c r="I37" s="51"/>
      <c r="J37" s="51"/>
      <c r="K37" s="51"/>
      <c r="L37" s="51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topLeftCell="E1" zoomScaleNormal="100" workbookViewId="0">
      <selection activeCell="L11" sqref="L11"/>
    </sheetView>
  </sheetViews>
  <sheetFormatPr baseColWidth="10" defaultColWidth="11.453125" defaultRowHeight="14" x14ac:dyDescent="0.3"/>
  <cols>
    <col min="1" max="1" width="11.1796875" style="1" customWidth="1"/>
    <col min="2" max="2" width="7.7265625" style="1" customWidth="1"/>
    <col min="3" max="3" width="8.54296875" style="1" customWidth="1"/>
    <col min="4" max="4" width="4.453125" style="1" customWidth="1"/>
    <col min="5" max="5" width="9.1796875" style="1" customWidth="1"/>
    <col min="6" max="6" width="8" style="1" customWidth="1"/>
    <col min="7" max="7" width="2.81640625" style="1" customWidth="1"/>
    <col min="8" max="8" width="11.453125" style="1"/>
    <col min="9" max="9" width="7.7265625" style="1" customWidth="1"/>
    <col min="10" max="10" width="3.1796875" style="1" customWidth="1"/>
    <col min="11" max="11" width="9.54296875" style="1" customWidth="1"/>
    <col min="12" max="12" width="7" style="1" customWidth="1"/>
    <col min="13" max="13" width="3.1796875" style="1" customWidth="1"/>
    <col min="14" max="14" width="12.54296875" style="1" customWidth="1"/>
    <col min="15" max="15" width="8.453125" style="1" customWidth="1"/>
    <col min="16" max="16" width="10.7265625" style="1" customWidth="1"/>
    <col min="17" max="17" width="10.26953125" style="1" customWidth="1"/>
    <col min="18" max="18" width="10.1796875" style="1" customWidth="1"/>
    <col min="19" max="19" width="2.81640625" style="1" customWidth="1"/>
    <col min="20" max="20" width="7.54296875" style="1" customWidth="1"/>
    <col min="21" max="21" width="7" style="1" customWidth="1"/>
    <col min="22" max="22" width="7.81640625" style="1" customWidth="1"/>
    <col min="23" max="23" width="3.453125" style="1" customWidth="1"/>
    <col min="24" max="24" width="7.54296875" style="1" customWidth="1"/>
    <col min="25" max="25" width="7.453125" style="1" customWidth="1"/>
    <col min="26" max="26" width="13" style="1" customWidth="1"/>
    <col min="27" max="27" width="4.453125" style="1" customWidth="1"/>
    <col min="28" max="16384" width="11.453125" style="1"/>
  </cols>
  <sheetData>
    <row r="1" spans="1:29" ht="14.5" x14ac:dyDescent="0.3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4.5" x14ac:dyDescent="0.35">
      <c r="A2" s="2" t="s">
        <v>138</v>
      </c>
      <c r="B2" s="52" t="s">
        <v>7</v>
      </c>
      <c r="C2" s="53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4.5" x14ac:dyDescent="0.35">
      <c r="A3" s="10" t="s">
        <v>132</v>
      </c>
      <c r="B3" s="54">
        <v>1</v>
      </c>
      <c r="C3" s="53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0</v>
      </c>
      <c r="Q3" s="12">
        <f>24-(((P3/0.6)/100)+O3)</f>
        <v>2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/>
    </row>
    <row r="4" spans="1:29" ht="14.5" x14ac:dyDescent="0.3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33</v>
      </c>
      <c r="AA4"/>
      <c r="AB4" s="10" t="s">
        <v>24</v>
      </c>
      <c r="AC4" s="11"/>
    </row>
    <row r="5" spans="1:29" ht="14.5" x14ac:dyDescent="0.35">
      <c r="A5" s="10" t="s">
        <v>24</v>
      </c>
      <c r="B5" s="11">
        <v>22</v>
      </c>
      <c r="C5" s="11">
        <v>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2</v>
      </c>
      <c r="N5" s="19" t="s">
        <v>30</v>
      </c>
      <c r="O5" s="11">
        <v>30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4</v>
      </c>
      <c r="Z5"/>
      <c r="AA5"/>
      <c r="AB5" s="10" t="s">
        <v>28</v>
      </c>
      <c r="AC5" s="11"/>
    </row>
    <row r="6" spans="1:29" ht="14.5" x14ac:dyDescent="0.35">
      <c r="A6" s="10" t="s">
        <v>28</v>
      </c>
      <c r="B6" s="11">
        <v>6</v>
      </c>
      <c r="C6" s="11">
        <v>0</v>
      </c>
      <c r="E6" s="8" t="s">
        <v>31</v>
      </c>
      <c r="F6" s="9">
        <v>2</v>
      </c>
      <c r="H6" s="8" t="s">
        <v>31</v>
      </c>
      <c r="I6" s="9">
        <v>2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0</v>
      </c>
    </row>
    <row r="7" spans="1:29" ht="14.5" x14ac:dyDescent="0.35">
      <c r="A7" s="10" t="s">
        <v>31</v>
      </c>
      <c r="B7" s="11">
        <v>7</v>
      </c>
      <c r="C7" s="11">
        <v>30</v>
      </c>
      <c r="E7" s="8" t="s">
        <v>35</v>
      </c>
      <c r="F7" s="9">
        <v>4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6</v>
      </c>
      <c r="P7" s="11">
        <v>0</v>
      </c>
      <c r="Q7" s="13">
        <f>((P7/0.6)/100)+O7</f>
        <v>6</v>
      </c>
      <c r="R7" s="13">
        <f>(Q8/(Q3+Q7))*100</f>
        <v>87.5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1</v>
      </c>
      <c r="Z7" s="18">
        <f>Y4+Y6+Y8+Y9+Y10+Y13+Y15+Y17+Y20+Y22</f>
        <v>17</v>
      </c>
      <c r="AA7"/>
      <c r="AC7" s="1" t="s">
        <v>288</v>
      </c>
    </row>
    <row r="8" spans="1:29" ht="14.5" x14ac:dyDescent="0.35">
      <c r="A8" s="10" t="s">
        <v>35</v>
      </c>
      <c r="B8" s="11">
        <v>7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4.5" x14ac:dyDescent="0.35">
      <c r="A9" s="19" t="s">
        <v>37</v>
      </c>
      <c r="B9" s="11">
        <v>8</v>
      </c>
      <c r="C9" s="70">
        <v>0</v>
      </c>
      <c r="E9" s="8" t="s">
        <v>39</v>
      </c>
      <c r="F9" s="9">
        <v>7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4.5" x14ac:dyDescent="0.35">
      <c r="B10" s="2" t="s">
        <v>7</v>
      </c>
      <c r="E10" s="8" t="s">
        <v>40</v>
      </c>
      <c r="F10" s="9">
        <v>4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1</v>
      </c>
      <c r="P10" s="13">
        <f>O10-1</f>
        <v>0</v>
      </c>
      <c r="Q10" s="12">
        <f>P5+P10</f>
        <v>1</v>
      </c>
      <c r="U10" s="4" t="s">
        <v>41</v>
      </c>
      <c r="V10" s="20">
        <f>SUM(V3:V9)/7</f>
        <v>2.8571428571428572</v>
      </c>
      <c r="X10" s="17" t="s">
        <v>40</v>
      </c>
      <c r="Y10" s="15">
        <v>4</v>
      </c>
      <c r="Z10"/>
      <c r="AA10"/>
    </row>
    <row r="11" spans="1:29" ht="14.5" x14ac:dyDescent="0.35">
      <c r="A11" s="19" t="s">
        <v>39</v>
      </c>
      <c r="B11" s="11">
        <v>8</v>
      </c>
      <c r="C11" s="71"/>
      <c r="E11" s="8" t="s">
        <v>43</v>
      </c>
      <c r="F11" s="9">
        <v>6</v>
      </c>
      <c r="H11" s="8" t="s">
        <v>41</v>
      </c>
      <c r="I11" s="23">
        <f>SUM(I3:I10)</f>
        <v>9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4.5" x14ac:dyDescent="0.35">
      <c r="A12" s="10" t="s">
        <v>40</v>
      </c>
      <c r="B12" s="69">
        <v>0</v>
      </c>
      <c r="C12" s="53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9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4.5" x14ac:dyDescent="0.35">
      <c r="N13" s="10" t="s">
        <v>48</v>
      </c>
      <c r="O13" s="11">
        <v>1</v>
      </c>
      <c r="P13" s="13">
        <f t="shared" si="0"/>
        <v>0</v>
      </c>
      <c r="Q13" s="39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4.5" x14ac:dyDescent="0.35">
      <c r="N14" s="10" t="s">
        <v>51</v>
      </c>
      <c r="O14" s="11">
        <v>1</v>
      </c>
      <c r="P14" s="13">
        <f t="shared" si="0"/>
        <v>0</v>
      </c>
      <c r="Q14" s="39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4.5" x14ac:dyDescent="0.35">
      <c r="N15" s="10" t="s">
        <v>54</v>
      </c>
      <c r="O15" s="11">
        <v>1</v>
      </c>
      <c r="P15" s="13">
        <f t="shared" si="0"/>
        <v>0</v>
      </c>
      <c r="Q15" s="39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4.5" x14ac:dyDescent="0.35">
      <c r="N16" s="10" t="s">
        <v>57</v>
      </c>
      <c r="O16" s="11">
        <v>1</v>
      </c>
      <c r="P16" s="13">
        <f t="shared" si="0"/>
        <v>0</v>
      </c>
      <c r="Q16" s="39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4.5" x14ac:dyDescent="0.3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9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4.5" x14ac:dyDescent="0.35">
      <c r="N18" s="10" t="s">
        <v>63</v>
      </c>
      <c r="O18" s="11">
        <v>3</v>
      </c>
      <c r="P18" s="13">
        <f t="shared" si="0"/>
        <v>2</v>
      </c>
      <c r="Q18" s="39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4.5" x14ac:dyDescent="0.3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4.5" x14ac:dyDescent="0.3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4.5" x14ac:dyDescent="0.3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4</v>
      </c>
      <c r="AA21"/>
    </row>
    <row r="22" spans="1:27" ht="14.5" x14ac:dyDescent="0.3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3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3">
      <c r="A40" s="4" t="s">
        <v>170</v>
      </c>
      <c r="B40" s="4" t="s">
        <v>169</v>
      </c>
    </row>
    <row r="41" spans="1:14" x14ac:dyDescent="0.3">
      <c r="A41" s="55" t="s">
        <v>139</v>
      </c>
      <c r="B41" s="55"/>
    </row>
    <row r="42" spans="1:14" x14ac:dyDescent="0.3">
      <c r="A42" s="40" t="s">
        <v>20</v>
      </c>
      <c r="B42" s="56" t="s">
        <v>147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</row>
    <row r="43" spans="1:14" x14ac:dyDescent="0.3">
      <c r="A43" s="40" t="s">
        <v>24</v>
      </c>
      <c r="B43" s="56" t="s">
        <v>146</v>
      </c>
      <c r="C43" s="56"/>
      <c r="D43" s="56"/>
      <c r="E43" s="56"/>
      <c r="F43" s="56"/>
      <c r="G43" s="56"/>
      <c r="H43" s="56"/>
      <c r="I43" s="56"/>
    </row>
    <row r="44" spans="1:14" x14ac:dyDescent="0.3">
      <c r="A44" s="40" t="s">
        <v>28</v>
      </c>
      <c r="B44" s="56" t="s">
        <v>141</v>
      </c>
      <c r="C44" s="56"/>
      <c r="D44" s="56"/>
      <c r="E44" s="56"/>
      <c r="F44" s="56"/>
      <c r="G44" s="56"/>
      <c r="H44" s="56"/>
      <c r="I44" s="56"/>
    </row>
    <row r="45" spans="1:14" x14ac:dyDescent="0.3">
      <c r="A45" s="40" t="s">
        <v>31</v>
      </c>
      <c r="B45" s="56" t="s">
        <v>142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4" x14ac:dyDescent="0.3">
      <c r="A46" s="40" t="s">
        <v>35</v>
      </c>
      <c r="B46" s="56" t="s">
        <v>143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4" x14ac:dyDescent="0.3">
      <c r="A47" s="40" t="s">
        <v>37</v>
      </c>
      <c r="B47" s="56" t="s">
        <v>144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</row>
    <row r="48" spans="1:14" x14ac:dyDescent="0.3">
      <c r="A48" s="40" t="s">
        <v>39</v>
      </c>
      <c r="B48" s="56" t="s">
        <v>145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</row>
    <row r="49" spans="1:16" x14ac:dyDescent="0.3">
      <c r="A49" s="40" t="s">
        <v>40</v>
      </c>
      <c r="B49" s="56" t="s">
        <v>251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</row>
    <row r="51" spans="1:16" x14ac:dyDescent="0.3">
      <c r="A51" s="58" t="s">
        <v>148</v>
      </c>
      <c r="B51" s="58" t="s">
        <v>193</v>
      </c>
      <c r="C51" s="58"/>
      <c r="D51" s="58"/>
      <c r="E51" s="58"/>
    </row>
    <row r="52" spans="1:16" x14ac:dyDescent="0.3">
      <c r="A52" s="40" t="s">
        <v>132</v>
      </c>
      <c r="B52" s="56" t="s">
        <v>166</v>
      </c>
      <c r="C52" s="56"/>
      <c r="D52" s="56"/>
      <c r="E52" s="56"/>
      <c r="F52" s="56"/>
    </row>
    <row r="53" spans="1:16" x14ac:dyDescent="0.3">
      <c r="A53" s="40" t="s">
        <v>24</v>
      </c>
      <c r="B53" s="56" t="s">
        <v>171</v>
      </c>
      <c r="C53" s="56"/>
      <c r="D53" s="56"/>
      <c r="E53" s="56"/>
    </row>
    <row r="54" spans="1:16" x14ac:dyDescent="0.3">
      <c r="A54" s="40" t="s">
        <v>28</v>
      </c>
      <c r="B54" s="56" t="s">
        <v>172</v>
      </c>
      <c r="C54" s="56"/>
      <c r="D54" s="56"/>
    </row>
    <row r="55" spans="1:16" x14ac:dyDescent="0.3">
      <c r="A55" s="40" t="s">
        <v>31</v>
      </c>
      <c r="B55" s="56" t="s">
        <v>173</v>
      </c>
      <c r="C55" s="56"/>
      <c r="D55" s="56"/>
      <c r="E55" s="56"/>
      <c r="F55" s="56"/>
      <c r="G55" s="56"/>
      <c r="H55" s="56"/>
      <c r="I55" s="56"/>
    </row>
    <row r="56" spans="1:16" x14ac:dyDescent="0.3">
      <c r="A56" s="40" t="s">
        <v>35</v>
      </c>
      <c r="B56" s="56" t="s">
        <v>174</v>
      </c>
      <c r="C56" s="56"/>
      <c r="D56" s="56"/>
      <c r="E56" s="56"/>
      <c r="F56" s="56"/>
      <c r="G56" s="56"/>
      <c r="H56" s="56"/>
    </row>
    <row r="57" spans="1:16" x14ac:dyDescent="0.3">
      <c r="A57" s="40" t="s">
        <v>37</v>
      </c>
      <c r="B57" s="56" t="s">
        <v>175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1:16" x14ac:dyDescent="0.3">
      <c r="A58" s="40" t="s">
        <v>39</v>
      </c>
      <c r="B58" s="56" t="s">
        <v>176</v>
      </c>
      <c r="C58" s="56"/>
      <c r="D58" s="56"/>
      <c r="E58" s="56"/>
      <c r="F58" s="56"/>
      <c r="G58" s="56"/>
      <c r="H58" s="56"/>
      <c r="I58" s="56"/>
      <c r="J58" s="56"/>
      <c r="K58" s="56"/>
    </row>
    <row r="59" spans="1:16" x14ac:dyDescent="0.3">
      <c r="A59" s="40" t="s">
        <v>40</v>
      </c>
      <c r="B59" s="56" t="s">
        <v>177</v>
      </c>
      <c r="C59" s="56"/>
      <c r="D59" s="56"/>
      <c r="E59" s="56"/>
      <c r="F59" s="56"/>
      <c r="G59" s="56"/>
      <c r="H59" s="56"/>
      <c r="I59" s="56"/>
      <c r="J59" s="56"/>
    </row>
    <row r="60" spans="1:16" x14ac:dyDescent="0.3">
      <c r="A60" s="40" t="s">
        <v>43</v>
      </c>
      <c r="B60" s="56" t="s">
        <v>178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2" spans="1:16" x14ac:dyDescent="0.3">
      <c r="A62" s="58" t="s">
        <v>179</v>
      </c>
      <c r="B62" s="58" t="s">
        <v>192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</row>
    <row r="63" spans="1:16" x14ac:dyDescent="0.3">
      <c r="A63" s="40" t="s">
        <v>20</v>
      </c>
      <c r="B63" s="56" t="s">
        <v>180</v>
      </c>
      <c r="C63" s="56"/>
    </row>
    <row r="64" spans="1:16" x14ac:dyDescent="0.3">
      <c r="A64" s="40" t="s">
        <v>24</v>
      </c>
      <c r="B64" s="56" t="s">
        <v>181</v>
      </c>
    </row>
    <row r="65" spans="1:31" x14ac:dyDescent="0.3">
      <c r="A65" s="40" t="s">
        <v>28</v>
      </c>
      <c r="B65" s="56" t="s">
        <v>182</v>
      </c>
      <c r="C65" s="56"/>
      <c r="D65" s="56"/>
      <c r="E65" s="56"/>
      <c r="F65" s="56"/>
      <c r="G65" s="56"/>
      <c r="H65" s="56"/>
    </row>
    <row r="66" spans="1:31" x14ac:dyDescent="0.3">
      <c r="A66" s="40" t="s">
        <v>31</v>
      </c>
      <c r="B66" s="56" t="s">
        <v>183</v>
      </c>
      <c r="C66" s="56"/>
      <c r="D66" s="56"/>
      <c r="E66" s="56"/>
      <c r="F66" s="56"/>
    </row>
    <row r="67" spans="1:31" x14ac:dyDescent="0.3">
      <c r="A67" s="40" t="s">
        <v>35</v>
      </c>
      <c r="B67" s="56" t="s">
        <v>184</v>
      </c>
      <c r="C67" s="56"/>
      <c r="D67" s="56"/>
      <c r="E67" s="56"/>
      <c r="F67" s="56"/>
      <c r="G67" s="56"/>
      <c r="H67" s="56"/>
      <c r="I67" s="56"/>
    </row>
    <row r="68" spans="1:31" x14ac:dyDescent="0.3">
      <c r="A68" s="40" t="s">
        <v>37</v>
      </c>
      <c r="B68" s="56" t="s">
        <v>185</v>
      </c>
      <c r="C68" s="56"/>
      <c r="D68" s="56"/>
    </row>
    <row r="69" spans="1:31" x14ac:dyDescent="0.3">
      <c r="A69" s="40" t="s">
        <v>39</v>
      </c>
      <c r="B69" s="56" t="s">
        <v>186</v>
      </c>
      <c r="C69" s="56"/>
      <c r="D69" s="56"/>
      <c r="E69" s="56"/>
      <c r="F69" s="56"/>
    </row>
    <row r="70" spans="1:31" x14ac:dyDescent="0.3">
      <c r="A70" s="40" t="s">
        <v>40</v>
      </c>
      <c r="B70" s="56" t="s">
        <v>187</v>
      </c>
      <c r="C70" s="56"/>
      <c r="D70" s="56"/>
      <c r="E70" s="56"/>
      <c r="F70" s="56"/>
      <c r="G70" s="56"/>
    </row>
    <row r="72" spans="1:31" x14ac:dyDescent="0.3">
      <c r="A72" s="58" t="s">
        <v>188</v>
      </c>
      <c r="B72" s="58" t="s">
        <v>204</v>
      </c>
      <c r="C72" s="58"/>
      <c r="D72" s="58"/>
      <c r="E72" s="58"/>
    </row>
    <row r="73" spans="1:31" x14ac:dyDescent="0.3">
      <c r="A73" s="40" t="s">
        <v>194</v>
      </c>
      <c r="B73" s="56" t="s">
        <v>189</v>
      </c>
      <c r="C73" s="56"/>
      <c r="D73" s="56"/>
    </row>
    <row r="74" spans="1:31" x14ac:dyDescent="0.3">
      <c r="A74" s="40" t="s">
        <v>195</v>
      </c>
      <c r="B74" s="56" t="s">
        <v>190</v>
      </c>
      <c r="C74" s="56"/>
      <c r="D74" s="56"/>
    </row>
    <row r="75" spans="1:31" x14ac:dyDescent="0.3">
      <c r="A75" s="40" t="s">
        <v>196</v>
      </c>
      <c r="B75" s="56" t="s">
        <v>191</v>
      </c>
      <c r="C75" s="56"/>
      <c r="D75" s="56"/>
      <c r="E75" s="56"/>
    </row>
    <row r="76" spans="1:31" x14ac:dyDescent="0.3">
      <c r="A76" s="40" t="s">
        <v>197</v>
      </c>
      <c r="B76" s="56" t="s">
        <v>203</v>
      </c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31" x14ac:dyDescent="0.3">
      <c r="A77" s="40" t="s">
        <v>28</v>
      </c>
      <c r="B77" s="56" t="s">
        <v>202</v>
      </c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</row>
    <row r="78" spans="1:31" x14ac:dyDescent="0.3">
      <c r="A78" s="40" t="s">
        <v>31</v>
      </c>
      <c r="B78" s="56" t="s">
        <v>201</v>
      </c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31" x14ac:dyDescent="0.3">
      <c r="A79" s="40" t="s">
        <v>35</v>
      </c>
      <c r="B79" s="56" t="s">
        <v>200</v>
      </c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spans="1:31" x14ac:dyDescent="0.3">
      <c r="A80" s="40" t="s">
        <v>198</v>
      </c>
      <c r="B80" s="56" t="s">
        <v>199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</row>
    <row r="81" spans="1:24" x14ac:dyDescent="0.3">
      <c r="A81" s="40" t="s">
        <v>39</v>
      </c>
      <c r="B81" s="56" t="s">
        <v>205</v>
      </c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24" x14ac:dyDescent="0.3">
      <c r="A82" s="40" t="s">
        <v>40</v>
      </c>
      <c r="B82" s="56" t="s">
        <v>206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24" x14ac:dyDescent="0.3">
      <c r="A83" s="40" t="s">
        <v>43</v>
      </c>
      <c r="B83" s="56" t="s">
        <v>207</v>
      </c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24" x14ac:dyDescent="0.3">
      <c r="A84" s="40" t="s">
        <v>209</v>
      </c>
      <c r="B84" s="56" t="s">
        <v>231</v>
      </c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</row>
    <row r="85" spans="1:24" x14ac:dyDescent="0.3">
      <c r="A85" s="40" t="s">
        <v>208</v>
      </c>
      <c r="B85" s="56" t="s">
        <v>210</v>
      </c>
      <c r="C85" s="56"/>
      <c r="D85" s="56"/>
      <c r="E85" s="56"/>
      <c r="F85" s="56"/>
    </row>
    <row r="86" spans="1:24" x14ac:dyDescent="0.3">
      <c r="A86" s="40" t="s">
        <v>220</v>
      </c>
      <c r="B86" s="56" t="s">
        <v>211</v>
      </c>
      <c r="C86" s="56"/>
      <c r="D86" s="56"/>
      <c r="E86" s="56"/>
      <c r="F86" s="56"/>
      <c r="G86" s="56"/>
      <c r="H86" s="56"/>
    </row>
    <row r="87" spans="1:24" x14ac:dyDescent="0.3">
      <c r="A87" s="40" t="s">
        <v>221</v>
      </c>
      <c r="B87" s="56" t="s">
        <v>212</v>
      </c>
      <c r="C87" s="56"/>
      <c r="D87" s="56"/>
      <c r="E87" s="56"/>
    </row>
    <row r="88" spans="1:24" x14ac:dyDescent="0.3">
      <c r="A88" s="40" t="s">
        <v>222</v>
      </c>
      <c r="B88" s="56" t="s">
        <v>213</v>
      </c>
      <c r="C88" s="56"/>
      <c r="D88" s="56"/>
      <c r="E88" s="56"/>
    </row>
    <row r="89" spans="1:24" x14ac:dyDescent="0.3">
      <c r="A89" s="40" t="s">
        <v>223</v>
      </c>
      <c r="B89" s="56" t="s">
        <v>214</v>
      </c>
      <c r="C89" s="56"/>
      <c r="D89" s="56"/>
      <c r="E89" s="56"/>
    </row>
    <row r="90" spans="1:24" x14ac:dyDescent="0.3">
      <c r="A90" s="40" t="s">
        <v>224</v>
      </c>
      <c r="B90" s="56" t="s">
        <v>216</v>
      </c>
      <c r="C90" s="56"/>
      <c r="D90" s="56"/>
    </row>
    <row r="91" spans="1:24" x14ac:dyDescent="0.3">
      <c r="A91" s="40" t="s">
        <v>225</v>
      </c>
      <c r="B91" s="56" t="s">
        <v>215</v>
      </c>
      <c r="C91" s="56"/>
      <c r="D91" s="56"/>
    </row>
    <row r="92" spans="1:24" x14ac:dyDescent="0.3">
      <c r="A92" s="40" t="s">
        <v>226</v>
      </c>
      <c r="B92" s="56" t="s">
        <v>217</v>
      </c>
      <c r="C92" s="56"/>
      <c r="D92" s="56"/>
    </row>
    <row r="93" spans="1:24" x14ac:dyDescent="0.3">
      <c r="A93" s="40" t="s">
        <v>227</v>
      </c>
      <c r="B93" s="56" t="s">
        <v>218</v>
      </c>
      <c r="C93" s="56"/>
      <c r="D93" s="56"/>
    </row>
    <row r="94" spans="1:24" x14ac:dyDescent="0.3">
      <c r="A94" s="40" t="s">
        <v>228</v>
      </c>
      <c r="B94" s="1" t="s">
        <v>219</v>
      </c>
    </row>
    <row r="95" spans="1:24" x14ac:dyDescent="0.3">
      <c r="A95" s="40" t="s">
        <v>229</v>
      </c>
      <c r="B95" s="56" t="s">
        <v>230</v>
      </c>
      <c r="C95" s="56"/>
      <c r="D95" s="56"/>
      <c r="E95" s="56"/>
      <c r="F95" s="56"/>
      <c r="G95" s="56"/>
      <c r="H95" s="56"/>
      <c r="I95" s="56"/>
      <c r="J95" s="56"/>
      <c r="K95" s="56"/>
    </row>
    <row r="96" spans="1:24" x14ac:dyDescent="0.3">
      <c r="A96" s="40" t="s">
        <v>53</v>
      </c>
      <c r="B96" s="56" t="s">
        <v>232</v>
      </c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</row>
    <row r="97" spans="1:30" x14ac:dyDescent="0.3">
      <c r="A97" s="40" t="s">
        <v>233</v>
      </c>
      <c r="B97" s="56" t="s">
        <v>234</v>
      </c>
      <c r="C97" s="56"/>
      <c r="D97" s="56"/>
      <c r="E97" s="56"/>
      <c r="F97" s="56"/>
      <c r="G97" s="56"/>
      <c r="H97" s="56"/>
    </row>
    <row r="98" spans="1:30" x14ac:dyDescent="0.3">
      <c r="A98" s="40" t="s">
        <v>235</v>
      </c>
      <c r="B98" s="56" t="s">
        <v>236</v>
      </c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spans="1:30" x14ac:dyDescent="0.3">
      <c r="A99" s="40" t="s">
        <v>56</v>
      </c>
      <c r="B99" s="56" t="s">
        <v>237</v>
      </c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1" spans="1:30" x14ac:dyDescent="0.3">
      <c r="A101" s="58" t="s">
        <v>238</v>
      </c>
    </row>
    <row r="102" spans="1:30" x14ac:dyDescent="0.3">
      <c r="A102" s="40" t="s">
        <v>132</v>
      </c>
      <c r="B102" s="56" t="s">
        <v>239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</row>
    <row r="103" spans="1:30" x14ac:dyDescent="0.3">
      <c r="A103" s="40" t="s">
        <v>24</v>
      </c>
      <c r="B103" s="56" t="s">
        <v>240</v>
      </c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</row>
    <row r="104" spans="1:30" x14ac:dyDescent="0.3">
      <c r="A104" s="40" t="s">
        <v>28</v>
      </c>
      <c r="B104" s="56" t="s">
        <v>241</v>
      </c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1:30" x14ac:dyDescent="0.3">
      <c r="A105" s="40" t="s">
        <v>31</v>
      </c>
      <c r="B105" s="56" t="s">
        <v>242</v>
      </c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spans="1:30" x14ac:dyDescent="0.3">
      <c r="A106" s="40" t="s">
        <v>35</v>
      </c>
      <c r="B106" s="56" t="s">
        <v>243</v>
      </c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7"/>
      <c r="S106" s="57"/>
      <c r="T106" s="57"/>
      <c r="U106" s="57"/>
      <c r="V106" s="57"/>
    </row>
    <row r="107" spans="1:30" x14ac:dyDescent="0.3">
      <c r="A107" s="40" t="s">
        <v>37</v>
      </c>
      <c r="B107" s="56" t="s">
        <v>244</v>
      </c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</row>
    <row r="108" spans="1:30" x14ac:dyDescent="0.3">
      <c r="A108" s="40" t="s">
        <v>39</v>
      </c>
      <c r="B108" s="56" t="s">
        <v>245</v>
      </c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10" spans="1:30" x14ac:dyDescent="0.3">
      <c r="A110" s="58" t="s">
        <v>246</v>
      </c>
      <c r="B110" s="58" t="s">
        <v>17</v>
      </c>
    </row>
    <row r="112" spans="1:30" x14ac:dyDescent="0.3">
      <c r="A112" s="58" t="s">
        <v>247</v>
      </c>
      <c r="B112" s="58"/>
    </row>
    <row r="113" spans="1:23" x14ac:dyDescent="0.3">
      <c r="A113" s="40" t="s">
        <v>20</v>
      </c>
      <c r="B113" s="56" t="s">
        <v>248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</row>
    <row r="114" spans="1:23" x14ac:dyDescent="0.3">
      <c r="A114" s="40" t="s">
        <v>24</v>
      </c>
      <c r="B114" s="56" t="s">
        <v>249</v>
      </c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</row>
    <row r="115" spans="1:23" x14ac:dyDescent="0.3">
      <c r="A115" s="40" t="s">
        <v>28</v>
      </c>
      <c r="B115" s="56" t="s">
        <v>250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X15" sqref="X15"/>
    </sheetView>
  </sheetViews>
  <sheetFormatPr baseColWidth="10" defaultColWidth="10.453125" defaultRowHeight="14.5" x14ac:dyDescent="0.35"/>
  <cols>
    <col min="1" max="1" width="11.26953125" customWidth="1"/>
    <col min="2" max="2" width="5.08984375" customWidth="1"/>
    <col min="3" max="3" width="5.1796875" customWidth="1"/>
    <col min="4" max="4" width="8.54296875" customWidth="1"/>
    <col min="5" max="6" width="8.81640625" customWidth="1"/>
    <col min="7" max="7" width="4.81640625" customWidth="1"/>
    <col min="8" max="10" width="4.26953125" customWidth="1"/>
    <col min="11" max="11" width="8.54296875" customWidth="1"/>
    <col min="12" max="12" width="8" customWidth="1"/>
    <col min="13" max="14" width="5.26953125" customWidth="1"/>
    <col min="15" max="15" width="5" customWidth="1"/>
    <col min="16" max="16" width="4.26953125" customWidth="1"/>
    <col min="17" max="17" width="6.453125" customWidth="1"/>
    <col min="18" max="18" width="10" customWidth="1"/>
    <col min="19" max="19" width="5.26953125" customWidth="1"/>
    <col min="20" max="20" width="8.26953125" customWidth="1"/>
    <col min="21" max="21" width="10.1796875" customWidth="1"/>
    <col min="22" max="22" width="3.81640625" customWidth="1"/>
    <col min="23" max="23" width="13.81640625" customWidth="1"/>
    <col min="24" max="24" width="11.26953125" customWidth="1"/>
    <col min="25" max="25" width="13.7265625" customWidth="1"/>
    <col min="26" max="26" width="12.7265625" customWidth="1"/>
    <col min="29" max="29" width="7.26953125" customWidth="1"/>
  </cols>
  <sheetData>
    <row r="1" spans="1:30" x14ac:dyDescent="0.35">
      <c r="A1" s="76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3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3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72" t="s">
        <v>265</v>
      </c>
      <c r="T3" s="31" t="s">
        <v>97</v>
      </c>
      <c r="U3" s="31" t="s">
        <v>98</v>
      </c>
    </row>
    <row r="4" spans="1:30" x14ac:dyDescent="0.35">
      <c r="A4" s="79">
        <v>44291</v>
      </c>
      <c r="B4" s="32">
        <v>1</v>
      </c>
      <c r="C4" s="33">
        <v>24</v>
      </c>
      <c r="D4" s="15">
        <v>23</v>
      </c>
      <c r="E4" s="15">
        <v>0</v>
      </c>
      <c r="F4" s="15">
        <v>20</v>
      </c>
      <c r="G4" s="34">
        <f>(E4/0.6)/100</f>
        <v>0</v>
      </c>
      <c r="H4" s="34">
        <f>(F4/0.6)/100</f>
        <v>0.33333333333333337</v>
      </c>
      <c r="I4" s="34">
        <f>D4+G4+H4</f>
        <v>23.333333333333332</v>
      </c>
      <c r="J4" s="34">
        <f>C4-I4</f>
        <v>0.66666666666666785</v>
      </c>
      <c r="K4" s="15">
        <v>7</v>
      </c>
      <c r="L4" s="15">
        <v>45</v>
      </c>
      <c r="M4" s="34">
        <f>(L4/0.6)/100</f>
        <v>0.75</v>
      </c>
      <c r="N4" s="34">
        <f>K4+M4</f>
        <v>7.75</v>
      </c>
      <c r="O4" s="34">
        <f t="shared" ref="O4:O20" si="0">N4+J4</f>
        <v>8.4166666666666679</v>
      </c>
      <c r="P4" s="34">
        <f>ROUNDDOWN(O4,0)</f>
        <v>8</v>
      </c>
      <c r="Q4" s="34">
        <f>(O4-P4)*0.6</f>
        <v>0.25000000000000072</v>
      </c>
      <c r="R4" s="15">
        <v>5</v>
      </c>
      <c r="S4" s="34">
        <f>IF(R4&gt;0,R4-1,"")</f>
        <v>4</v>
      </c>
      <c r="T4" s="35">
        <f t="shared" ref="T4:T20" si="1">P4</f>
        <v>8</v>
      </c>
      <c r="U4" s="35">
        <f>Q4*100</f>
        <v>25.000000000000071</v>
      </c>
    </row>
    <row r="5" spans="1:30" x14ac:dyDescent="0.35">
      <c r="A5" s="79">
        <v>44292</v>
      </c>
      <c r="B5" s="32">
        <v>2</v>
      </c>
      <c r="C5" s="33">
        <v>24</v>
      </c>
      <c r="D5" s="15">
        <v>22</v>
      </c>
      <c r="E5" s="15">
        <v>30</v>
      </c>
      <c r="F5" s="15">
        <v>40</v>
      </c>
      <c r="G5" s="34">
        <f t="shared" ref="G5:H20" si="2">(E5/0.6)/100</f>
        <v>0.5</v>
      </c>
      <c r="H5" s="34">
        <f t="shared" si="2"/>
        <v>0.66666666666666674</v>
      </c>
      <c r="I5" s="34">
        <f t="shared" ref="I5:I20" si="3">D5+G5+H5</f>
        <v>23.166666666666668</v>
      </c>
      <c r="J5" s="34">
        <f t="shared" ref="J5:J20" si="4">C5-I5</f>
        <v>0.83333333333333215</v>
      </c>
      <c r="K5" s="15">
        <v>5</v>
      </c>
      <c r="L5" s="15">
        <v>30</v>
      </c>
      <c r="M5" s="34">
        <f t="shared" ref="M5:M20" si="5">(L5/0.6)/100</f>
        <v>0.5</v>
      </c>
      <c r="N5" s="34">
        <f t="shared" ref="N5:N20" si="6">K5+M5</f>
        <v>5.5</v>
      </c>
      <c r="O5" s="34">
        <f t="shared" si="0"/>
        <v>6.3333333333333321</v>
      </c>
      <c r="P5" s="34">
        <f t="shared" ref="P5:P20" si="7">ROUNDDOWN(O5,0)</f>
        <v>6</v>
      </c>
      <c r="Q5" s="34">
        <f t="shared" ref="Q5:Q20" si="8">(O5-P5)*0.6</f>
        <v>0.19999999999999929</v>
      </c>
      <c r="R5" s="15">
        <v>3</v>
      </c>
      <c r="S5" s="34">
        <f t="shared" ref="S5:S20" si="9">IF(R5&gt;0,R5-1,"")</f>
        <v>2</v>
      </c>
      <c r="T5" s="35">
        <f t="shared" si="1"/>
        <v>6</v>
      </c>
      <c r="U5" s="35">
        <f t="shared" ref="U5:U20" si="10">Q5*100</f>
        <v>19.999999999999929</v>
      </c>
      <c r="AD5" s="36"/>
    </row>
    <row r="6" spans="1:30" x14ac:dyDescent="0.35">
      <c r="A6" s="79">
        <v>44293</v>
      </c>
      <c r="B6" s="32">
        <v>3</v>
      </c>
      <c r="C6" s="33">
        <v>24</v>
      </c>
      <c r="D6" s="15">
        <v>23</v>
      </c>
      <c r="E6" s="15">
        <v>0</v>
      </c>
      <c r="F6" s="15">
        <v>30</v>
      </c>
      <c r="G6" s="34">
        <f t="shared" si="2"/>
        <v>0</v>
      </c>
      <c r="H6" s="34">
        <f t="shared" si="2"/>
        <v>0.5</v>
      </c>
      <c r="I6" s="34">
        <f t="shared" si="3"/>
        <v>23.5</v>
      </c>
      <c r="J6" s="34">
        <f t="shared" si="4"/>
        <v>0.5</v>
      </c>
      <c r="K6" s="15">
        <v>5</v>
      </c>
      <c r="L6" s="15">
        <v>30</v>
      </c>
      <c r="M6" s="34">
        <f t="shared" si="5"/>
        <v>0.5</v>
      </c>
      <c r="N6" s="34">
        <f t="shared" si="6"/>
        <v>5.5</v>
      </c>
      <c r="O6" s="34">
        <f t="shared" si="0"/>
        <v>6</v>
      </c>
      <c r="P6" s="34">
        <f t="shared" si="7"/>
        <v>6</v>
      </c>
      <c r="Q6" s="34">
        <f t="shared" si="8"/>
        <v>0</v>
      </c>
      <c r="R6" s="15">
        <v>4</v>
      </c>
      <c r="S6" s="34">
        <f t="shared" si="9"/>
        <v>3</v>
      </c>
      <c r="T6" s="35">
        <f t="shared" si="1"/>
        <v>6</v>
      </c>
      <c r="U6" s="35">
        <f t="shared" si="10"/>
        <v>0</v>
      </c>
      <c r="AD6" s="36"/>
    </row>
    <row r="7" spans="1:30" x14ac:dyDescent="0.35">
      <c r="A7" s="79">
        <v>44294</v>
      </c>
      <c r="B7" s="32">
        <v>4</v>
      </c>
      <c r="C7" s="33">
        <v>24</v>
      </c>
      <c r="D7" s="15">
        <v>23</v>
      </c>
      <c r="E7" s="15">
        <v>0</v>
      </c>
      <c r="F7" s="15">
        <v>40</v>
      </c>
      <c r="G7" s="34">
        <f t="shared" si="2"/>
        <v>0</v>
      </c>
      <c r="H7" s="34">
        <f t="shared" si="2"/>
        <v>0.66666666666666674</v>
      </c>
      <c r="I7" s="34">
        <f t="shared" si="3"/>
        <v>23.666666666666668</v>
      </c>
      <c r="J7" s="34">
        <f t="shared" si="4"/>
        <v>0.33333333333333215</v>
      </c>
      <c r="K7" s="15">
        <v>7</v>
      </c>
      <c r="L7" s="15">
        <v>30</v>
      </c>
      <c r="M7" s="34">
        <f t="shared" si="5"/>
        <v>0.5</v>
      </c>
      <c r="N7" s="34">
        <f t="shared" si="6"/>
        <v>7.5</v>
      </c>
      <c r="O7" s="34">
        <f t="shared" si="0"/>
        <v>7.8333333333333321</v>
      </c>
      <c r="P7" s="34">
        <f t="shared" si="7"/>
        <v>7</v>
      </c>
      <c r="Q7" s="34">
        <f t="shared" si="8"/>
        <v>0.49999999999999928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49.999999999999929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7" t="str">
        <f>IF(B1=1,"Missing day(s)","")</f>
        <v>Missing day(s)</v>
      </c>
      <c r="AD7" s="36"/>
    </row>
    <row r="8" spans="1:30" x14ac:dyDescent="0.35">
      <c r="A8" s="79">
        <v>44295</v>
      </c>
      <c r="B8" s="32">
        <v>5</v>
      </c>
      <c r="C8" s="33">
        <v>24</v>
      </c>
      <c r="D8" s="15">
        <v>23</v>
      </c>
      <c r="E8" s="15">
        <v>0</v>
      </c>
      <c r="F8" s="15">
        <v>20</v>
      </c>
      <c r="G8" s="34">
        <f t="shared" si="2"/>
        <v>0</v>
      </c>
      <c r="H8" s="34">
        <f t="shared" si="2"/>
        <v>0.33333333333333337</v>
      </c>
      <c r="I8" s="34">
        <f t="shared" si="3"/>
        <v>23.333333333333332</v>
      </c>
      <c r="J8" s="34">
        <f t="shared" si="4"/>
        <v>0.66666666666666785</v>
      </c>
      <c r="K8" s="15">
        <v>7</v>
      </c>
      <c r="L8" s="15">
        <v>0</v>
      </c>
      <c r="M8" s="34">
        <f t="shared" si="5"/>
        <v>0</v>
      </c>
      <c r="N8" s="34">
        <f t="shared" si="6"/>
        <v>7</v>
      </c>
      <c r="O8" s="34">
        <f t="shared" si="0"/>
        <v>7.6666666666666679</v>
      </c>
      <c r="P8" s="34">
        <f t="shared" si="7"/>
        <v>7</v>
      </c>
      <c r="Q8" s="34">
        <f t="shared" si="8"/>
        <v>0.40000000000000069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40.000000000000071</v>
      </c>
      <c r="W8" t="str">
        <f>IF(B1=1,"DP_NS_AVG","")</f>
        <v>DP_NS_AVG</v>
      </c>
      <c r="X8" s="36">
        <f>IF(B1=1,SUM(O8:O14)/(COUNT(O8:O14)),"")</f>
        <v>6.9047619047619051</v>
      </c>
      <c r="Y8" s="36">
        <f>IF(B1=1,SUM(S8:S14)/COUNT(S8:S14),"")</f>
        <v>3.5714285714285716</v>
      </c>
      <c r="Z8" t="str">
        <f>IF(B1=1,IF(COUNT(S8:S14)&lt;7,7-COUNT(S8:S14),""),"")</f>
        <v/>
      </c>
    </row>
    <row r="9" spans="1:30" x14ac:dyDescent="0.35">
      <c r="A9" s="79">
        <v>44296</v>
      </c>
      <c r="B9" s="32">
        <v>6</v>
      </c>
      <c r="C9" s="33">
        <v>24</v>
      </c>
      <c r="D9" s="15">
        <v>22</v>
      </c>
      <c r="E9" s="15">
        <v>45</v>
      </c>
      <c r="F9" s="15">
        <v>60</v>
      </c>
      <c r="G9" s="34">
        <f t="shared" si="2"/>
        <v>0.75</v>
      </c>
      <c r="H9" s="34">
        <f t="shared" si="2"/>
        <v>1</v>
      </c>
      <c r="I9" s="34">
        <f t="shared" si="3"/>
        <v>23.75</v>
      </c>
      <c r="J9" s="34">
        <f t="shared" si="4"/>
        <v>0.25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9.25</v>
      </c>
      <c r="P9" s="34">
        <f t="shared" si="7"/>
        <v>9</v>
      </c>
      <c r="Q9" s="34">
        <f t="shared" si="8"/>
        <v>0.15</v>
      </c>
      <c r="R9" s="15">
        <v>5</v>
      </c>
      <c r="S9" s="34">
        <f t="shared" si="9"/>
        <v>4</v>
      </c>
      <c r="T9" s="35">
        <f t="shared" si="1"/>
        <v>9</v>
      </c>
      <c r="U9" s="35">
        <f t="shared" si="10"/>
        <v>15</v>
      </c>
      <c r="W9" t="str">
        <f>IF(B1=1,"DP_P_AVG","")</f>
        <v>DP_P_AVG</v>
      </c>
      <c r="X9" s="36">
        <f>IF(B1=1,SUM(O15:O17)/(COUNT(O15:O17)),"")</f>
        <v>4.8055555555555562</v>
      </c>
      <c r="Y9" s="36">
        <f>IF(B1=1,SUM(S15:S17)/COUNT(S15:S17),"")</f>
        <v>3.6666666666666665</v>
      </c>
      <c r="Z9" t="str">
        <f>IF(B1=1,IF(COUNT(S15:S17)&lt;3,3-COUNT(S15:S17),""),"")</f>
        <v/>
      </c>
    </row>
    <row r="10" spans="1:30" x14ac:dyDescent="0.35">
      <c r="A10" s="79">
        <v>44297</v>
      </c>
      <c r="B10" s="32">
        <v>7</v>
      </c>
      <c r="C10" s="33">
        <v>24</v>
      </c>
      <c r="D10" s="15">
        <v>23</v>
      </c>
      <c r="E10" s="15">
        <v>0</v>
      </c>
      <c r="F10" s="15">
        <v>60</v>
      </c>
      <c r="G10" s="34">
        <f t="shared" si="2"/>
        <v>0</v>
      </c>
      <c r="H10" s="34">
        <f t="shared" si="2"/>
        <v>1</v>
      </c>
      <c r="I10" s="34">
        <f t="shared" si="3"/>
        <v>24</v>
      </c>
      <c r="J10" s="34">
        <f t="shared" si="4"/>
        <v>0</v>
      </c>
      <c r="K10" s="15">
        <v>7</v>
      </c>
      <c r="L10" s="15">
        <v>0</v>
      </c>
      <c r="M10" s="34">
        <f t="shared" si="5"/>
        <v>0</v>
      </c>
      <c r="N10" s="34">
        <f t="shared" si="6"/>
        <v>7</v>
      </c>
      <c r="O10" s="34">
        <f t="shared" si="0"/>
        <v>7</v>
      </c>
      <c r="P10" s="34">
        <f t="shared" si="7"/>
        <v>7</v>
      </c>
      <c r="Q10" s="34">
        <f t="shared" si="8"/>
        <v>0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0</v>
      </c>
      <c r="W10" t="str">
        <f>IF(B1=1,"NS_AVG","")</f>
        <v>NS_AVG</v>
      </c>
      <c r="X10" s="36">
        <f>IF(B1=1,SUM(O4:O10)/(COUNT(O4:O10)),"")</f>
        <v>7.5</v>
      </c>
      <c r="Y10" s="36">
        <f>IF(B1=1,SUM(S4:S10)/COUNT(S4:S10),"")</f>
        <v>3.2857142857142856</v>
      </c>
      <c r="Z10" t="str">
        <f>IF(B1=1,IF(COUNT(S4:S10)&lt;7,7-COUNT(S4:S10),""),"")</f>
        <v/>
      </c>
    </row>
    <row r="11" spans="1:30" x14ac:dyDescent="0.35">
      <c r="A11" s="79">
        <v>44298</v>
      </c>
      <c r="B11" s="32">
        <v>8</v>
      </c>
      <c r="C11" s="28">
        <v>24</v>
      </c>
      <c r="D11" s="15">
        <v>23</v>
      </c>
      <c r="E11" s="15">
        <v>0</v>
      </c>
      <c r="F11" s="15">
        <v>90</v>
      </c>
      <c r="G11" s="34">
        <f t="shared" si="2"/>
        <v>0</v>
      </c>
      <c r="H11" s="34">
        <f t="shared" si="2"/>
        <v>1.5</v>
      </c>
      <c r="I11" s="34">
        <f t="shared" si="3"/>
        <v>24.5</v>
      </c>
      <c r="J11" s="34">
        <f t="shared" si="4"/>
        <v>-0.5</v>
      </c>
      <c r="K11" s="15">
        <v>6</v>
      </c>
      <c r="L11" s="15">
        <v>30</v>
      </c>
      <c r="M11" s="34">
        <f t="shared" si="5"/>
        <v>0.5</v>
      </c>
      <c r="N11" s="34">
        <f t="shared" si="6"/>
        <v>6.5</v>
      </c>
      <c r="O11" s="34">
        <f t="shared" si="0"/>
        <v>6</v>
      </c>
      <c r="P11" s="34">
        <f t="shared" si="7"/>
        <v>6</v>
      </c>
      <c r="Q11" s="34">
        <f t="shared" si="8"/>
        <v>0</v>
      </c>
      <c r="R11" s="15">
        <v>5</v>
      </c>
      <c r="S11" s="34">
        <f t="shared" si="9"/>
        <v>4</v>
      </c>
      <c r="T11" s="35">
        <f t="shared" si="1"/>
        <v>6</v>
      </c>
      <c r="U11" s="35">
        <f t="shared" si="10"/>
        <v>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7" t="str">
        <f>IF(B1=0,"Missing day(s)","")</f>
        <v/>
      </c>
    </row>
    <row r="12" spans="1:30" x14ac:dyDescent="0.35">
      <c r="A12" s="79">
        <v>44299</v>
      </c>
      <c r="B12" s="32">
        <v>9</v>
      </c>
      <c r="C12" s="28">
        <v>24</v>
      </c>
      <c r="D12" s="15">
        <v>23</v>
      </c>
      <c r="E12" s="15">
        <v>0</v>
      </c>
      <c r="F12" s="15">
        <v>90</v>
      </c>
      <c r="G12" s="34">
        <f t="shared" si="2"/>
        <v>0</v>
      </c>
      <c r="H12" s="34">
        <f t="shared" si="2"/>
        <v>1.5</v>
      </c>
      <c r="I12" s="34">
        <f t="shared" si="3"/>
        <v>24.5</v>
      </c>
      <c r="J12" s="34">
        <f t="shared" si="4"/>
        <v>-0.5</v>
      </c>
      <c r="K12" s="15">
        <v>6</v>
      </c>
      <c r="L12" s="15">
        <v>25</v>
      </c>
      <c r="M12" s="34">
        <f t="shared" si="5"/>
        <v>0.41666666666666674</v>
      </c>
      <c r="N12" s="34">
        <f t="shared" si="6"/>
        <v>6.416666666666667</v>
      </c>
      <c r="O12" s="34">
        <f t="shared" si="0"/>
        <v>5.916666666666667</v>
      </c>
      <c r="P12" s="34">
        <f t="shared" si="7"/>
        <v>5</v>
      </c>
      <c r="Q12" s="34">
        <f t="shared" si="8"/>
        <v>0.55000000000000016</v>
      </c>
      <c r="R12" s="15">
        <v>5</v>
      </c>
      <c r="S12" s="34">
        <f t="shared" si="9"/>
        <v>4</v>
      </c>
      <c r="T12" s="35">
        <f t="shared" si="1"/>
        <v>5</v>
      </c>
      <c r="U12" s="35">
        <f t="shared" si="10"/>
        <v>55.000000000000014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35">
      <c r="A13" s="79">
        <v>44300</v>
      </c>
      <c r="B13" s="32">
        <v>10</v>
      </c>
      <c r="C13" s="28">
        <v>24</v>
      </c>
      <c r="D13" s="15">
        <v>23</v>
      </c>
      <c r="E13" s="15">
        <v>0</v>
      </c>
      <c r="F13" s="15">
        <v>60</v>
      </c>
      <c r="G13" s="34">
        <f t="shared" si="2"/>
        <v>0</v>
      </c>
      <c r="H13" s="34">
        <f t="shared" si="2"/>
        <v>1</v>
      </c>
      <c r="I13" s="34">
        <f t="shared" si="3"/>
        <v>24</v>
      </c>
      <c r="J13" s="34">
        <f t="shared" si="4"/>
        <v>0</v>
      </c>
      <c r="K13" s="15">
        <v>6</v>
      </c>
      <c r="L13" s="15">
        <v>0</v>
      </c>
      <c r="M13" s="34">
        <f t="shared" si="5"/>
        <v>0</v>
      </c>
      <c r="N13" s="34">
        <f t="shared" si="6"/>
        <v>6</v>
      </c>
      <c r="O13" s="34">
        <f t="shared" si="0"/>
        <v>6</v>
      </c>
      <c r="P13" s="34">
        <f t="shared" si="7"/>
        <v>6</v>
      </c>
      <c r="Q13" s="34">
        <f t="shared" si="8"/>
        <v>0</v>
      </c>
      <c r="R13" s="15">
        <v>4</v>
      </c>
      <c r="S13" s="34">
        <f t="shared" si="9"/>
        <v>3</v>
      </c>
      <c r="T13" s="35">
        <f t="shared" si="1"/>
        <v>6</v>
      </c>
      <c r="U13" s="35">
        <f t="shared" si="10"/>
        <v>0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35">
      <c r="A14" s="79">
        <v>44301</v>
      </c>
      <c r="B14" s="32">
        <v>11</v>
      </c>
      <c r="C14" s="28">
        <v>24</v>
      </c>
      <c r="D14" s="15">
        <v>23</v>
      </c>
      <c r="E14" s="15">
        <v>0</v>
      </c>
      <c r="F14" s="15">
        <v>30</v>
      </c>
      <c r="G14" s="34">
        <f t="shared" si="2"/>
        <v>0</v>
      </c>
      <c r="H14" s="34">
        <f t="shared" si="2"/>
        <v>0.5</v>
      </c>
      <c r="I14" s="34">
        <f t="shared" si="3"/>
        <v>23.5</v>
      </c>
      <c r="J14" s="34">
        <f t="shared" si="4"/>
        <v>0.5</v>
      </c>
      <c r="K14" s="15">
        <v>6</v>
      </c>
      <c r="L14" s="15">
        <v>0</v>
      </c>
      <c r="M14" s="34">
        <f t="shared" si="5"/>
        <v>0</v>
      </c>
      <c r="N14" s="34">
        <f t="shared" si="6"/>
        <v>6</v>
      </c>
      <c r="O14" s="34">
        <f t="shared" si="0"/>
        <v>6.5</v>
      </c>
      <c r="P14" s="34">
        <f t="shared" si="7"/>
        <v>6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30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35">
      <c r="A15" s="79">
        <v>44302</v>
      </c>
      <c r="B15" s="32">
        <v>12</v>
      </c>
      <c r="C15" s="28">
        <v>24</v>
      </c>
      <c r="D15" s="15">
        <v>25</v>
      </c>
      <c r="E15" s="15">
        <v>0</v>
      </c>
      <c r="F15" s="15">
        <v>2</v>
      </c>
      <c r="G15" s="34">
        <f t="shared" si="2"/>
        <v>0</v>
      </c>
      <c r="H15" s="34">
        <f t="shared" si="2"/>
        <v>3.3333333333333333E-2</v>
      </c>
      <c r="I15" s="34">
        <f t="shared" si="3"/>
        <v>25.033333333333335</v>
      </c>
      <c r="J15" s="34">
        <f t="shared" si="4"/>
        <v>-1.033333333333335</v>
      </c>
      <c r="K15" s="15">
        <v>6</v>
      </c>
      <c r="L15" s="15">
        <v>0</v>
      </c>
      <c r="M15" s="34">
        <f t="shared" si="5"/>
        <v>0</v>
      </c>
      <c r="N15" s="34">
        <f t="shared" si="6"/>
        <v>6</v>
      </c>
      <c r="O15" s="34">
        <f t="shared" si="0"/>
        <v>4.966666666666665</v>
      </c>
      <c r="P15" s="34">
        <f t="shared" si="7"/>
        <v>4</v>
      </c>
      <c r="Q15" s="34">
        <f t="shared" si="8"/>
        <v>0.57999999999999896</v>
      </c>
      <c r="R15" s="15">
        <v>5</v>
      </c>
      <c r="S15" s="34">
        <f t="shared" si="9"/>
        <v>4</v>
      </c>
      <c r="T15" s="35">
        <f t="shared" si="1"/>
        <v>4</v>
      </c>
      <c r="U15" s="35">
        <f t="shared" si="10"/>
        <v>57.999999999999893</v>
      </c>
      <c r="W15" s="87" t="s">
        <v>297</v>
      </c>
      <c r="X15" s="88" cm="1">
        <f t="array" ref="X15">_xlfn.IFS(B1=0,X12-X13,B1=1,X8-X9)</f>
        <v>2.0992063492063489</v>
      </c>
      <c r="Y15" s="89" t="s">
        <v>298</v>
      </c>
      <c r="Z15" s="88" cm="1">
        <f t="array" ref="Z15">_xlfn.IFS(B1=0,X14-X13,B1=1,X10-X9)</f>
        <v>2.6944444444444438</v>
      </c>
      <c r="AA15" s="90" t="s">
        <v>299</v>
      </c>
    </row>
    <row r="16" spans="1:30" x14ac:dyDescent="0.35">
      <c r="A16" s="79">
        <v>44303</v>
      </c>
      <c r="B16" s="32">
        <v>13</v>
      </c>
      <c r="C16" s="28">
        <v>24</v>
      </c>
      <c r="D16" s="15">
        <v>25</v>
      </c>
      <c r="E16" s="15">
        <v>15</v>
      </c>
      <c r="F16" s="15">
        <v>3</v>
      </c>
      <c r="G16" s="34">
        <f t="shared" si="2"/>
        <v>0.25</v>
      </c>
      <c r="H16" s="34">
        <f t="shared" si="2"/>
        <v>0.05</v>
      </c>
      <c r="I16" s="34">
        <f t="shared" si="3"/>
        <v>25.3</v>
      </c>
      <c r="J16" s="34">
        <f t="shared" si="4"/>
        <v>-1.3000000000000007</v>
      </c>
      <c r="K16" s="15">
        <v>5</v>
      </c>
      <c r="L16" s="15">
        <v>55</v>
      </c>
      <c r="M16" s="34">
        <f t="shared" si="5"/>
        <v>0.91666666666666674</v>
      </c>
      <c r="N16" s="34">
        <f t="shared" si="6"/>
        <v>5.916666666666667</v>
      </c>
      <c r="O16" s="34">
        <f t="shared" si="0"/>
        <v>4.6166666666666663</v>
      </c>
      <c r="P16" s="34">
        <f t="shared" si="7"/>
        <v>4</v>
      </c>
      <c r="Q16" s="34">
        <f t="shared" si="8"/>
        <v>0.36999999999999972</v>
      </c>
      <c r="R16" s="15">
        <v>5</v>
      </c>
      <c r="S16" s="34">
        <f t="shared" si="9"/>
        <v>4</v>
      </c>
      <c r="T16" s="35">
        <f t="shared" si="1"/>
        <v>4</v>
      </c>
      <c r="U16" s="35">
        <f t="shared" si="10"/>
        <v>36.999999999999972</v>
      </c>
      <c r="W16" t="s">
        <v>269</v>
      </c>
    </row>
    <row r="17" spans="1:21" x14ac:dyDescent="0.35">
      <c r="A17" s="79">
        <v>44304</v>
      </c>
      <c r="B17" s="32">
        <v>14</v>
      </c>
      <c r="C17" s="28">
        <v>24</v>
      </c>
      <c r="D17" s="15">
        <v>25</v>
      </c>
      <c r="E17" s="15">
        <v>0</v>
      </c>
      <c r="F17" s="15">
        <v>20</v>
      </c>
      <c r="G17" s="34">
        <f t="shared" si="2"/>
        <v>0</v>
      </c>
      <c r="H17" s="34">
        <f t="shared" si="2"/>
        <v>0.33333333333333337</v>
      </c>
      <c r="I17" s="34">
        <f t="shared" si="3"/>
        <v>25.333333333333332</v>
      </c>
      <c r="J17" s="34">
        <f t="shared" si="4"/>
        <v>-1.3333333333333321</v>
      </c>
      <c r="K17" s="15">
        <v>6</v>
      </c>
      <c r="L17" s="15">
        <v>10</v>
      </c>
      <c r="M17" s="34">
        <f t="shared" si="5"/>
        <v>0.16666666666666669</v>
      </c>
      <c r="N17" s="34">
        <f t="shared" si="6"/>
        <v>6.166666666666667</v>
      </c>
      <c r="O17" s="34">
        <f t="shared" si="0"/>
        <v>4.8333333333333348</v>
      </c>
      <c r="P17" s="34">
        <f t="shared" si="7"/>
        <v>4</v>
      </c>
      <c r="Q17" s="34">
        <f t="shared" si="8"/>
        <v>0.50000000000000089</v>
      </c>
      <c r="R17" s="15">
        <v>4</v>
      </c>
      <c r="S17" s="34">
        <f t="shared" si="9"/>
        <v>3</v>
      </c>
      <c r="T17" s="35">
        <f t="shared" si="1"/>
        <v>4</v>
      </c>
      <c r="U17" s="35">
        <f t="shared" si="10"/>
        <v>50.000000000000085</v>
      </c>
    </row>
    <row r="18" spans="1:21" x14ac:dyDescent="0.3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3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3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35">
      <c r="R24" t="s">
        <v>266</v>
      </c>
    </row>
    <row r="26" spans="1:21" x14ac:dyDescent="0.35">
      <c r="B26" t="s">
        <v>162</v>
      </c>
      <c r="K26" t="s">
        <v>164</v>
      </c>
    </row>
    <row r="27" spans="1:21" x14ac:dyDescent="0.35">
      <c r="B27" t="s">
        <v>161</v>
      </c>
      <c r="K27" t="s">
        <v>163</v>
      </c>
    </row>
    <row r="28" spans="1:21" x14ac:dyDescent="0.35">
      <c r="B28" t="s">
        <v>165</v>
      </c>
    </row>
    <row r="62" spans="2:21" x14ac:dyDescent="0.35">
      <c r="B62" t="s">
        <v>260</v>
      </c>
    </row>
    <row r="63" spans="2:21" x14ac:dyDescent="0.3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X8:Y10">
    <cfRule type="notContainsBlanks" dxfId="6" priority="8">
      <formula>LEN(TRIM(X8))&gt;0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2:W14 W11:Y11">
    <cfRule type="notContainsBlanks" dxfId="4" priority="4">
      <formula>LEN(TRIM(W11))&gt;0</formula>
    </cfRule>
  </conditionalFormatting>
  <conditionalFormatting sqref="Z8:Z10 Z12:Z14">
    <cfRule type="notContainsBlanks" dxfId="3" priority="7">
      <formula>LEN(TRIM(Z8))&gt;0</formula>
    </cfRule>
  </conditionalFormatting>
  <conditionalFormatting sqref="Z11">
    <cfRule type="notContainsBlanks" dxfId="2" priority="3">
      <formula>LEN(TRIM(Z11))&gt;0</formula>
    </cfRule>
  </conditionalFormatting>
  <conditionalFormatting sqref="AA12">
    <cfRule type="notContainsBlanks" dxfId="1" priority="2">
      <formula>LEN(TRIM(AA12))&gt;0</formula>
    </cfRule>
  </conditionalFormatting>
  <conditionalFormatting sqref="X12:Y14">
    <cfRule type="notContainsBlanks" dxfId="0" priority="1">
      <formula>LEN(TRIM(X12))&gt;0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4" sqref="N4"/>
    </sheetView>
  </sheetViews>
  <sheetFormatPr baseColWidth="10" defaultColWidth="11.453125" defaultRowHeight="14.5" x14ac:dyDescent="0.35"/>
  <cols>
    <col min="1" max="1" width="8.1796875" customWidth="1"/>
    <col min="2" max="2" width="7.1796875" customWidth="1"/>
    <col min="3" max="3" width="12.81640625" customWidth="1"/>
    <col min="4" max="4" width="2.1796875" customWidth="1"/>
    <col min="6" max="6" width="8" customWidth="1"/>
    <col min="7" max="7" width="10.26953125" customWidth="1"/>
    <col min="8" max="8" width="7.453125" customWidth="1"/>
    <col min="12" max="12" width="2.81640625" customWidth="1"/>
  </cols>
  <sheetData>
    <row r="1" spans="1:15" x14ac:dyDescent="0.3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35">
      <c r="A2" t="s">
        <v>101</v>
      </c>
      <c r="E2" t="s">
        <v>102</v>
      </c>
      <c r="I2" t="s">
        <v>101</v>
      </c>
      <c r="M2" t="s">
        <v>102</v>
      </c>
    </row>
    <row r="3" spans="1:15" x14ac:dyDescent="0.3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35">
      <c r="A4" s="14" t="s">
        <v>20</v>
      </c>
      <c r="B4" s="15">
        <v>3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/>
      <c r="O4" s="7" t="s">
        <v>103</v>
      </c>
    </row>
    <row r="5" spans="1:15" x14ac:dyDescent="0.35">
      <c r="A5" s="17" t="s">
        <v>24</v>
      </c>
      <c r="B5" s="15">
        <v>3</v>
      </c>
      <c r="C5" s="18">
        <f>B4+B6+B8+B12+B13+B15+B17+B19+B20+B22</f>
        <v>18</v>
      </c>
      <c r="E5" s="17" t="s">
        <v>24</v>
      </c>
      <c r="F5" s="15">
        <v>1</v>
      </c>
      <c r="G5" s="18">
        <f>F4+F6+F8+F12+F13+F15+F17+F19+F20+F22</f>
        <v>17</v>
      </c>
      <c r="I5" s="17" t="s">
        <v>24</v>
      </c>
      <c r="J5" s="15">
        <v>1</v>
      </c>
      <c r="K5" s="18">
        <f>J4+J6+J8+J12+J13+J15+J17+J19+J20+J22</f>
        <v>33</v>
      </c>
      <c r="M5" s="17" t="s">
        <v>24</v>
      </c>
      <c r="N5" s="15"/>
      <c r="O5" s="18">
        <f>N4+N6+N8+N12+N13+N15+N17+N19+N20+N22</f>
        <v>0</v>
      </c>
    </row>
    <row r="6" spans="1:15" x14ac:dyDescent="0.35">
      <c r="A6" s="14" t="s">
        <v>28</v>
      </c>
      <c r="B6" s="15"/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/>
    </row>
    <row r="7" spans="1:15" x14ac:dyDescent="0.3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/>
      <c r="O7" s="7" t="s">
        <v>104</v>
      </c>
    </row>
    <row r="8" spans="1:15" x14ac:dyDescent="0.35">
      <c r="A8" s="14" t="s">
        <v>35</v>
      </c>
      <c r="B8" s="15"/>
      <c r="C8" s="18">
        <f>B5+B7+B9+B10+B11+B14+B16+B18+B21+B23</f>
        <v>16.5</v>
      </c>
      <c r="E8" s="14" t="s">
        <v>35</v>
      </c>
      <c r="F8" s="15">
        <v>1</v>
      </c>
      <c r="G8" s="18">
        <f>F5+F7+F9+F10+F11+F14+F16+F18+F21+F23</f>
        <v>12</v>
      </c>
      <c r="I8" s="14" t="s">
        <v>35</v>
      </c>
      <c r="J8" s="15">
        <v>3</v>
      </c>
      <c r="K8" s="18">
        <f>J5+J7+J9+J10+J11+J14+J16+J18+J21+J23</f>
        <v>11</v>
      </c>
      <c r="M8" s="14" t="s">
        <v>35</v>
      </c>
      <c r="N8" s="15"/>
      <c r="O8" s="18">
        <f>N5+N7+N9+N10+N11+N14+N16+N18+N21+N23</f>
        <v>0</v>
      </c>
    </row>
    <row r="9" spans="1:15" x14ac:dyDescent="0.35">
      <c r="A9" s="17" t="s">
        <v>37</v>
      </c>
      <c r="B9" s="15">
        <v>2.5</v>
      </c>
      <c r="C9" t="s">
        <v>289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/>
    </row>
    <row r="10" spans="1:15" x14ac:dyDescent="0.3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/>
    </row>
    <row r="11" spans="1:15" x14ac:dyDescent="0.3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/>
    </row>
    <row r="12" spans="1:15" x14ac:dyDescent="0.3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/>
    </row>
    <row r="13" spans="1:15" x14ac:dyDescent="0.35">
      <c r="A13" s="14" t="s">
        <v>47</v>
      </c>
      <c r="B13" s="15">
        <v>3</v>
      </c>
      <c r="E13" s="14" t="s">
        <v>47</v>
      </c>
      <c r="F13" s="15">
        <v>1</v>
      </c>
      <c r="I13" s="14" t="s">
        <v>47</v>
      </c>
      <c r="J13" s="15">
        <v>3</v>
      </c>
      <c r="M13" s="14" t="s">
        <v>47</v>
      </c>
      <c r="N13" s="15"/>
    </row>
    <row r="14" spans="1:15" x14ac:dyDescent="0.35">
      <c r="A14" s="17" t="s">
        <v>50</v>
      </c>
      <c r="B14" s="15">
        <v>4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/>
    </row>
    <row r="15" spans="1:15" x14ac:dyDescent="0.3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/>
    </row>
    <row r="16" spans="1:15" x14ac:dyDescent="0.3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/>
    </row>
    <row r="17" spans="1:14" x14ac:dyDescent="0.3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4</v>
      </c>
      <c r="M17" s="14" t="s">
        <v>59</v>
      </c>
      <c r="N17" s="15"/>
    </row>
    <row r="18" spans="1:14" x14ac:dyDescent="0.3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/>
    </row>
    <row r="19" spans="1:14" x14ac:dyDescent="0.3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3</v>
      </c>
      <c r="M19" s="14" t="s">
        <v>65</v>
      </c>
      <c r="N19" s="15"/>
    </row>
    <row r="20" spans="1:14" x14ac:dyDescent="0.3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/>
    </row>
    <row r="21" spans="1:14" x14ac:dyDescent="0.3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/>
    </row>
    <row r="22" spans="1:14" x14ac:dyDescent="0.35">
      <c r="A22" s="14" t="s">
        <v>73</v>
      </c>
      <c r="B22" s="15">
        <v>1</v>
      </c>
      <c r="E22" s="14" t="s">
        <v>73</v>
      </c>
      <c r="F22" s="15">
        <v>3</v>
      </c>
      <c r="I22" s="14" t="s">
        <v>73</v>
      </c>
      <c r="J22" s="15">
        <v>2</v>
      </c>
      <c r="M22" s="14" t="s">
        <v>73</v>
      </c>
      <c r="N22" s="15"/>
    </row>
    <row r="23" spans="1:14" x14ac:dyDescent="0.3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0" workbookViewId="0">
      <selection activeCell="D26" sqref="D26"/>
    </sheetView>
  </sheetViews>
  <sheetFormatPr baseColWidth="10" defaultColWidth="10.90625" defaultRowHeight="14.5" x14ac:dyDescent="0.35"/>
  <cols>
    <col min="1" max="1" width="15.7265625" customWidth="1"/>
  </cols>
  <sheetData>
    <row r="1" spans="1:8" x14ac:dyDescent="0.35">
      <c r="A1" t="s">
        <v>160</v>
      </c>
    </row>
    <row r="2" spans="1:8" x14ac:dyDescent="0.35">
      <c r="A2" s="80" t="s">
        <v>130</v>
      </c>
    </row>
    <row r="3" spans="1:8" x14ac:dyDescent="0.35">
      <c r="A3" s="41" t="s">
        <v>20</v>
      </c>
      <c r="B3" s="81"/>
      <c r="C3" t="s">
        <v>159</v>
      </c>
    </row>
    <row r="4" spans="1:8" x14ac:dyDescent="0.35">
      <c r="A4" s="41" t="s">
        <v>197</v>
      </c>
      <c r="B4" s="15" t="s">
        <v>296</v>
      </c>
      <c r="C4" t="s">
        <v>155</v>
      </c>
    </row>
    <row r="5" spans="1:8" x14ac:dyDescent="0.35">
      <c r="A5" s="41" t="s">
        <v>28</v>
      </c>
      <c r="B5" s="15"/>
      <c r="C5" t="s">
        <v>157</v>
      </c>
    </row>
    <row r="7" spans="1:8" x14ac:dyDescent="0.35">
      <c r="A7" s="7" t="s">
        <v>153</v>
      </c>
    </row>
    <row r="8" spans="1:8" x14ac:dyDescent="0.35">
      <c r="A8" s="44" t="s">
        <v>20</v>
      </c>
      <c r="B8" s="50" t="s">
        <v>295</v>
      </c>
      <c r="C8" s="51"/>
      <c r="D8" s="51"/>
      <c r="E8" s="51"/>
      <c r="F8" s="51"/>
      <c r="G8" s="51"/>
      <c r="H8" s="51"/>
    </row>
    <row r="9" spans="1:8" x14ac:dyDescent="0.35">
      <c r="A9" s="44" t="s">
        <v>24</v>
      </c>
      <c r="B9" s="50"/>
      <c r="C9" s="51"/>
      <c r="D9" s="51"/>
      <c r="E9" s="51"/>
      <c r="F9" s="51"/>
      <c r="G9" s="51"/>
      <c r="H9" s="51"/>
    </row>
    <row r="10" spans="1:8" x14ac:dyDescent="0.35">
      <c r="A10" s="73" t="s">
        <v>28</v>
      </c>
      <c r="B10" s="50"/>
      <c r="C10" s="51"/>
      <c r="D10" s="51"/>
      <c r="E10" s="51"/>
      <c r="F10" s="51"/>
      <c r="G10" s="51"/>
      <c r="H10" s="51"/>
    </row>
    <row r="11" spans="1:8" x14ac:dyDescent="0.35">
      <c r="A11" s="44" t="s">
        <v>31</v>
      </c>
      <c r="B11" s="50"/>
      <c r="C11" s="51"/>
      <c r="D11" s="51"/>
      <c r="E11" s="51"/>
      <c r="F11" s="51"/>
      <c r="G11" s="51"/>
      <c r="H11" s="51"/>
    </row>
    <row r="13" spans="1:8" x14ac:dyDescent="0.35">
      <c r="A13" s="7" t="s">
        <v>275</v>
      </c>
    </row>
    <row r="14" spans="1:8" x14ac:dyDescent="0.35">
      <c r="A14" s="41" t="s">
        <v>274</v>
      </c>
      <c r="B14" s="15">
        <v>6</v>
      </c>
    </row>
    <row r="15" spans="1:8" x14ac:dyDescent="0.35">
      <c r="A15" s="41" t="s">
        <v>273</v>
      </c>
      <c r="B15" s="15" t="s">
        <v>293</v>
      </c>
    </row>
    <row r="17" spans="1:9" x14ac:dyDescent="0.35">
      <c r="A17" t="s">
        <v>108</v>
      </c>
    </row>
    <row r="18" spans="1:9" x14ac:dyDescent="0.35">
      <c r="A18" s="80" t="s">
        <v>130</v>
      </c>
    </row>
    <row r="19" spans="1:9" x14ac:dyDescent="0.35">
      <c r="A19" s="41" t="s">
        <v>20</v>
      </c>
      <c r="B19" s="81"/>
      <c r="C19" t="s">
        <v>159</v>
      </c>
    </row>
    <row r="20" spans="1:9" x14ac:dyDescent="0.35">
      <c r="A20" s="41" t="s">
        <v>197</v>
      </c>
      <c r="B20" s="15">
        <v>6</v>
      </c>
      <c r="C20" t="s">
        <v>155</v>
      </c>
    </row>
    <row r="21" spans="1:9" x14ac:dyDescent="0.35">
      <c r="A21" s="41" t="s">
        <v>28</v>
      </c>
      <c r="B21" s="15">
        <v>5</v>
      </c>
      <c r="C21" t="s">
        <v>157</v>
      </c>
    </row>
    <row r="23" spans="1:9" x14ac:dyDescent="0.35">
      <c r="A23" s="7" t="s">
        <v>153</v>
      </c>
    </row>
    <row r="24" spans="1:9" x14ac:dyDescent="0.35">
      <c r="A24" s="44" t="s">
        <v>20</v>
      </c>
      <c r="B24" s="50" t="s">
        <v>290</v>
      </c>
      <c r="C24" s="51"/>
      <c r="D24" s="51"/>
      <c r="E24" s="51"/>
      <c r="F24" s="51"/>
      <c r="G24" s="51"/>
      <c r="H24" s="51"/>
      <c r="I24" s="82"/>
    </row>
    <row r="25" spans="1:9" x14ac:dyDescent="0.35">
      <c r="A25" s="44" t="s">
        <v>24</v>
      </c>
      <c r="B25" s="50" t="s">
        <v>290</v>
      </c>
      <c r="C25" s="51"/>
      <c r="D25" s="51"/>
      <c r="E25" s="51"/>
      <c r="F25" s="51"/>
      <c r="G25" s="51"/>
      <c r="H25" s="51"/>
      <c r="I25" s="82"/>
    </row>
    <row r="26" spans="1:9" x14ac:dyDescent="0.35">
      <c r="A26" s="73" t="s">
        <v>28</v>
      </c>
      <c r="B26" s="50" t="s">
        <v>291</v>
      </c>
      <c r="C26" s="51"/>
      <c r="D26" s="51"/>
      <c r="E26" s="51"/>
      <c r="F26" s="51"/>
      <c r="G26" s="51"/>
      <c r="H26" s="51"/>
      <c r="I26" s="82"/>
    </row>
    <row r="27" spans="1:9" x14ac:dyDescent="0.35">
      <c r="A27" s="44" t="s">
        <v>31</v>
      </c>
      <c r="B27" s="50" t="s">
        <v>292</v>
      </c>
      <c r="C27" s="51"/>
      <c r="D27" s="51"/>
      <c r="E27" s="51"/>
      <c r="F27" s="51"/>
      <c r="G27" s="51"/>
      <c r="H27" s="51"/>
      <c r="I27" s="82"/>
    </row>
    <row r="29" spans="1:9" x14ac:dyDescent="0.35">
      <c r="A29" s="7" t="s">
        <v>275</v>
      </c>
    </row>
    <row r="30" spans="1:9" x14ac:dyDescent="0.35">
      <c r="A30" s="41" t="s">
        <v>274</v>
      </c>
      <c r="B30" s="15">
        <v>2</v>
      </c>
    </row>
    <row r="31" spans="1:9" x14ac:dyDescent="0.35">
      <c r="A31" s="41" t="s">
        <v>273</v>
      </c>
      <c r="B31" s="15" t="s">
        <v>294</v>
      </c>
    </row>
    <row r="38" spans="1:8" x14ac:dyDescent="0.35">
      <c r="A38" s="60" t="s">
        <v>130</v>
      </c>
    </row>
    <row r="39" spans="1:8" x14ac:dyDescent="0.35">
      <c r="A39" s="41" t="s">
        <v>158</v>
      </c>
      <c r="B39" s="41"/>
      <c r="C39" s="41"/>
      <c r="D39" s="41"/>
      <c r="E39" s="41"/>
      <c r="F39" s="41"/>
      <c r="G39" s="41"/>
      <c r="H39" s="41"/>
    </row>
    <row r="40" spans="1:8" x14ac:dyDescent="0.35">
      <c r="A40" s="41" t="s">
        <v>154</v>
      </c>
      <c r="B40" s="41"/>
      <c r="C40" s="41"/>
      <c r="D40" s="41"/>
      <c r="E40" s="41"/>
      <c r="F40" s="41"/>
      <c r="G40" s="41"/>
      <c r="H40" s="41"/>
    </row>
    <row r="41" spans="1:8" x14ac:dyDescent="0.35">
      <c r="A41" s="41" t="s">
        <v>156</v>
      </c>
      <c r="B41" s="41"/>
      <c r="C41" s="41"/>
      <c r="D41" s="41"/>
      <c r="E41" s="41"/>
      <c r="F41" s="41"/>
      <c r="G41" s="41"/>
      <c r="H41" s="41"/>
    </row>
    <row r="43" spans="1:8" x14ac:dyDescent="0.35">
      <c r="A43" s="60" t="s">
        <v>276</v>
      </c>
    </row>
    <row r="44" spans="1:8" x14ac:dyDescent="0.35">
      <c r="A44" s="41" t="s">
        <v>149</v>
      </c>
      <c r="B44" s="41"/>
      <c r="C44" s="41"/>
      <c r="D44" s="41"/>
      <c r="E44" s="41"/>
    </row>
    <row r="45" spans="1:8" x14ac:dyDescent="0.35">
      <c r="A45" s="41" t="s">
        <v>150</v>
      </c>
      <c r="B45" s="41"/>
      <c r="C45" s="41"/>
      <c r="D45" s="49"/>
      <c r="E45" s="41"/>
    </row>
    <row r="46" spans="1:8" x14ac:dyDescent="0.35">
      <c r="A46" s="41" t="s">
        <v>151</v>
      </c>
      <c r="B46" s="41"/>
      <c r="C46" s="49"/>
      <c r="D46" s="41"/>
      <c r="E46" s="41"/>
      <c r="F46" s="41"/>
      <c r="G46" s="41"/>
    </row>
    <row r="47" spans="1:8" x14ac:dyDescent="0.35">
      <c r="A47" s="41" t="s">
        <v>152</v>
      </c>
      <c r="B47" s="41"/>
      <c r="C47" s="41"/>
    </row>
    <row r="49" spans="1:15" x14ac:dyDescent="0.35">
      <c r="A49" s="60" t="s">
        <v>277</v>
      </c>
    </row>
    <row r="50" spans="1:15" x14ac:dyDescent="0.35">
      <c r="A50" s="44" t="s">
        <v>278</v>
      </c>
      <c r="B50" s="45"/>
      <c r="C50" s="45"/>
      <c r="D50" s="45"/>
      <c r="E50" s="46"/>
    </row>
    <row r="51" spans="1:15" x14ac:dyDescent="0.35">
      <c r="A51" s="44" t="s">
        <v>279</v>
      </c>
      <c r="B51" s="45"/>
      <c r="C51" s="45"/>
      <c r="D51" s="45"/>
      <c r="E51" s="45"/>
      <c r="F51" s="45"/>
      <c r="G51" s="46"/>
    </row>
    <row r="52" spans="1:15" x14ac:dyDescent="0.35">
      <c r="A52" s="83" t="s">
        <v>280</v>
      </c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5"/>
    </row>
    <row r="53" spans="1:15" x14ac:dyDescent="0.35">
      <c r="A53" s="44" t="s">
        <v>281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6"/>
    </row>
    <row r="54" spans="1:15" x14ac:dyDescent="0.35">
      <c r="A54" s="44" t="s">
        <v>282</v>
      </c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6"/>
    </row>
    <row r="55" spans="1:15" x14ac:dyDescent="0.35">
      <c r="A55" s="73" t="s">
        <v>283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</row>
    <row r="56" spans="1:15" x14ac:dyDescent="0.35">
      <c r="A56" s="44" t="s">
        <v>284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6"/>
    </row>
    <row r="57" spans="1:15" x14ac:dyDescent="0.35">
      <c r="A57" s="44" t="s">
        <v>285</v>
      </c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/>
    </row>
    <row r="58" spans="1:15" x14ac:dyDescent="0.35">
      <c r="A58" s="73" t="s">
        <v>286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5"/>
    </row>
    <row r="59" spans="1:15" x14ac:dyDescent="0.35">
      <c r="A59" s="44" t="s">
        <v>287</v>
      </c>
      <c r="B59" s="45"/>
      <c r="C59" s="45"/>
      <c r="D59" s="45"/>
      <c r="E59" s="45"/>
      <c r="F59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2022-01-28T13:34:12Z</dcterms:modified>
  <cp:category/>
  <cp:contentStatus/>
</cp:coreProperties>
</file>