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52A34074-3999-4B7C-9554-A362BCE66D43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X9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8" i="3"/>
  <c r="U8" i="3" s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<sst xmlns="http://schemas.openxmlformats.org/spreadsheetml/2006/main" count="549" uniqueCount="303">
  <si>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</si>
  <si>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</si>
  <si>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</si>
  <si>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</si>
  <si>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</si>
  <si>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</si>
  <si>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</si>
  <si>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</si>
  <si>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</si>
  <si>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</si>
  <si>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</si>
  <si>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</si>
  <si>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</si>
  <si>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</si>
  <si>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</si>
  <si>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</si>
  <si>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</si>
  <si>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</si>
  <si>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</si>
  <si>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</si>
  <si>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</si>
  <si>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</si>
  <si>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</si>
  <si>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</si>
  <si>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</si>
  <si>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</si>
  <si>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</si>
  <si>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</si>
  <si>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</si>
  <si>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</si>
  <si>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</si>
  <si>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</si>
  <si>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</si>
  <si>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</si>
  <si>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</si>
  <si>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</si>
  <si>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</si>
  <si>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</si>
  <si>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</si>
  <si>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</si>
  <si>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</si>
  <si>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</si>
  <si>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</si>
  <si>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</si>
  <si>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</si>
  <si>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</si>
  <si>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</si>
  <si>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</si>
  <si>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</si>
  <si>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</si>
  <si>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</si>
  <si>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</si>
  <si>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</si>
  <si>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</si>
  <si>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</si>
  <si>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</si>
  <si>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</si>
  <si>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</si>
  <si>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</si>
  <si>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</si>
  <si>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</si>
  <si>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</si>
  <si>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</si>
  <si>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</si>
  <si>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</si>
  <si>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</si>
  <si>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</si>
  <si>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</si>
  <si>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</si>
  <si>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</si>
  <si>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</si>
  <si>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</si>
  <si>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</si>
  <si>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</si>
  <si>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</si>
  <si>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</si>
  <si>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</si>
  <si>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</si>
  <si>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</si>
  <si>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</si>
  <si>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</si>
  <si>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</si>
  <si>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</si>
  <si>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</si>
  <si>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</si>
  <si>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</si>
  <si>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</si>
  <si>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</si>
  <si>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</si>
  <si>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</si>
  <si>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</si>
  <si>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</si>
  <si>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</si>
  <si>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</si>
  <si>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</si>
  <si>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</si>
  <si>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</si>
  <si>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</si>
  <si>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</si>
  <si>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</si>
  <si>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</si>
  <si>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</si>
  <si>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</si>
  <si>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</si>
  <si>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</si>
  <si>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</si>
  <si>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</si>
  <si>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</si>
  <si>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</si>
  <si>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</si>
  <si>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</si>
  <si>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</si>
  <si>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</si>
  <si>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</si>
  <si>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</si>
  <si>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</si>
  <si>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</si>
  <si>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</si>
  <si>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</si>
  <si>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</si>
  <si>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</si>
  <si>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</si>
  <si>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</si>
  <si>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</si>
  <si>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</si>
  <si>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</si>
  <si>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</si>
  <si>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</si>
  <si>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</si>
  <si>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</si>
  <si>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</si>
  <si>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</si>
  <si>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</si>
  <si>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</si>
  <si>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</si>
  <si>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</si>
  <si>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</si>
  <si>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</si>
  <si>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</si>
  <si>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</si>
  <si>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</si>
  <si>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</si>
  <si>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</si>
  <si>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</si>
  <si>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</si>
  <si>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</si>
  <si>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</si>
  <si>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</si>
  <si>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</si>
  <si>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</si>
  <si>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</si>
  <si>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</si>
  <si>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</si>
  <si>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</si>
  <si>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</si>
  <si>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</si>
  <si>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</si>
  <si>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</si>
  <si>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</si>
  <si>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</si>
  <si>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</si>
  <si>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</si>
  <si>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</si>
  <si>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</si>
  <si>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</si>
  <si>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</si>
  <si>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</si>
  <si>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</si>
  <si>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</si>
  <si>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</si>
  <si>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</si>
  <si>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</si>
  <si>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</si>
  <si>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</si>
  <si>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</si>
  <si>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</si>
  <si>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</si>
  <si>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</si>
  <si>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</si>
  <si>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</si>
  <si>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</si>
  <si>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</si>
  <si>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</si>
  <si>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</si>
  <si>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</si>
  <si>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</si>
  <si>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</si>
  <si>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</si>
  <si>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</si>
  <si>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</si>
  <si>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</si>
  <si>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</si>
  <si>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</si>
  <si>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</si>
  <si>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</si>
  <si>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</si>
  <si>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</si>
  <si>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</si>
  <si>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</si>
  <si>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</si>
  <si>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</si>
  <si>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</si>
  <si>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</si>
  <si>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</si>
  <si>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</si>
  <si>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</si>
  <si>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</si>
  <si>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</si>
  <si>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</si>
  <si>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</si>
  <si>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</si>
  <si>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</si>
  <si>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</si>
  <si>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</si>
  <si>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</si>
  <si>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</si>
  <si>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</si>
  <si>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</si>
  <si>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</si>
  <si>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</si>
  <si>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</si>
  <si>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</si>
  <si>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</si>
  <si>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</si>
  <si>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</si>
  <si>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</si>
  <si>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</si>
  <si>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</si>
  <si>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</si>
  <si>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</si>
  <si>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</si>
  <si>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</si>
  <si>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</si>
  <si>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</si>
  <si>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</si>
  <si>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</si>
  <si>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</si>
  <si>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</si>
  <si>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</si>
  <si>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</si>
  <si>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</si>
  <si>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</si>
  <si>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</si>
  <si>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</si>
  <si>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</si>
  <si>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</si>
  <si>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</si>
  <si>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</si>
  <si>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</si>
  <si>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</si>
  <si>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</si>
  <si>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</si>
  <si>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</si>
  <si>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</si>
  <si>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</si>
  <si>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</si>
  <si>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</si>
  <si>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</si>
  <si>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</si>
  <si>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</si>
  <si>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</si>
  <si>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</si>
  <si>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</si>
  <si>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</si>
  <si>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</si>
  <si>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</si>
  <si>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</si>
  <si>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</si>
  <si>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</si>
  <si>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</si>
  <si>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</si>
  <si>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</si>
  <si>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</si>
  <si>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</si>
  <si>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</si>
  <si>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</si>
  <si>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</si>
  <si>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</si>
  <si>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</si>
  <si>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</si>
  <si>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</si>
  <si>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</si>
  <si>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</si>
  <si>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</si>
  <si>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</si>
  <si>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</si>
  <si>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</si>
  <si>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</si>
  <si>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</si>
  <si>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</si>
  <si>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</si>
  <si>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C3, C2, C4, T8 - all had the same pattern (bridge?) and it was quite noisy</t>
  </si>
  <si>
    <t xml:space="preserve">CP1 noicy for last 10 min </t>
  </si>
  <si>
    <t xml:space="preserve">Actigraphy is mixed up with AM and PM </t>
  </si>
  <si>
    <t xml:space="preserve">Verdi tilsvarer søvn MER enn NS (høyere tall tilsvarer mindre søvn) </t>
  </si>
  <si>
    <t>Først tall rekke, telte. Etter hvert, mer tilfeldig</t>
  </si>
  <si>
    <t>Følte hun satt veldig lenge og ble trøtt</t>
  </si>
  <si>
    <t>Trening, mat, klær</t>
  </si>
  <si>
    <t>nei</t>
  </si>
  <si>
    <t xml:space="preserve">noenganger, for å holde fokus </t>
  </si>
  <si>
    <t>nei, varte lenge</t>
  </si>
  <si>
    <t>trening, middag, trøtthet</t>
  </si>
  <si>
    <t>5, 7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</si>
</sst>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8" sqref="D38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19</v>
      </c>
      <c r="F2" t="s">
        <v>252</v>
      </c>
    </row>
    <row r="3" spans="1:8" x14ac:dyDescent="0.35">
      <c r="A3" s="38"/>
      <c r="B3" s="44" t="s">
        <v>106</v>
      </c>
      <c r="C3" s="46"/>
      <c r="D3" s="37">
        <v>21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1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44307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17</v>
      </c>
      <c r="E8" s="15">
        <v>4</v>
      </c>
      <c r="F8" s="59" t="s">
        <v>270</v>
      </c>
      <c r="H8" s="78">
        <f>((E8/0.6)/100)+D8</f>
        <v>17.066666666666666</v>
      </c>
    </row>
    <row r="9" spans="1:8" x14ac:dyDescent="0.35">
      <c r="A9" s="38"/>
      <c r="B9" s="44" t="s">
        <v>110</v>
      </c>
      <c r="C9" s="46"/>
      <c r="D9" s="90">
        <v>44315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18</v>
      </c>
      <c r="E10" s="15">
        <v>25</v>
      </c>
      <c r="F10" s="59" t="s">
        <v>270</v>
      </c>
      <c r="H10" s="78">
        <f>((E10/0.6)/100)+D10</f>
        <v>18.416666666666668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/>
      <c r="F17" t="s">
        <v>258</v>
      </c>
    </row>
    <row r="18" spans="1:13" x14ac:dyDescent="0.35">
      <c r="C18" s="41" t="s">
        <v>108</v>
      </c>
      <c r="D18" s="15"/>
      <c r="F18" t="s">
        <v>258</v>
      </c>
    </row>
    <row r="19" spans="1:13" x14ac:dyDescent="0.35">
      <c r="B19" s="44" t="s">
        <v>122</v>
      </c>
      <c r="C19" s="46"/>
      <c r="D19" s="15"/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/>
      <c r="F21" t="s">
        <v>259</v>
      </c>
    </row>
    <row r="22" spans="1:13" x14ac:dyDescent="0.35">
      <c r="C22" s="41" t="s">
        <v>108</v>
      </c>
      <c r="D22" s="42"/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/>
      <c r="F24" t="s">
        <v>259</v>
      </c>
    </row>
    <row r="25" spans="1:13" x14ac:dyDescent="0.35">
      <c r="C25" s="49" t="s">
        <v>108</v>
      </c>
      <c r="D25" s="42"/>
      <c r="F25" t="s">
        <v>259</v>
      </c>
    </row>
    <row r="26" spans="1:13" x14ac:dyDescent="0.35">
      <c r="B26" s="44" t="s">
        <v>129</v>
      </c>
      <c r="C26" s="46"/>
      <c r="D26" s="37"/>
      <c r="F26" t="s">
        <v>259</v>
      </c>
    </row>
    <row r="27" spans="1:13" x14ac:dyDescent="0.35">
      <c r="B27" s="44" t="s">
        <v>262</v>
      </c>
      <c r="C27" s="45"/>
      <c r="D27" s="14" t="e">
        <f>SUM(D17:D26)/COUNT(D17:D26)</f>
        <v>#DIV/0!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291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292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 t="s">
        <v>293</v>
      </c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C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2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0</v>
      </c>
      <c r="Q3" s="12">
        <f>24-(((P3/0.6)/100)+O3)</f>
        <v>2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2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35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0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4.5" x14ac:dyDescent="0.35">
      <c r="A6" s="10" t="s">
        <v>28</v>
      </c>
      <c r="B6" s="11">
        <v>6</v>
      </c>
      <c r="C6" s="11">
        <v>30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10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30</v>
      </c>
      <c r="Q8" s="13">
        <f>((P8/0.6)/100)+O8</f>
        <v>8.5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2.8571428571428572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4</v>
      </c>
      <c r="C11" s="71"/>
      <c r="E11" s="8" t="s">
        <v>43</v>
      </c>
      <c r="F11" s="9">
        <v>4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0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2</v>
      </c>
      <c r="P15" s="13">
        <f t="shared" si="0"/>
        <v>1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X9" sqref="X9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44301</v>
      </c>
      <c r="B4" s="32">
        <v>1</v>
      </c>
      <c r="C4" s="33">
        <v>24</v>
      </c>
      <c r="D4" s="15">
        <v>22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22.416666666666668</v>
      </c>
      <c r="J4" s="34">
        <f>C4-I4</f>
        <v>1.5833333333333321</v>
      </c>
      <c r="K4" s="15">
        <v>6</v>
      </c>
      <c r="L4" s="15">
        <v>30</v>
      </c>
      <c r="M4" s="34">
        <f>(L4/0.6)/100</f>
        <v>0.5</v>
      </c>
      <c r="N4" s="34">
        <f>K4+M4</f>
        <v>6.5</v>
      </c>
      <c r="O4" s="34">
        <f t="shared" ref="O4:O20" si="0">N4+J4</f>
        <v>8.0833333333333321</v>
      </c>
      <c r="P4" s="34">
        <f>ROUNDDOWN(O4,0)</f>
        <v>8</v>
      </c>
      <c r="Q4" s="34">
        <f>(O4-P4)*0.6</f>
        <v>4.9999999999999288E-2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4.9999999999999289</v>
      </c>
    </row>
    <row r="5" spans="1:30" x14ac:dyDescent="0.35">
      <c r="A5" s="79">
        <v>44302</v>
      </c>
      <c r="B5" s="32">
        <v>2</v>
      </c>
      <c r="C5" s="33">
        <v>24</v>
      </c>
      <c r="D5" s="15">
        <v>22</v>
      </c>
      <c r="E5" s="15">
        <v>30</v>
      </c>
      <c r="F5" s="15">
        <v>10</v>
      </c>
      <c r="G5" s="34">
        <f t="shared" ref="G5:H20" si="2">(E5/0.6)/100</f>
        <v>0.5</v>
      </c>
      <c r="H5" s="34">
        <f t="shared" si="2"/>
        <v>0.16666666666666669</v>
      </c>
      <c r="I5" s="34">
        <f t="shared" ref="I5:I20" si="3">D5+G5+H5</f>
        <v>22.666666666666668</v>
      </c>
      <c r="J5" s="34">
        <f t="shared" ref="J5:J20" si="4">C5-I5</f>
        <v>1.3333333333333321</v>
      </c>
      <c r="K5" s="15">
        <v>7</v>
      </c>
      <c r="L5" s="15">
        <v>15</v>
      </c>
      <c r="M5" s="34">
        <f t="shared" ref="M5:M20" si="5">(L5/0.6)/100</f>
        <v>0.25</v>
      </c>
      <c r="N5" s="34">
        <f t="shared" ref="N5:N20" si="6">K5+M5</f>
        <v>7.25</v>
      </c>
      <c r="O5" s="34">
        <f t="shared" si="0"/>
        <v>8.5833333333333321</v>
      </c>
      <c r="P5" s="34">
        <f t="shared" ref="P5:P20" si="7">ROUNDDOWN(O5,0)</f>
        <v>8</v>
      </c>
      <c r="Q5" s="34">
        <f t="shared" ref="Q5:Q20" si="8">(O5-P5)*0.6</f>
        <v>0.34999999999999926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34.999999999999929</v>
      </c>
      <c r="AD5" s="36"/>
    </row>
    <row r="6" spans="1:30" x14ac:dyDescent="0.35">
      <c r="A6" s="79">
        <v>44303</v>
      </c>
      <c r="B6" s="32">
        <v>3</v>
      </c>
      <c r="C6" s="33">
        <v>24</v>
      </c>
      <c r="D6" s="15">
        <v>22</v>
      </c>
      <c r="E6" s="15">
        <v>20</v>
      </c>
      <c r="F6" s="15">
        <v>10</v>
      </c>
      <c r="G6" s="34">
        <f t="shared" si="2"/>
        <v>0.33333333333333337</v>
      </c>
      <c r="H6" s="34">
        <f t="shared" si="2"/>
        <v>0.16666666666666669</v>
      </c>
      <c r="I6" s="34">
        <f t="shared" si="3"/>
        <v>22.5</v>
      </c>
      <c r="J6" s="34">
        <f t="shared" si="4"/>
        <v>1.5</v>
      </c>
      <c r="K6" s="15">
        <v>6</v>
      </c>
      <c r="L6" s="15">
        <v>24</v>
      </c>
      <c r="M6" s="34">
        <f t="shared" si="5"/>
        <v>0.4</v>
      </c>
      <c r="N6" s="34">
        <f t="shared" si="6"/>
        <v>6.4</v>
      </c>
      <c r="O6" s="34">
        <f t="shared" si="0"/>
        <v>7.9</v>
      </c>
      <c r="P6" s="34">
        <f t="shared" si="7"/>
        <v>7</v>
      </c>
      <c r="Q6" s="34">
        <f t="shared" si="8"/>
        <v>0.54000000000000015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54.000000000000014</v>
      </c>
      <c r="AD6" s="36"/>
    </row>
    <row r="7" spans="1:30" x14ac:dyDescent="0.35">
      <c r="A7" s="79">
        <v>44304</v>
      </c>
      <c r="B7" s="32">
        <v>4</v>
      </c>
      <c r="C7" s="33">
        <v>24</v>
      </c>
      <c r="D7" s="15">
        <v>22</v>
      </c>
      <c r="E7" s="15">
        <v>35</v>
      </c>
      <c r="F7" s="15">
        <v>30</v>
      </c>
      <c r="G7" s="34">
        <f t="shared" si="2"/>
        <v>0.58333333333333337</v>
      </c>
      <c r="H7" s="34">
        <f t="shared" si="2"/>
        <v>0.5</v>
      </c>
      <c r="I7" s="34">
        <f t="shared" si="3"/>
        <v>23.083333333333332</v>
      </c>
      <c r="J7" s="34">
        <f t="shared" si="4"/>
        <v>0.91666666666666785</v>
      </c>
      <c r="K7" s="15">
        <v>6</v>
      </c>
      <c r="L7" s="15">
        <v>30</v>
      </c>
      <c r="M7" s="34">
        <f t="shared" si="5"/>
        <v>0.5</v>
      </c>
      <c r="N7" s="34">
        <f t="shared" si="6"/>
        <v>6.5</v>
      </c>
      <c r="O7" s="34">
        <f t="shared" si="0"/>
        <v>7.4166666666666679</v>
      </c>
      <c r="P7" s="34">
        <f t="shared" si="7"/>
        <v>7</v>
      </c>
      <c r="Q7" s="34">
        <f t="shared" si="8"/>
        <v>0.25000000000000072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25.000000000000071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44305</v>
      </c>
      <c r="B8" s="32">
        <v>5</v>
      </c>
      <c r="C8" s="33">
        <v>24</v>
      </c>
      <c r="D8" s="15">
        <v>22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22.833333333333332</v>
      </c>
      <c r="J8" s="34">
        <f t="shared" si="4"/>
        <v>1.1666666666666679</v>
      </c>
      <c r="K8" s="15">
        <v>6</v>
      </c>
      <c r="L8" s="15">
        <v>25</v>
      </c>
      <c r="M8" s="34">
        <f t="shared" si="5"/>
        <v>0.41666666666666674</v>
      </c>
      <c r="N8" s="34">
        <f t="shared" si="6"/>
        <v>6.416666666666667</v>
      </c>
      <c r="O8" s="34">
        <f t="shared" si="0"/>
        <v>7.5833333333333348</v>
      </c>
      <c r="P8" s="34">
        <f t="shared" si="7"/>
        <v>7</v>
      </c>
      <c r="Q8" s="34">
        <f t="shared" si="8"/>
        <v>0.35000000000000087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35.000000000000085</v>
      </c>
      <c r="W8" t="str">
        <f>IF(B1=1,"DP_NS_AVG","")</f>
        <v>DP_NS_AVG</v>
      </c>
      <c r="X8" s="36">
        <f>IF(B1=1,SUM(O8:O14)/(COUNT(O8:O14)),"")</f>
        <v>7.6666666666666661</v>
      </c>
      <c r="Y8" s="36">
        <f>IF(B1=1,SUM(S8:S14)/COUNT(S8:S14),"")</f>
        <v>2.7142857142857144</v>
      </c>
      <c r="Z8" t="str">
        <f>IF(B1=1,IF(COUNT(S8:S14)&lt;7,7-COUNT(S8:S14),""),"")</f>
        <v/>
      </c>
    </row>
    <row r="9" spans="1:30" x14ac:dyDescent="0.35">
      <c r="A9" s="79">
        <v>44306</v>
      </c>
      <c r="B9" s="32">
        <v>6</v>
      </c>
      <c r="C9" s="33">
        <v>24</v>
      </c>
      <c r="D9" s="15">
        <v>22</v>
      </c>
      <c r="E9" s="15">
        <v>10</v>
      </c>
      <c r="F9" s="15">
        <v>20</v>
      </c>
      <c r="G9" s="34">
        <f t="shared" si="2"/>
        <v>0.16666666666666669</v>
      </c>
      <c r="H9" s="34">
        <f t="shared" si="2"/>
        <v>0.33333333333333337</v>
      </c>
      <c r="I9" s="34">
        <f t="shared" si="3"/>
        <v>22.5</v>
      </c>
      <c r="J9" s="34">
        <f t="shared" si="4"/>
        <v>1.5</v>
      </c>
      <c r="K9" s="15">
        <v>6</v>
      </c>
      <c r="L9" s="15">
        <v>27</v>
      </c>
      <c r="M9" s="34">
        <f t="shared" si="5"/>
        <v>0.45</v>
      </c>
      <c r="N9" s="34">
        <f t="shared" si="6"/>
        <v>6.45</v>
      </c>
      <c r="O9" s="34">
        <f t="shared" si="0"/>
        <v>7.95</v>
      </c>
      <c r="P9" s="34">
        <f t="shared" si="7"/>
        <v>7</v>
      </c>
      <c r="Q9" s="34">
        <f t="shared" si="8"/>
        <v>0.57000000000000006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57.000000000000007</v>
      </c>
      <c r="W9" t="str">
        <f>IF(B1=1,"DP_P_AVG","")</f>
        <v>DP_P_AVG</v>
      </c>
      <c r="X9" s="36">
        <f>IF(B1=1,SUM(O15:O17)/(COUNT(O15:O17)),"")</f>
        <v>7.477777777777777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35">
      <c r="A10" s="79">
        <v>44307</v>
      </c>
      <c r="B10" s="32">
        <v>7</v>
      </c>
      <c r="C10" s="33">
        <v>24</v>
      </c>
      <c r="D10" s="15">
        <v>22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23</v>
      </c>
      <c r="J10" s="34">
        <f t="shared" si="4"/>
        <v>1</v>
      </c>
      <c r="K10" s="15">
        <v>5</v>
      </c>
      <c r="L10" s="15">
        <v>30</v>
      </c>
      <c r="M10" s="34">
        <f t="shared" si="5"/>
        <v>0.5</v>
      </c>
      <c r="N10" s="34">
        <f t="shared" si="6"/>
        <v>5.5</v>
      </c>
      <c r="O10" s="34">
        <f t="shared" si="0"/>
        <v>6.5</v>
      </c>
      <c r="P10" s="34">
        <f t="shared" si="7"/>
        <v>6</v>
      </c>
      <c r="Q10" s="34">
        <f t="shared" si="8"/>
        <v>0.3</v>
      </c>
      <c r="R10" s="15">
        <v>4</v>
      </c>
      <c r="S10" s="34">
        <f t="shared" si="9"/>
        <v>3</v>
      </c>
      <c r="T10" s="35">
        <f t="shared" si="1"/>
        <v>6</v>
      </c>
      <c r="U10" s="35">
        <f t="shared" si="10"/>
        <v>30</v>
      </c>
      <c r="W10" t="str">
        <f>IF(B1=1,"NS_AVG","")</f>
        <v>NS_AVG</v>
      </c>
      <c r="X10" s="36">
        <f>IF(B1=1,SUM(O4:O10)/(COUNT(O4:O10)),"")</f>
        <v>7.7166666666666668</v>
      </c>
      <c r="Y10" s="36">
        <f>IF(B1=1,SUM(S4:S10)/COUNT(S4:S10),"")</f>
        <v>2.5714285714285716</v>
      </c>
      <c r="Z10" t="str">
        <f>IF(B1=1,IF(COUNT(S4:S10)&lt;7,7-COUNT(S4:S10),""),"")</f>
        <v/>
      </c>
    </row>
    <row r="11" spans="1:30" x14ac:dyDescent="0.35">
      <c r="A11" s="79">
        <v>44308</v>
      </c>
      <c r="B11" s="32">
        <v>8</v>
      </c>
      <c r="C11" s="28">
        <v>24</v>
      </c>
      <c r="D11" s="15">
        <v>22</v>
      </c>
      <c r="E11" s="15">
        <v>15</v>
      </c>
      <c r="F11" s="15">
        <v>15</v>
      </c>
      <c r="G11" s="34">
        <f t="shared" si="2"/>
        <v>0.25</v>
      </c>
      <c r="H11" s="34">
        <f t="shared" si="2"/>
        <v>0.25</v>
      </c>
      <c r="I11" s="34">
        <f t="shared" si="3"/>
        <v>22.5</v>
      </c>
      <c r="J11" s="34">
        <f t="shared" si="4"/>
        <v>1.5</v>
      </c>
      <c r="K11" s="15">
        <v>6</v>
      </c>
      <c r="L11" s="15">
        <v>56</v>
      </c>
      <c r="M11" s="34">
        <f t="shared" si="5"/>
        <v>0.93333333333333346</v>
      </c>
      <c r="N11" s="34">
        <f t="shared" si="6"/>
        <v>6.9333333333333336</v>
      </c>
      <c r="O11" s="34">
        <f t="shared" si="0"/>
        <v>8.4333333333333336</v>
      </c>
      <c r="P11" s="34">
        <f t="shared" si="7"/>
        <v>8</v>
      </c>
      <c r="Q11" s="34">
        <f t="shared" si="8"/>
        <v>0.26000000000000012</v>
      </c>
      <c r="R11" s="15">
        <v>5</v>
      </c>
      <c r="S11" s="34">
        <f t="shared" si="9"/>
        <v>4</v>
      </c>
      <c r="T11" s="35">
        <f t="shared" si="1"/>
        <v>8</v>
      </c>
      <c r="U11" s="35">
        <f t="shared" si="10"/>
        <v>26.000000000000011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44309</v>
      </c>
      <c r="B12" s="32">
        <v>9</v>
      </c>
      <c r="C12" s="28">
        <v>24</v>
      </c>
      <c r="D12" s="15">
        <v>22</v>
      </c>
      <c r="E12" s="15">
        <v>0</v>
      </c>
      <c r="F12" s="15">
        <v>30</v>
      </c>
      <c r="G12" s="34">
        <f t="shared" si="2"/>
        <v>0</v>
      </c>
      <c r="H12" s="34">
        <f t="shared" si="2"/>
        <v>0.5</v>
      </c>
      <c r="I12" s="34">
        <f t="shared" si="3"/>
        <v>22.5</v>
      </c>
      <c r="J12" s="34">
        <f t="shared" si="4"/>
        <v>1.5</v>
      </c>
      <c r="K12" s="15">
        <v>6</v>
      </c>
      <c r="L12" s="15">
        <v>30</v>
      </c>
      <c r="M12" s="34">
        <f t="shared" si="5"/>
        <v>0.5</v>
      </c>
      <c r="N12" s="34">
        <f t="shared" si="6"/>
        <v>6.5</v>
      </c>
      <c r="O12" s="34">
        <f t="shared" si="0"/>
        <v>8</v>
      </c>
      <c r="P12" s="34">
        <f t="shared" si="7"/>
        <v>8</v>
      </c>
      <c r="Q12" s="34">
        <f t="shared" si="8"/>
        <v>0</v>
      </c>
      <c r="R12" s="15">
        <v>3</v>
      </c>
      <c r="S12" s="34">
        <f t="shared" si="9"/>
        <v>2</v>
      </c>
      <c r="T12" s="35">
        <f t="shared" si="1"/>
        <v>8</v>
      </c>
      <c r="U12" s="35">
        <f t="shared" si="10"/>
        <v>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44310</v>
      </c>
      <c r="B13" s="32">
        <v>10</v>
      </c>
      <c r="C13" s="28">
        <v>24</v>
      </c>
      <c r="D13" s="15">
        <v>24</v>
      </c>
      <c r="E13" s="15">
        <v>18</v>
      </c>
      <c r="F13" s="15">
        <v>10</v>
      </c>
      <c r="G13" s="34">
        <f t="shared" si="2"/>
        <v>0.3</v>
      </c>
      <c r="H13" s="34">
        <f t="shared" si="2"/>
        <v>0.16666666666666669</v>
      </c>
      <c r="I13" s="34">
        <f t="shared" si="3"/>
        <v>24.466666666666669</v>
      </c>
      <c r="J13" s="34">
        <f t="shared" si="4"/>
        <v>-0.46666666666666856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6.5333333333333314</v>
      </c>
      <c r="P13" s="34">
        <f t="shared" si="7"/>
        <v>6</v>
      </c>
      <c r="Q13" s="34">
        <f t="shared" si="8"/>
        <v>0.31999999999999884</v>
      </c>
      <c r="R13" s="15">
        <v>3</v>
      </c>
      <c r="S13" s="34">
        <f t="shared" si="9"/>
        <v>2</v>
      </c>
      <c r="T13" s="35">
        <f t="shared" si="1"/>
        <v>6</v>
      </c>
      <c r="U13" s="35">
        <f t="shared" si="10"/>
        <v>31.999999999999883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44311</v>
      </c>
      <c r="B14" s="32">
        <v>11</v>
      </c>
      <c r="C14" s="28">
        <v>24</v>
      </c>
      <c r="D14" s="15">
        <v>22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22.833333333333336</v>
      </c>
      <c r="J14" s="34">
        <f t="shared" si="4"/>
        <v>1.1666666666666643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8.6666666666666643</v>
      </c>
      <c r="P14" s="34">
        <f t="shared" si="7"/>
        <v>8</v>
      </c>
      <c r="Q14" s="34">
        <f t="shared" si="8"/>
        <v>0.39999999999999858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39.999999999999858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44312</v>
      </c>
      <c r="B15" s="32">
        <v>12</v>
      </c>
      <c r="C15" s="28">
        <v>24</v>
      </c>
      <c r="D15" s="15">
        <v>23</v>
      </c>
      <c r="E15" s="15">
        <v>0</v>
      </c>
      <c r="F15" s="15">
        <v>10</v>
      </c>
      <c r="G15" s="34">
        <f t="shared" si="2"/>
        <v>0</v>
      </c>
      <c r="H15" s="34">
        <f t="shared" si="2"/>
        <v>0.16666666666666669</v>
      </c>
      <c r="I15" s="34">
        <f t="shared" si="3"/>
        <v>23.166666666666668</v>
      </c>
      <c r="J15" s="34">
        <f t="shared" si="4"/>
        <v>0.83333333333333215</v>
      </c>
      <c r="K15" s="15">
        <v>7</v>
      </c>
      <c r="L15" s="15">
        <v>2</v>
      </c>
      <c r="M15" s="34">
        <f t="shared" si="5"/>
        <v>3.3333333333333333E-2</v>
      </c>
      <c r="N15" s="34">
        <f t="shared" si="6"/>
        <v>7.0333333333333332</v>
      </c>
      <c r="O15" s="34">
        <f t="shared" si="0"/>
        <v>7.8666666666666654</v>
      </c>
      <c r="P15" s="34">
        <f t="shared" si="7"/>
        <v>7</v>
      </c>
      <c r="Q15" s="34">
        <f t="shared" si="8"/>
        <v>0.51999999999999924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51.999999999999922</v>
      </c>
      <c r="W15" s="86" t="s">
        <v>288</v>
      </c>
      <c r="X15" s="88" cm="1">
        <f t="array" ref="X15">_xlfn.IFS(B1=0,X12-X13,B1=1,X8-X9)</f>
        <v>0.18888888888888911</v>
      </c>
      <c r="Y15" s="89" t="s">
        <v>289</v>
      </c>
      <c r="Z15" s="88" cm="1">
        <f t="array" ref="Z15">_xlfn.IFS(B1=0,X14-X13,B1=1,X10-X9)</f>
        <v>0.23888888888888982</v>
      </c>
      <c r="AA15" s="87" t="s">
        <v>290</v>
      </c>
    </row>
    <row r="16" spans="1:30" x14ac:dyDescent="0.35">
      <c r="A16" s="79">
        <v>44313</v>
      </c>
      <c r="B16" s="32">
        <v>13</v>
      </c>
      <c r="C16" s="28">
        <v>24</v>
      </c>
      <c r="D16" s="15">
        <v>23</v>
      </c>
      <c r="E16" s="15">
        <v>0</v>
      </c>
      <c r="F16" s="15">
        <v>0</v>
      </c>
      <c r="G16" s="34">
        <f t="shared" si="2"/>
        <v>0</v>
      </c>
      <c r="H16" s="34">
        <f t="shared" si="2"/>
        <v>0</v>
      </c>
      <c r="I16" s="34">
        <f t="shared" si="3"/>
        <v>23</v>
      </c>
      <c r="J16" s="34">
        <f t="shared" si="4"/>
        <v>1</v>
      </c>
      <c r="K16" s="15">
        <v>5</v>
      </c>
      <c r="L16" s="15">
        <v>36</v>
      </c>
      <c r="M16" s="34">
        <f t="shared" si="5"/>
        <v>0.6</v>
      </c>
      <c r="N16" s="34">
        <f t="shared" si="6"/>
        <v>5.6</v>
      </c>
      <c r="O16" s="34">
        <f t="shared" si="0"/>
        <v>6.6</v>
      </c>
      <c r="P16" s="34">
        <f t="shared" si="7"/>
        <v>6</v>
      </c>
      <c r="Q16" s="34">
        <f t="shared" si="8"/>
        <v>0.35999999999999976</v>
      </c>
      <c r="R16" s="15">
        <v>3</v>
      </c>
      <c r="S16" s="34">
        <f t="shared" si="9"/>
        <v>2</v>
      </c>
      <c r="T16" s="35">
        <f t="shared" si="1"/>
        <v>6</v>
      </c>
      <c r="U16" s="35">
        <f t="shared" si="10"/>
        <v>35.999999999999979</v>
      </c>
      <c r="X16" t="s">
        <v>294</v>
      </c>
    </row>
    <row r="17" spans="1:23" x14ac:dyDescent="0.35">
      <c r="A17" s="79">
        <v>44314</v>
      </c>
      <c r="B17" s="32">
        <v>14</v>
      </c>
      <c r="C17" s="28">
        <v>24</v>
      </c>
      <c r="D17" s="15">
        <v>22</v>
      </c>
      <c r="E17" s="15">
        <v>30</v>
      </c>
      <c r="F17" s="15">
        <v>0</v>
      </c>
      <c r="G17" s="34">
        <f t="shared" si="2"/>
        <v>0.5</v>
      </c>
      <c r="H17" s="34">
        <f t="shared" si="2"/>
        <v>0</v>
      </c>
      <c r="I17" s="34">
        <f t="shared" si="3"/>
        <v>22.5</v>
      </c>
      <c r="J17" s="34">
        <f t="shared" si="4"/>
        <v>1.5</v>
      </c>
      <c r="K17" s="15">
        <v>6</v>
      </c>
      <c r="L17" s="15">
        <v>28</v>
      </c>
      <c r="M17" s="34">
        <f t="shared" si="5"/>
        <v>0.46666666666666673</v>
      </c>
      <c r="N17" s="34">
        <f t="shared" si="6"/>
        <v>6.4666666666666668</v>
      </c>
      <c r="O17" s="34">
        <f t="shared" si="0"/>
        <v>7.9666666666666668</v>
      </c>
      <c r="P17" s="34">
        <f t="shared" si="7"/>
        <v>7</v>
      </c>
      <c r="Q17" s="34">
        <f t="shared" si="8"/>
        <v>0.58000000000000007</v>
      </c>
      <c r="R17" s="15">
        <v>3</v>
      </c>
      <c r="S17" s="34">
        <f t="shared" si="9"/>
        <v>2</v>
      </c>
      <c r="T17" s="35">
        <f t="shared" si="1"/>
        <v>7</v>
      </c>
      <c r="U17" s="35">
        <f t="shared" si="10"/>
        <v>58.000000000000007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1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33</v>
      </c>
      <c r="E5" s="17" t="s">
        <v>24</v>
      </c>
      <c r="F5" s="15">
        <v>3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15</v>
      </c>
    </row>
    <row r="6" spans="1:15" x14ac:dyDescent="0.35">
      <c r="A6" s="14" t="s">
        <v>28</v>
      </c>
      <c r="B6" s="15">
        <v>3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2</v>
      </c>
      <c r="O7" s="7" t="s">
        <v>104</v>
      </c>
    </row>
    <row r="8" spans="1:15" x14ac:dyDescent="0.35">
      <c r="A8" s="14" t="s">
        <v>35</v>
      </c>
      <c r="B8" s="15">
        <v>4</v>
      </c>
      <c r="C8" s="18">
        <f>B5+B7+B9+B10+B11+B14+B16+B18+B21+B23</f>
        <v>12</v>
      </c>
      <c r="E8" s="14" t="s">
        <v>35</v>
      </c>
      <c r="F8" s="15">
        <v>1</v>
      </c>
      <c r="G8" s="18">
        <f>F5+F7+F9+F10+F11+F14+F16+F18+F21+F23</f>
        <v>21</v>
      </c>
      <c r="I8" s="14" t="s">
        <v>35</v>
      </c>
      <c r="J8" s="15">
        <v>4</v>
      </c>
      <c r="K8" s="18">
        <f>J5+J7+J9+J10+J11+J14+J16+J18+J21+J23</f>
        <v>11</v>
      </c>
      <c r="M8" s="14" t="s">
        <v>35</v>
      </c>
      <c r="N8" s="15">
        <v>2</v>
      </c>
      <c r="O8" s="18">
        <f>N5+N7+N9+N10+N11+N14+N16+N18+N21+N23</f>
        <v>16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2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2</v>
      </c>
      <c r="E11" s="17" t="s">
        <v>40</v>
      </c>
      <c r="F11" s="15">
        <v>4</v>
      </c>
      <c r="I11" s="17" t="s">
        <v>40</v>
      </c>
      <c r="J11" s="15">
        <v>1</v>
      </c>
      <c r="M11" s="17" t="s">
        <v>40</v>
      </c>
      <c r="N11" s="15">
        <v>3</v>
      </c>
    </row>
    <row r="12" spans="1:15" x14ac:dyDescent="0.35">
      <c r="A12" s="14" t="s">
        <v>43</v>
      </c>
      <c r="B12" s="15">
        <v>4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1</v>
      </c>
    </row>
    <row r="13" spans="1:15" x14ac:dyDescent="0.3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4</v>
      </c>
      <c r="I14" s="17" t="s">
        <v>50</v>
      </c>
      <c r="J14" s="15">
        <v>1</v>
      </c>
      <c r="M14" s="17" t="s">
        <v>50</v>
      </c>
      <c r="N14" s="15">
        <v>4</v>
      </c>
    </row>
    <row r="15" spans="1:15" x14ac:dyDescent="0.35">
      <c r="A15" s="14" t="s">
        <v>53</v>
      </c>
      <c r="B15" s="15">
        <v>3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1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2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4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5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298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7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4</v>
      </c>
      <c r="C20" t="s">
        <v>155</v>
      </c>
    </row>
    <row r="21" spans="1:9" x14ac:dyDescent="0.35">
      <c r="A21" s="41" t="s">
        <v>28</v>
      </c>
      <c r="B21" s="15">
        <v>3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299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300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298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2</v>
      </c>
    </row>
    <row r="31" spans="1:9" x14ac:dyDescent="0.35">
      <c r="A31" s="41" t="s">
        <v>273</v>
      </c>
      <c r="B31" s="15" t="s">
        <v>302</v>
      </c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2022-01-28T13:34:51Z</dcterms:modified>
  <cp:category/>
  <cp:contentStatus/>
</cp:coreProperties>
</file>