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26EE41DA-0CCB-40FF-AE3B-A1EF408203D7}" xr6:coauthVersionLast="47" xr6:coauthVersionMax="47" xr10:uidLastSave="{00000000-0000-0000-0000-000000000000}"/>
  <bookViews>
    <workbookView xWindow="-110" yWindow="-110" windowWidth="19420" windowHeight="11620" activeTab="2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<sst xmlns="http://schemas.openxmlformats.org/spreadsheetml/2006/main" count="545" uniqueCount="299">
  <si>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</si>
  <si>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</si>
  <si>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</si>
  <si>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</si>
  <si>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</si>
  <si>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</si>
  <si>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</si>
  <si>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</si>
  <si>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</si>
  <si>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</si>
  <si>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</si>
  <si>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</si>
  <si>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</si>
  <si>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</si>
  <si>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</si>
  <si>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</si>
  <si>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</si>
  <si>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</si>
  <si>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</si>
  <si>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</si>
  <si>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</si>
  <si>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</si>
  <si>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</si>
  <si>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</si>
  <si>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</si>
  <si>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</si>
  <si>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</si>
  <si>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</si>
  <si>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</si>
  <si>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</si>
  <si>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</si>
  <si>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</si>
  <si>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</si>
  <si>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</si>
  <si>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</si>
  <si>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</si>
  <si>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</si>
  <si>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</si>
  <si>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</si>
  <si>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</si>
  <si>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</si>
  <si>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</si>
  <si>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</si>
  <si>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</si>
  <si>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</si>
  <si>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</si>
  <si>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</si>
  <si>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</si>
  <si>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</si>
  <si>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</si>
  <si>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</si>
  <si>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</si>
  <si>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</si>
  <si>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</si>
  <si>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</si>
  <si>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</si>
  <si>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</si>
  <si>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</si>
  <si>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</si>
  <si>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</si>
  <si>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</si>
  <si>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</si>
  <si>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</si>
  <si>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</si>
  <si>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</si>
  <si>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</si>
  <si>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</si>
  <si>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</si>
  <si>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</si>
  <si>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</si>
  <si>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</si>
  <si>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</si>
  <si>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</si>
  <si>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</si>
  <si>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</si>
  <si>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</si>
  <si>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</si>
  <si>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</si>
  <si>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</si>
  <si>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</si>
  <si>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</si>
  <si>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</si>
  <si>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</si>
  <si>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</si>
  <si>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</si>
  <si>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</si>
  <si>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</si>
  <si>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</si>
  <si>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</si>
  <si>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</si>
  <si>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</si>
  <si>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</si>
  <si>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</si>
  <si>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</si>
  <si>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</si>
  <si>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</si>
  <si>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</si>
  <si>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</si>
  <si>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</si>
  <si>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</si>
  <si>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</si>
  <si>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</si>
  <si>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</si>
  <si>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</si>
  <si>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</si>
  <si>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</si>
  <si>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</si>
  <si>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</si>
  <si>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</si>
  <si>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</si>
  <si>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</si>
  <si>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</si>
  <si>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</si>
  <si>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</si>
  <si>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</si>
  <si>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</si>
  <si>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</si>
  <si>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</si>
  <si>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</si>
  <si>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</si>
  <si>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</si>
  <si>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</si>
  <si>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</si>
  <si>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</si>
  <si>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</si>
  <si>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</si>
  <si>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</si>
  <si>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</si>
  <si>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</si>
  <si>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</si>
  <si>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</si>
  <si>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</si>
  <si>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</si>
  <si>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</si>
  <si>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</si>
  <si>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</si>
  <si>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</si>
  <si>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</si>
  <si>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</si>
  <si>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</si>
  <si>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</si>
  <si>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</si>
  <si>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</si>
  <si>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</si>
  <si>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</si>
  <si>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</si>
  <si>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</si>
  <si>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</si>
  <si>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</si>
  <si>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</si>
  <si>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</si>
  <si>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</si>
  <si>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</si>
  <si>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</si>
  <si>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</si>
  <si>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</si>
  <si>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</si>
  <si>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</si>
  <si>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</si>
  <si>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</si>
  <si>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</si>
  <si>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</si>
  <si>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</si>
  <si>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</si>
  <si>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</si>
  <si>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</si>
  <si>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</si>
  <si>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</si>
  <si>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</si>
  <si>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</si>
  <si>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</si>
  <si>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</si>
  <si>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</si>
  <si>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</si>
  <si>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</si>
  <si>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</si>
  <si>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</si>
  <si>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</si>
  <si>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</si>
  <si>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</si>
  <si>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</si>
  <si>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</si>
  <si>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</si>
  <si>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</si>
  <si>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</si>
  <si>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</si>
  <si>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</si>
  <si>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</si>
  <si>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</si>
  <si>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</si>
  <si>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</si>
  <si>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</si>
  <si>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</si>
  <si>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</si>
  <si>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</si>
  <si>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</si>
  <si>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</si>
  <si>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</si>
  <si>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</si>
  <si>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</si>
  <si>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</si>
  <si>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</si>
  <si>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</si>
  <si>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</si>
  <si>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</si>
  <si>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</si>
  <si>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</si>
  <si>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</si>
  <si>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</si>
  <si>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</si>
  <si>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</si>
  <si>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</si>
  <si>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</si>
  <si>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</si>
  <si>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</si>
  <si>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</si>
  <si>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</si>
  <si>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</si>
  <si>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</si>
  <si>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</si>
  <si>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</si>
  <si>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</si>
  <si>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</si>
  <si>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</si>
  <si>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</si>
  <si>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</si>
  <si>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</si>
  <si>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</si>
  <si>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</si>
  <si>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</si>
  <si>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</si>
  <si>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</si>
  <si>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</si>
  <si>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</si>
  <si>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</si>
  <si>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</si>
  <si>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</si>
  <si>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</si>
  <si>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</si>
  <si>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</si>
  <si>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</si>
  <si>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</si>
  <si>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</si>
  <si>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</si>
  <si>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</si>
  <si>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</si>
  <si>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</si>
  <si>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</si>
  <si>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</si>
  <si>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</si>
  <si>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</si>
  <si>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</si>
  <si>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</si>
  <si>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</si>
  <si>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</si>
  <si>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</si>
  <si>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</si>
  <si>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</si>
  <si>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</si>
  <si>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</si>
  <si>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</si>
  <si>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</si>
  <si>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</si>
  <si>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</si>
  <si>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</si>
  <si>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</si>
  <si>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</si>
  <si>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</si>
  <si>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</si>
  <si>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</si>
  <si>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</si>
  <si>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</si>
  <si>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</si>
  <si>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</si>
  <si>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</si>
  <si>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</si>
  <si>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</si>
  <si>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</si>
  <si>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</si>
  <si>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</si>
  <si>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</si>
  <si>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</si>
  <si>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</si>
  <si>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</si>
  <si>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</si>
  <si>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</si>
  <si>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</si>
  <si>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</si>
  <si>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</si>
  <si>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</si>
  <si>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</si>
  <si>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</si>
  <si>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telte, kron og mynt starategi</t>
  </si>
  <si>
    <t>"sliten i øynene", tanke vandring.</t>
  </si>
  <si>
    <t xml:space="preserve">at vi satt utfor, sulten osv. </t>
  </si>
  <si>
    <t>nei</t>
  </si>
  <si>
    <t xml:space="preserve">prøvde å telle. Tenkte på stayingalive sangen </t>
  </si>
  <si>
    <t xml:space="preserve">en film - Hullet. Gleder meg til dette er over. Neste måltid </t>
  </si>
  <si>
    <t>kunne lukket døra helt inn. Blir lett distrahert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</si>
</sst>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6" zoomScale="98" zoomScaleNormal="130" workbookViewId="0">
      <selection activeCell="D30" sqref="D30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22</v>
      </c>
      <c r="F2" t="s">
        <v>252</v>
      </c>
    </row>
    <row r="3" spans="1:8" x14ac:dyDescent="0.35">
      <c r="A3" s="38"/>
      <c r="B3" s="44" t="s">
        <v>106</v>
      </c>
      <c r="C3" s="46"/>
      <c r="D3" s="37">
        <v>26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1</v>
      </c>
      <c r="F6" t="s">
        <v>253</v>
      </c>
    </row>
    <row r="7" spans="1:8" x14ac:dyDescent="0.35">
      <c r="A7" s="38"/>
      <c r="B7" s="44" t="s">
        <v>109</v>
      </c>
      <c r="C7" s="46"/>
      <c r="D7" s="90">
        <v>44319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19</v>
      </c>
      <c r="E8" s="15">
        <v>13</v>
      </c>
      <c r="F8" s="59" t="s">
        <v>270</v>
      </c>
      <c r="H8" s="78">
        <f>((E8/0.6)/100)+D8</f>
        <v>19.216666666666665</v>
      </c>
    </row>
    <row r="9" spans="1:8" x14ac:dyDescent="0.35">
      <c r="A9" s="38"/>
      <c r="B9" s="44" t="s">
        <v>110</v>
      </c>
      <c r="C9" s="46"/>
      <c r="D9" s="90">
        <v>44326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20</v>
      </c>
      <c r="E10" s="15">
        <v>6</v>
      </c>
      <c r="F10" s="59" t="s">
        <v>270</v>
      </c>
      <c r="H10" s="78">
        <f>((E10/0.6)/100)+D10</f>
        <v>20.100000000000001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/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P1" zoomScaleNormal="100" workbookViewId="0">
      <selection activeCell="AC6" sqref="AC6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2</v>
      </c>
      <c r="C3" s="53"/>
      <c r="E3" s="8" t="s">
        <v>20</v>
      </c>
      <c r="F3" s="9">
        <v>2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0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35</v>
      </c>
      <c r="AA4"/>
      <c r="AB4" s="10" t="s">
        <v>24</v>
      </c>
      <c r="AC4" s="11">
        <v>2</v>
      </c>
    </row>
    <row r="5" spans="1:29" ht="14.5" x14ac:dyDescent="0.35">
      <c r="A5" s="10" t="s">
        <v>24</v>
      </c>
      <c r="B5" s="11">
        <v>23</v>
      </c>
      <c r="C5" s="11">
        <v>0</v>
      </c>
      <c r="E5" s="8" t="s">
        <v>28</v>
      </c>
      <c r="F5" s="9">
        <v>1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15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2</v>
      </c>
    </row>
    <row r="6" spans="1:29" ht="14.5" x14ac:dyDescent="0.35">
      <c r="A6" s="10" t="s">
        <v>28</v>
      </c>
      <c r="B6" s="11">
        <v>8</v>
      </c>
      <c r="C6" s="11">
        <v>30</v>
      </c>
      <c r="E6" s="8" t="s">
        <v>31</v>
      </c>
      <c r="F6" s="9">
        <v>2</v>
      </c>
      <c r="H6" s="8" t="s">
        <v>31</v>
      </c>
      <c r="I6" s="9">
        <v>0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6</v>
      </c>
    </row>
    <row r="7" spans="1:29" ht="14.5" x14ac:dyDescent="0.35">
      <c r="A7" s="10" t="s">
        <v>31</v>
      </c>
      <c r="B7" s="11">
        <v>8</v>
      </c>
      <c r="C7" s="11">
        <v>30</v>
      </c>
      <c r="E7" s="8" t="s">
        <v>35</v>
      </c>
      <c r="F7" s="9">
        <v>1</v>
      </c>
      <c r="H7" s="8" t="s">
        <v>35</v>
      </c>
      <c r="I7" s="9">
        <v>0</v>
      </c>
      <c r="K7" s="8" t="s">
        <v>28</v>
      </c>
      <c r="L7" s="9">
        <v>0</v>
      </c>
      <c r="N7" s="10" t="s">
        <v>36</v>
      </c>
      <c r="O7" s="11">
        <v>8</v>
      </c>
      <c r="P7" s="11">
        <v>30</v>
      </c>
      <c r="Q7" s="13">
        <f>((P7/0.6)/100)+O7</f>
        <v>8.5</v>
      </c>
      <c r="R7" s="13">
        <f>(Q8/(Q3+Q7))*100</f>
        <v>89.473684210526315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3</v>
      </c>
      <c r="Z7" s="18">
        <f>Y4+Y6+Y8+Y9+Y10+Y13+Y15+Y17+Y20+Y22</f>
        <v>15</v>
      </c>
      <c r="AA7"/>
    </row>
    <row r="8" spans="1:29" ht="14.5" x14ac:dyDescent="0.35">
      <c r="A8" s="10" t="s">
        <v>35</v>
      </c>
      <c r="B8" s="11">
        <v>8</v>
      </c>
      <c r="C8" s="11">
        <v>30</v>
      </c>
      <c r="E8" s="8" t="s">
        <v>37</v>
      </c>
      <c r="F8" s="9">
        <v>1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30</v>
      </c>
      <c r="Q8" s="13">
        <f>((P8/0.6)/100)+O8</f>
        <v>8.5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2</v>
      </c>
      <c r="Z8"/>
      <c r="AA8"/>
    </row>
    <row r="9" spans="1:29" ht="14.5" x14ac:dyDescent="0.35">
      <c r="A9" s="19" t="s">
        <v>37</v>
      </c>
      <c r="B9" s="11">
        <v>9</v>
      </c>
      <c r="C9" s="70">
        <v>0</v>
      </c>
      <c r="E9" s="8" t="s">
        <v>39</v>
      </c>
      <c r="F9" s="9">
        <v>1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3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3</v>
      </c>
      <c r="C11" s="71"/>
      <c r="E11" s="8" t="s">
        <v>43</v>
      </c>
      <c r="F11" s="9">
        <v>1</v>
      </c>
      <c r="H11" s="8" t="s">
        <v>41</v>
      </c>
      <c r="I11" s="23">
        <f>SUM(I3:I10)</f>
        <v>0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1.2222222222222223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2</v>
      </c>
      <c r="Z15"/>
      <c r="AA15"/>
    </row>
    <row r="16" spans="1:29" ht="14.5" x14ac:dyDescent="0.35">
      <c r="N16" s="10" t="s">
        <v>57</v>
      </c>
      <c r="O16" s="11">
        <v>2</v>
      </c>
      <c r="P16" s="13">
        <f t="shared" si="0"/>
        <v>1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4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2</v>
      </c>
      <c r="X19" s="14" t="s">
        <v>68</v>
      </c>
      <c r="Y19" s="15">
        <v>4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2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4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abSelected="1" topLeftCell="H1" zoomScaleNormal="100" workbookViewId="0">
      <selection activeCell="X15" sqref="X15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44313</v>
      </c>
      <c r="B4" s="32">
        <v>1</v>
      </c>
      <c r="C4" s="33">
        <v>24</v>
      </c>
      <c r="D4" s="15">
        <v>23</v>
      </c>
      <c r="E4" s="15">
        <v>0</v>
      </c>
      <c r="F4" s="15">
        <v>15</v>
      </c>
      <c r="G4" s="34">
        <f>(E4/0.6)/100</f>
        <v>0</v>
      </c>
      <c r="H4" s="34">
        <f>(F4/0.6)/100</f>
        <v>0.25</v>
      </c>
      <c r="I4" s="34">
        <f>D4+G4+H4</f>
        <v>23.25</v>
      </c>
      <c r="J4" s="34">
        <f>C4-I4</f>
        <v>0.75</v>
      </c>
      <c r="K4" s="15">
        <v>8</v>
      </c>
      <c r="L4" s="15">
        <v>25</v>
      </c>
      <c r="M4" s="34">
        <f>(L4/0.6)/100</f>
        <v>0.41666666666666674</v>
      </c>
      <c r="N4" s="34">
        <f>K4+M4</f>
        <v>8.4166666666666661</v>
      </c>
      <c r="O4" s="34">
        <f t="shared" ref="O4:O20" si="0">N4+J4</f>
        <v>9.1666666666666661</v>
      </c>
      <c r="P4" s="34">
        <f>ROUNDDOWN(O4,0)</f>
        <v>9</v>
      </c>
      <c r="Q4" s="34">
        <f>(O4-P4)*0.6</f>
        <v>9.9999999999999645E-2</v>
      </c>
      <c r="R4" s="15">
        <v>4</v>
      </c>
      <c r="S4" s="34">
        <f>IF(R4&gt;0,R4-1,"")</f>
        <v>3</v>
      </c>
      <c r="T4" s="35">
        <f t="shared" ref="T4:T20" si="1">P4</f>
        <v>9</v>
      </c>
      <c r="U4" s="35">
        <f>Q4*100</f>
        <v>9.9999999999999645</v>
      </c>
    </row>
    <row r="5" spans="1:30" x14ac:dyDescent="0.35">
      <c r="A5" s="79">
        <v>44314</v>
      </c>
      <c r="B5" s="32">
        <v>2</v>
      </c>
      <c r="C5" s="33">
        <v>24</v>
      </c>
      <c r="D5" s="15">
        <v>24</v>
      </c>
      <c r="E5" s="15">
        <v>10</v>
      </c>
      <c r="F5" s="15">
        <v>10</v>
      </c>
      <c r="G5" s="34">
        <f t="shared" ref="G5:H20" si="2">(E5/0.6)/100</f>
        <v>0.16666666666666669</v>
      </c>
      <c r="H5" s="34">
        <f t="shared" si="2"/>
        <v>0.16666666666666669</v>
      </c>
      <c r="I5" s="34">
        <f t="shared" ref="I5:I20" si="3">D5+G5+H5</f>
        <v>24.333333333333336</v>
      </c>
      <c r="J5" s="34">
        <f t="shared" ref="J5:J20" si="4">C5-I5</f>
        <v>-0.3333333333333357</v>
      </c>
      <c r="K5" s="15">
        <v>8</v>
      </c>
      <c r="L5" s="15">
        <v>30</v>
      </c>
      <c r="M5" s="34">
        <f t="shared" ref="M5:M20" si="5">(L5/0.6)/100</f>
        <v>0.5</v>
      </c>
      <c r="N5" s="34">
        <f t="shared" ref="N5:N20" si="6">K5+M5</f>
        <v>8.5</v>
      </c>
      <c r="O5" s="34">
        <f t="shared" si="0"/>
        <v>8.1666666666666643</v>
      </c>
      <c r="P5" s="34">
        <f t="shared" ref="P5:P20" si="7">ROUNDDOWN(O5,0)</f>
        <v>8</v>
      </c>
      <c r="Q5" s="34">
        <f t="shared" ref="Q5:Q20" si="8">(O5-P5)*0.6</f>
        <v>9.9999999999998576E-2</v>
      </c>
      <c r="R5" s="15">
        <v>4</v>
      </c>
      <c r="S5" s="34">
        <f t="shared" ref="S5:S20" si="9">IF(R5&gt;0,R5-1,"")</f>
        <v>3</v>
      </c>
      <c r="T5" s="35">
        <f t="shared" si="1"/>
        <v>8</v>
      </c>
      <c r="U5" s="35">
        <f t="shared" ref="U5:U20" si="10">Q5*100</f>
        <v>9.9999999999998579</v>
      </c>
      <c r="AD5" s="36"/>
    </row>
    <row r="6" spans="1:30" x14ac:dyDescent="0.35">
      <c r="A6" s="79">
        <v>44315</v>
      </c>
      <c r="B6" s="32">
        <v>3</v>
      </c>
      <c r="C6" s="33">
        <v>24</v>
      </c>
      <c r="D6" s="15">
        <v>24</v>
      </c>
      <c r="E6" s="15">
        <v>15</v>
      </c>
      <c r="F6" s="15">
        <v>10</v>
      </c>
      <c r="G6" s="34">
        <f t="shared" si="2"/>
        <v>0.25</v>
      </c>
      <c r="H6" s="34">
        <f t="shared" si="2"/>
        <v>0.16666666666666669</v>
      </c>
      <c r="I6" s="34">
        <f t="shared" si="3"/>
        <v>24.416666666666668</v>
      </c>
      <c r="J6" s="34">
        <f t="shared" si="4"/>
        <v>-0.41666666666666785</v>
      </c>
      <c r="K6" s="15">
        <v>8</v>
      </c>
      <c r="L6" s="15">
        <v>27</v>
      </c>
      <c r="M6" s="34">
        <f t="shared" si="5"/>
        <v>0.45</v>
      </c>
      <c r="N6" s="34">
        <f t="shared" si="6"/>
        <v>8.4499999999999993</v>
      </c>
      <c r="O6" s="34">
        <f t="shared" si="0"/>
        <v>8.0333333333333314</v>
      </c>
      <c r="P6" s="34">
        <f t="shared" si="7"/>
        <v>8</v>
      </c>
      <c r="Q6" s="34">
        <f t="shared" si="8"/>
        <v>1.9999999999998862E-2</v>
      </c>
      <c r="R6" s="15">
        <v>4</v>
      </c>
      <c r="S6" s="34">
        <f t="shared" si="9"/>
        <v>3</v>
      </c>
      <c r="T6" s="35">
        <f t="shared" si="1"/>
        <v>8</v>
      </c>
      <c r="U6" s="35">
        <f t="shared" si="10"/>
        <v>1.9999999999998863</v>
      </c>
      <c r="AD6" s="36"/>
    </row>
    <row r="7" spans="1:30" x14ac:dyDescent="0.35">
      <c r="A7" s="79">
        <v>44316</v>
      </c>
      <c r="B7" s="32">
        <v>4</v>
      </c>
      <c r="C7" s="33">
        <v>24</v>
      </c>
      <c r="D7" s="15">
        <v>24</v>
      </c>
      <c r="E7" s="15">
        <v>10</v>
      </c>
      <c r="F7" s="15">
        <v>10</v>
      </c>
      <c r="G7" s="34">
        <f t="shared" si="2"/>
        <v>0.16666666666666669</v>
      </c>
      <c r="H7" s="34">
        <f t="shared" si="2"/>
        <v>0.16666666666666669</v>
      </c>
      <c r="I7" s="34">
        <f t="shared" si="3"/>
        <v>24.333333333333336</v>
      </c>
      <c r="J7" s="34">
        <f t="shared" si="4"/>
        <v>-0.3333333333333357</v>
      </c>
      <c r="K7" s="15">
        <v>8</v>
      </c>
      <c r="L7" s="15">
        <v>27</v>
      </c>
      <c r="M7" s="34">
        <f t="shared" si="5"/>
        <v>0.45</v>
      </c>
      <c r="N7" s="34">
        <f t="shared" si="6"/>
        <v>8.4499999999999993</v>
      </c>
      <c r="O7" s="34">
        <f t="shared" si="0"/>
        <v>8.1166666666666636</v>
      </c>
      <c r="P7" s="34">
        <f t="shared" si="7"/>
        <v>8</v>
      </c>
      <c r="Q7" s="34">
        <f t="shared" si="8"/>
        <v>6.9999999999998147E-2</v>
      </c>
      <c r="R7" s="15">
        <v>5</v>
      </c>
      <c r="S7" s="34">
        <f t="shared" si="9"/>
        <v>4</v>
      </c>
      <c r="T7" s="35">
        <f t="shared" si="1"/>
        <v>8</v>
      </c>
      <c r="U7" s="35">
        <f t="shared" si="10"/>
        <v>6.9999999999998144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44317</v>
      </c>
      <c r="B8" s="32">
        <v>5</v>
      </c>
      <c r="C8" s="33">
        <v>24</v>
      </c>
      <c r="D8" s="15">
        <v>25</v>
      </c>
      <c r="E8" s="15">
        <v>0</v>
      </c>
      <c r="F8" s="15">
        <v>15</v>
      </c>
      <c r="G8" s="34">
        <f t="shared" si="2"/>
        <v>0</v>
      </c>
      <c r="H8" s="34">
        <f t="shared" si="2"/>
        <v>0.25</v>
      </c>
      <c r="I8" s="34">
        <f t="shared" si="3"/>
        <v>25.25</v>
      </c>
      <c r="J8" s="34">
        <f t="shared" si="4"/>
        <v>-1.25</v>
      </c>
      <c r="K8" s="15">
        <v>8</v>
      </c>
      <c r="L8" s="15">
        <v>57</v>
      </c>
      <c r="M8" s="34">
        <f t="shared" si="5"/>
        <v>0.95</v>
      </c>
      <c r="N8" s="34">
        <f t="shared" si="6"/>
        <v>8.9499999999999993</v>
      </c>
      <c r="O8" s="34">
        <f t="shared" si="0"/>
        <v>7.6999999999999993</v>
      </c>
      <c r="P8" s="34">
        <f t="shared" si="7"/>
        <v>7</v>
      </c>
      <c r="Q8" s="34">
        <f t="shared" si="8"/>
        <v>0.41999999999999954</v>
      </c>
      <c r="R8" s="15">
        <v>3</v>
      </c>
      <c r="S8" s="34">
        <f t="shared" si="9"/>
        <v>2</v>
      </c>
      <c r="T8" s="35">
        <f t="shared" si="1"/>
        <v>7</v>
      </c>
      <c r="U8" s="35">
        <f t="shared" si="10"/>
        <v>41.999999999999957</v>
      </c>
      <c r="W8" t="str">
        <f>IF(B1=1,"DP_NS_AVG","")</f>
        <v>DP_NS_AVG</v>
      </c>
      <c r="X8" s="36">
        <f>IF(B1=1,SUM(O8:O14)/(COUNT(O8:O14)),"")</f>
        <v>8.197619047619046</v>
      </c>
      <c r="Y8" s="36">
        <f>IF(B1=1,SUM(S8:S14)/COUNT(S8:S14),"")</f>
        <v>2.4285714285714284</v>
      </c>
      <c r="Z8" t="str">
        <f>IF(B1=1,IF(COUNT(S8:S14)&lt;7,7-COUNT(S8:S14),""),"")</f>
        <v/>
      </c>
    </row>
    <row r="9" spans="1:30" x14ac:dyDescent="0.35">
      <c r="A9" s="79">
        <v>44318</v>
      </c>
      <c r="B9" s="32">
        <v>6</v>
      </c>
      <c r="C9" s="33">
        <v>24</v>
      </c>
      <c r="D9" s="15">
        <v>24</v>
      </c>
      <c r="E9" s="15">
        <v>0</v>
      </c>
      <c r="F9" s="15">
        <v>10</v>
      </c>
      <c r="G9" s="34">
        <f t="shared" si="2"/>
        <v>0</v>
      </c>
      <c r="H9" s="34">
        <f t="shared" si="2"/>
        <v>0.16666666666666669</v>
      </c>
      <c r="I9" s="34">
        <f t="shared" si="3"/>
        <v>24.166666666666668</v>
      </c>
      <c r="J9" s="34">
        <f t="shared" si="4"/>
        <v>-0.16666666666666785</v>
      </c>
      <c r="K9" s="15">
        <v>8</v>
      </c>
      <c r="L9" s="15">
        <v>30</v>
      </c>
      <c r="M9" s="34">
        <f t="shared" si="5"/>
        <v>0.5</v>
      </c>
      <c r="N9" s="34">
        <f t="shared" si="6"/>
        <v>8.5</v>
      </c>
      <c r="O9" s="34">
        <f t="shared" si="0"/>
        <v>8.3333333333333321</v>
      </c>
      <c r="P9" s="34">
        <f t="shared" si="7"/>
        <v>8</v>
      </c>
      <c r="Q9" s="34">
        <f t="shared" si="8"/>
        <v>0.19999999999999929</v>
      </c>
      <c r="R9" s="15">
        <v>4</v>
      </c>
      <c r="S9" s="34">
        <f t="shared" si="9"/>
        <v>3</v>
      </c>
      <c r="T9" s="35">
        <f t="shared" si="1"/>
        <v>8</v>
      </c>
      <c r="U9" s="35">
        <f t="shared" si="10"/>
        <v>19.999999999999929</v>
      </c>
      <c r="W9" t="str">
        <f>IF(B1=1,"DP_P_AVG","")</f>
        <v>DP_P_AVG</v>
      </c>
      <c r="X9" s="36">
        <f>IF(B1=1,SUM(O15:O17)/(COUNT(O15:O17)),"")</f>
        <v>5.644444444444443</v>
      </c>
      <c r="Y9" s="36">
        <f>IF(B1=1,SUM(S15:S17)/COUNT(S15:S17),"")</f>
        <v>2.3333333333333335</v>
      </c>
      <c r="Z9" t="str">
        <f>IF(B1=1,IF(COUNT(S15:S17)&lt;3,3-COUNT(S15:S17),""),"")</f>
        <v/>
      </c>
    </row>
    <row r="10" spans="1:30" x14ac:dyDescent="0.35">
      <c r="A10" s="79">
        <v>44319</v>
      </c>
      <c r="B10" s="32">
        <v>7</v>
      </c>
      <c r="C10" s="33">
        <v>24</v>
      </c>
      <c r="D10" s="15">
        <v>24</v>
      </c>
      <c r="E10" s="15">
        <v>5</v>
      </c>
      <c r="F10" s="15">
        <v>15</v>
      </c>
      <c r="G10" s="34">
        <f t="shared" si="2"/>
        <v>8.3333333333333343E-2</v>
      </c>
      <c r="H10" s="34">
        <f t="shared" si="2"/>
        <v>0.25</v>
      </c>
      <c r="I10" s="34">
        <f t="shared" si="3"/>
        <v>24.333333333333332</v>
      </c>
      <c r="J10" s="34">
        <f t="shared" si="4"/>
        <v>-0.33333333333333215</v>
      </c>
      <c r="K10" s="15">
        <v>8</v>
      </c>
      <c r="L10" s="15">
        <v>18</v>
      </c>
      <c r="M10" s="34">
        <f t="shared" si="5"/>
        <v>0.3</v>
      </c>
      <c r="N10" s="34">
        <f t="shared" si="6"/>
        <v>8.3000000000000007</v>
      </c>
      <c r="O10" s="34">
        <f t="shared" si="0"/>
        <v>7.9666666666666686</v>
      </c>
      <c r="P10" s="34">
        <f t="shared" si="7"/>
        <v>7</v>
      </c>
      <c r="Q10" s="34">
        <f t="shared" si="8"/>
        <v>0.58000000000000107</v>
      </c>
      <c r="R10" s="15">
        <v>4</v>
      </c>
      <c r="S10" s="34">
        <f t="shared" si="9"/>
        <v>3</v>
      </c>
      <c r="T10" s="35">
        <f t="shared" si="1"/>
        <v>7</v>
      </c>
      <c r="U10" s="35">
        <f t="shared" si="10"/>
        <v>58.000000000000107</v>
      </c>
      <c r="W10" t="str">
        <f>IF(B1=1,"NS_AVG","")</f>
        <v>NS_AVG</v>
      </c>
      <c r="X10" s="36">
        <f>IF(B1=1,SUM(O4:O10)/(COUNT(O4:O10)),"")</f>
        <v>8.2119047619047603</v>
      </c>
      <c r="Y10" s="36">
        <f>IF(B1=1,SUM(S4:S10)/COUNT(S4:S10),"")</f>
        <v>3</v>
      </c>
      <c r="Z10" t="str">
        <f>IF(B1=1,IF(COUNT(S4:S10)&lt;7,7-COUNT(S4:S10),""),"")</f>
        <v/>
      </c>
    </row>
    <row r="11" spans="1:30" x14ac:dyDescent="0.35">
      <c r="A11" s="79">
        <v>44320</v>
      </c>
      <c r="B11" s="32">
        <v>8</v>
      </c>
      <c r="C11" s="28">
        <v>24</v>
      </c>
      <c r="D11" s="15">
        <v>24</v>
      </c>
      <c r="E11" s="15">
        <v>15</v>
      </c>
      <c r="F11" s="15">
        <v>10</v>
      </c>
      <c r="G11" s="34">
        <f t="shared" si="2"/>
        <v>0.25</v>
      </c>
      <c r="H11" s="34">
        <f t="shared" si="2"/>
        <v>0.16666666666666669</v>
      </c>
      <c r="I11" s="34">
        <f t="shared" si="3"/>
        <v>24.416666666666668</v>
      </c>
      <c r="J11" s="34">
        <f t="shared" si="4"/>
        <v>-0.41666666666666785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8.0833333333333321</v>
      </c>
      <c r="P11" s="34">
        <f t="shared" si="7"/>
        <v>8</v>
      </c>
      <c r="Q11" s="34">
        <f t="shared" si="8"/>
        <v>4.9999999999999288E-2</v>
      </c>
      <c r="R11" s="15">
        <v>3</v>
      </c>
      <c r="S11" s="34">
        <f t="shared" si="9"/>
        <v>2</v>
      </c>
      <c r="T11" s="35">
        <f t="shared" si="1"/>
        <v>8</v>
      </c>
      <c r="U11" s="35">
        <f t="shared" si="10"/>
        <v>4.9999999999999289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44321</v>
      </c>
      <c r="B12" s="32">
        <v>9</v>
      </c>
      <c r="C12" s="28">
        <v>24</v>
      </c>
      <c r="D12" s="15">
        <v>24</v>
      </c>
      <c r="E12" s="15">
        <v>10</v>
      </c>
      <c r="F12" s="15">
        <v>5</v>
      </c>
      <c r="G12" s="34">
        <f t="shared" si="2"/>
        <v>0.16666666666666669</v>
      </c>
      <c r="H12" s="34">
        <f t="shared" si="2"/>
        <v>8.3333333333333343E-2</v>
      </c>
      <c r="I12" s="34">
        <f t="shared" si="3"/>
        <v>24.25</v>
      </c>
      <c r="J12" s="34">
        <f t="shared" si="4"/>
        <v>-0.25</v>
      </c>
      <c r="K12" s="15">
        <v>8</v>
      </c>
      <c r="L12" s="15">
        <v>48</v>
      </c>
      <c r="M12" s="34">
        <f t="shared" si="5"/>
        <v>0.8</v>
      </c>
      <c r="N12" s="34">
        <f t="shared" si="6"/>
        <v>8.8000000000000007</v>
      </c>
      <c r="O12" s="34">
        <f t="shared" si="0"/>
        <v>8.5500000000000007</v>
      </c>
      <c r="P12" s="34">
        <f t="shared" si="7"/>
        <v>8</v>
      </c>
      <c r="Q12" s="34">
        <f t="shared" si="8"/>
        <v>0.3300000000000004</v>
      </c>
      <c r="R12" s="15">
        <v>3</v>
      </c>
      <c r="S12" s="34">
        <f t="shared" si="9"/>
        <v>2</v>
      </c>
      <c r="T12" s="35">
        <f t="shared" si="1"/>
        <v>8</v>
      </c>
      <c r="U12" s="35">
        <f t="shared" si="10"/>
        <v>33.000000000000043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44322</v>
      </c>
      <c r="B13" s="32">
        <v>10</v>
      </c>
      <c r="C13" s="28">
        <v>24</v>
      </c>
      <c r="D13" s="15">
        <v>23</v>
      </c>
      <c r="E13" s="15">
        <v>20</v>
      </c>
      <c r="F13" s="15">
        <v>50</v>
      </c>
      <c r="G13" s="34">
        <f t="shared" si="2"/>
        <v>0.33333333333333337</v>
      </c>
      <c r="H13" s="34">
        <f t="shared" si="2"/>
        <v>0.83333333333333348</v>
      </c>
      <c r="I13" s="34">
        <f t="shared" si="3"/>
        <v>24.166666666666664</v>
      </c>
      <c r="J13" s="34">
        <f t="shared" si="4"/>
        <v>-0.1666666666666643</v>
      </c>
      <c r="K13" s="15">
        <v>8</v>
      </c>
      <c r="L13" s="15">
        <v>10</v>
      </c>
      <c r="M13" s="34">
        <f t="shared" si="5"/>
        <v>0.16666666666666669</v>
      </c>
      <c r="N13" s="34">
        <f t="shared" si="6"/>
        <v>8.1666666666666661</v>
      </c>
      <c r="O13" s="34">
        <f t="shared" si="0"/>
        <v>8.0000000000000018</v>
      </c>
      <c r="P13" s="34">
        <f t="shared" si="7"/>
        <v>8</v>
      </c>
      <c r="Q13" s="34">
        <f t="shared" si="8"/>
        <v>1.0658141036401502E-15</v>
      </c>
      <c r="R13" s="15">
        <v>3</v>
      </c>
      <c r="S13" s="34">
        <f t="shared" si="9"/>
        <v>2</v>
      </c>
      <c r="T13" s="35">
        <f t="shared" si="1"/>
        <v>8</v>
      </c>
      <c r="U13" s="35">
        <f t="shared" si="10"/>
        <v>1.0658141036401503E-13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44323</v>
      </c>
      <c r="B14" s="32">
        <v>11</v>
      </c>
      <c r="C14" s="28">
        <v>24</v>
      </c>
      <c r="D14" s="15">
        <v>24</v>
      </c>
      <c r="E14" s="15">
        <v>10</v>
      </c>
      <c r="F14" s="15">
        <v>5</v>
      </c>
      <c r="G14" s="34">
        <f t="shared" si="2"/>
        <v>0.16666666666666669</v>
      </c>
      <c r="H14" s="34">
        <f t="shared" si="2"/>
        <v>8.3333333333333343E-2</v>
      </c>
      <c r="I14" s="34">
        <f t="shared" si="3"/>
        <v>24.25</v>
      </c>
      <c r="J14" s="34">
        <f t="shared" si="4"/>
        <v>-0.25</v>
      </c>
      <c r="K14" s="15">
        <v>9</v>
      </c>
      <c r="L14" s="15">
        <v>0</v>
      </c>
      <c r="M14" s="34">
        <f t="shared" si="5"/>
        <v>0</v>
      </c>
      <c r="N14" s="34">
        <f t="shared" si="6"/>
        <v>9</v>
      </c>
      <c r="O14" s="34">
        <f t="shared" si="0"/>
        <v>8.75</v>
      </c>
      <c r="P14" s="34">
        <f t="shared" si="7"/>
        <v>8</v>
      </c>
      <c r="Q14" s="34">
        <f t="shared" si="8"/>
        <v>0.44999999999999996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44.999999999999993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44324</v>
      </c>
      <c r="B15" s="32">
        <v>12</v>
      </c>
      <c r="C15" s="28">
        <v>24</v>
      </c>
      <c r="D15" s="15">
        <v>26</v>
      </c>
      <c r="E15" s="15">
        <v>30</v>
      </c>
      <c r="F15" s="15">
        <v>5</v>
      </c>
      <c r="G15" s="34">
        <f t="shared" si="2"/>
        <v>0.5</v>
      </c>
      <c r="H15" s="34">
        <f t="shared" si="2"/>
        <v>8.3333333333333343E-2</v>
      </c>
      <c r="I15" s="34">
        <f t="shared" si="3"/>
        <v>26.583333333333332</v>
      </c>
      <c r="J15" s="34">
        <f t="shared" si="4"/>
        <v>-2.5833333333333321</v>
      </c>
      <c r="K15" s="15">
        <v>8</v>
      </c>
      <c r="L15" s="15">
        <v>30</v>
      </c>
      <c r="M15" s="34">
        <f t="shared" si="5"/>
        <v>0.5</v>
      </c>
      <c r="N15" s="34">
        <f t="shared" si="6"/>
        <v>8.5</v>
      </c>
      <c r="O15" s="34">
        <f t="shared" si="0"/>
        <v>5.9166666666666679</v>
      </c>
      <c r="P15" s="34">
        <f t="shared" si="7"/>
        <v>5</v>
      </c>
      <c r="Q15" s="34">
        <f t="shared" si="8"/>
        <v>0.55000000000000071</v>
      </c>
      <c r="R15" s="15">
        <v>4</v>
      </c>
      <c r="S15" s="34">
        <f t="shared" si="9"/>
        <v>3</v>
      </c>
      <c r="T15" s="35">
        <f t="shared" si="1"/>
        <v>5</v>
      </c>
      <c r="U15" s="35">
        <f t="shared" si="10"/>
        <v>55.000000000000071</v>
      </c>
      <c r="W15" s="86" t="s">
        <v>288</v>
      </c>
      <c r="X15" s="88" cm="1">
        <f t="array" ref="X15">_xlfn.IFS(B1=0,X12-X13,B1=1,X8-X9)</f>
        <v>2.553174603174603</v>
      </c>
      <c r="Y15" s="89" t="s">
        <v>289</v>
      </c>
      <c r="Z15" s="88" cm="1">
        <f t="array" ref="Z15">_xlfn.IFS(B1=0,X14-X13,B1=1,X10-X9)</f>
        <v>2.5674603174603172</v>
      </c>
      <c r="AA15" s="87" t="s">
        <v>290</v>
      </c>
    </row>
    <row r="16" spans="1:30" x14ac:dyDescent="0.35">
      <c r="A16" s="79">
        <v>44325</v>
      </c>
      <c r="B16" s="32">
        <v>13</v>
      </c>
      <c r="C16" s="28">
        <v>24</v>
      </c>
      <c r="D16" s="15">
        <v>28</v>
      </c>
      <c r="E16" s="15">
        <v>30</v>
      </c>
      <c r="F16" s="15">
        <v>2</v>
      </c>
      <c r="G16" s="34">
        <f t="shared" si="2"/>
        <v>0.5</v>
      </c>
      <c r="H16" s="34">
        <f t="shared" si="2"/>
        <v>3.3333333333333333E-2</v>
      </c>
      <c r="I16" s="34">
        <f t="shared" si="3"/>
        <v>28.533333333333335</v>
      </c>
      <c r="J16" s="34">
        <f t="shared" si="4"/>
        <v>-4.533333333333335</v>
      </c>
      <c r="K16" s="15">
        <v>9</v>
      </c>
      <c r="L16" s="15">
        <v>20</v>
      </c>
      <c r="M16" s="34">
        <f t="shared" si="5"/>
        <v>0.33333333333333337</v>
      </c>
      <c r="N16" s="34">
        <f t="shared" si="6"/>
        <v>9.3333333333333339</v>
      </c>
      <c r="O16" s="34">
        <f t="shared" si="0"/>
        <v>4.7999999999999989</v>
      </c>
      <c r="P16" s="34">
        <f t="shared" si="7"/>
        <v>4</v>
      </c>
      <c r="Q16" s="34">
        <f t="shared" si="8"/>
        <v>0.47999999999999932</v>
      </c>
      <c r="R16" s="15">
        <v>3</v>
      </c>
      <c r="S16" s="34">
        <f t="shared" si="9"/>
        <v>2</v>
      </c>
      <c r="T16" s="35">
        <f t="shared" si="1"/>
        <v>4</v>
      </c>
      <c r="U16" s="35">
        <f t="shared" si="10"/>
        <v>47.999999999999929</v>
      </c>
      <c r="X16" t="s">
        <v>291</v>
      </c>
    </row>
    <row r="17" spans="1:23" x14ac:dyDescent="0.35">
      <c r="A17" s="79">
        <v>44326</v>
      </c>
      <c r="B17" s="32">
        <v>14</v>
      </c>
      <c r="C17" s="28">
        <v>24</v>
      </c>
      <c r="D17" s="15">
        <v>26</v>
      </c>
      <c r="E17" s="15">
        <v>30</v>
      </c>
      <c r="F17" s="15">
        <v>2</v>
      </c>
      <c r="G17" s="34">
        <f t="shared" si="2"/>
        <v>0.5</v>
      </c>
      <c r="H17" s="34">
        <f t="shared" si="2"/>
        <v>3.3333333333333333E-2</v>
      </c>
      <c r="I17" s="34">
        <f t="shared" si="3"/>
        <v>26.533333333333335</v>
      </c>
      <c r="J17" s="34">
        <f t="shared" si="4"/>
        <v>-2.533333333333335</v>
      </c>
      <c r="K17" s="15">
        <v>8</v>
      </c>
      <c r="L17" s="15">
        <v>45</v>
      </c>
      <c r="M17" s="34">
        <f t="shared" si="5"/>
        <v>0.75</v>
      </c>
      <c r="N17" s="34">
        <f t="shared" si="6"/>
        <v>8.75</v>
      </c>
      <c r="O17" s="34">
        <f t="shared" si="0"/>
        <v>6.216666666666665</v>
      </c>
      <c r="P17" s="34">
        <f t="shared" si="7"/>
        <v>6</v>
      </c>
      <c r="Q17" s="34">
        <f t="shared" si="8"/>
        <v>0.12999999999999901</v>
      </c>
      <c r="R17" s="15">
        <v>3</v>
      </c>
      <c r="S17" s="34">
        <f t="shared" si="9"/>
        <v>2</v>
      </c>
      <c r="T17" s="35">
        <f t="shared" si="1"/>
        <v>6</v>
      </c>
      <c r="U17" s="35">
        <f t="shared" si="10"/>
        <v>12.999999999999901</v>
      </c>
      <c r="W17" t="s">
        <v>269</v>
      </c>
    </row>
    <row r="18" spans="1:23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2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19</v>
      </c>
      <c r="E5" s="17" t="s">
        <v>24</v>
      </c>
      <c r="F5" s="15">
        <v>1</v>
      </c>
      <c r="G5" s="18">
        <f>F4+F6+F8+F12+F13+F15+F17+F19+F20+F22</f>
        <v>13</v>
      </c>
      <c r="I5" s="17" t="s">
        <v>24</v>
      </c>
      <c r="J5" s="15">
        <v>1</v>
      </c>
      <c r="K5" s="18">
        <f>J4+J6+J8+J12+J13+J15+J17+J19+J20+J22</f>
        <v>23</v>
      </c>
      <c r="M5" s="17" t="s">
        <v>24</v>
      </c>
      <c r="N5" s="15">
        <v>1</v>
      </c>
      <c r="O5" s="18">
        <f>N4+N6+N8+N12+N13+N15+N17+N19+N20+N22</f>
        <v>22</v>
      </c>
    </row>
    <row r="6" spans="1:15" x14ac:dyDescent="0.3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3</v>
      </c>
      <c r="M6" s="14" t="s">
        <v>28</v>
      </c>
      <c r="N6" s="15">
        <v>2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3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2</v>
      </c>
      <c r="C8" s="18">
        <f>B5+B7+B9+B10+B11+B14+B16+B18+B21+B23</f>
        <v>15</v>
      </c>
      <c r="E8" s="14" t="s">
        <v>35</v>
      </c>
      <c r="F8" s="15">
        <v>1</v>
      </c>
      <c r="G8" s="18">
        <f>F5+F7+F9+F10+F11+F14+F16+F18+F21+F23</f>
        <v>17</v>
      </c>
      <c r="I8" s="14" t="s">
        <v>35</v>
      </c>
      <c r="J8" s="15">
        <v>2</v>
      </c>
      <c r="K8" s="18">
        <f>J5+J7+J9+J10+J11+J14+J16+J18+J21+J23</f>
        <v>13</v>
      </c>
      <c r="M8" s="14" t="s">
        <v>35</v>
      </c>
      <c r="N8" s="15">
        <v>2</v>
      </c>
      <c r="O8" s="18">
        <f>N5+N7+N9+N10+N11+N14+N16+N18+N21+N23</f>
        <v>13</v>
      </c>
    </row>
    <row r="9" spans="1:15" x14ac:dyDescent="0.35">
      <c r="A9" s="17" t="s">
        <v>37</v>
      </c>
      <c r="B9" s="15">
        <v>2</v>
      </c>
      <c r="E9" s="17" t="s">
        <v>37</v>
      </c>
      <c r="F9" s="15">
        <v>2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2</v>
      </c>
      <c r="E11" s="17" t="s">
        <v>40</v>
      </c>
      <c r="F11" s="15">
        <v>3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1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2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2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3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2</v>
      </c>
      <c r="M15" s="14" t="s">
        <v>53</v>
      </c>
      <c r="N15" s="15">
        <v>1</v>
      </c>
    </row>
    <row r="16" spans="1:15" x14ac:dyDescent="0.35">
      <c r="A16" s="17" t="s">
        <v>56</v>
      </c>
      <c r="B16" s="15">
        <v>2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2</v>
      </c>
    </row>
    <row r="17" spans="1:14" x14ac:dyDescent="0.3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2</v>
      </c>
    </row>
    <row r="18" spans="1:14" x14ac:dyDescent="0.3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3</v>
      </c>
      <c r="M18" s="17" t="s">
        <v>62</v>
      </c>
      <c r="N18" s="15">
        <v>2</v>
      </c>
    </row>
    <row r="19" spans="1:14" x14ac:dyDescent="0.35">
      <c r="A19" s="14" t="s">
        <v>65</v>
      </c>
      <c r="B19" s="15">
        <v>3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2</v>
      </c>
      <c r="M21" s="17" t="s">
        <v>71</v>
      </c>
      <c r="N21" s="15">
        <v>2</v>
      </c>
    </row>
    <row r="22" spans="1:14" x14ac:dyDescent="0.3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2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8"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6</v>
      </c>
      <c r="C4" t="s">
        <v>155</v>
      </c>
    </row>
    <row r="5" spans="1:8" x14ac:dyDescent="0.35">
      <c r="A5" s="41" t="s">
        <v>28</v>
      </c>
      <c r="B5" s="15">
        <v>5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292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293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294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295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1</v>
      </c>
    </row>
    <row r="15" spans="1:8" x14ac:dyDescent="0.35">
      <c r="A15" s="41" t="s">
        <v>273</v>
      </c>
      <c r="B15" s="15">
        <v>5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3</v>
      </c>
      <c r="C20" t="s">
        <v>155</v>
      </c>
    </row>
    <row r="21" spans="1:9" x14ac:dyDescent="0.35">
      <c r="A21" s="41" t="s">
        <v>28</v>
      </c>
      <c r="B21" s="15">
        <v>5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296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295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297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298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2022-01-28T17:04:07Z</dcterms:modified>
  <cp:category/>
  <cp:contentStatus/>
</cp:coreProperties>
</file>