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0B7F7CAD-EE37-453F-B2F0-23524E179C4E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3" l="1"/>
  <c r="S13" i="3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<sst xmlns="http://schemas.openxmlformats.org/spreadsheetml/2006/main" count="549" uniqueCount="302">
  <si>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</si>
  <si>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</si>
  <si>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</si>
  <si>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</si>
  <si>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</si>
  <si>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</si>
  <si>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</si>
  <si>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</si>
  <si>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</si>
  <si>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</si>
  <si>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</si>
  <si>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</si>
  <si>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</si>
  <si>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</si>
  <si>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</si>
  <si>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</si>
  <si>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</si>
  <si>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</si>
  <si>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</si>
  <si>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</si>
  <si>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</si>
  <si>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</si>
  <si>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</si>
  <si>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</si>
  <si>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</si>
  <si>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</si>
  <si>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</si>
  <si>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</si>
  <si>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</si>
  <si>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</si>
  <si>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</si>
  <si>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</si>
  <si>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</si>
  <si>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</si>
  <si>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</si>
  <si>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</si>
  <si>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</si>
  <si>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</si>
  <si>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</si>
  <si>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</si>
  <si>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</si>
  <si>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</si>
  <si>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</si>
  <si>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</si>
  <si>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</si>
  <si>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</si>
  <si>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</si>
  <si>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</si>
  <si>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</si>
  <si>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</si>
  <si>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</si>
  <si>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</si>
  <si>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</si>
  <si>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</si>
  <si>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</si>
  <si>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</si>
  <si>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</si>
  <si>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</si>
  <si>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</si>
  <si>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</si>
  <si>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</si>
  <si>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</si>
  <si>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</si>
  <si>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</si>
  <si>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</si>
  <si>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</si>
  <si>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</si>
  <si>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</si>
  <si>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</si>
  <si>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</si>
  <si>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</si>
  <si>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</si>
  <si>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</si>
  <si>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</si>
  <si>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</si>
  <si>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</si>
  <si>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</si>
  <si>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</si>
  <si>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</si>
  <si>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</si>
  <si>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</si>
  <si>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</si>
  <si>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</si>
  <si>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</si>
  <si>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</si>
  <si>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</si>
  <si>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</si>
  <si>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</si>
  <si>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</si>
  <si>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</si>
  <si>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</si>
  <si>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</si>
  <si>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</si>
  <si>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</si>
  <si>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</si>
  <si>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</si>
  <si>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</si>
  <si>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</si>
  <si>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</si>
  <si>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</si>
  <si>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</si>
  <si>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</si>
  <si>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</si>
  <si>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</si>
  <si>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</si>
  <si>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</si>
  <si>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</si>
  <si>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</si>
  <si>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</si>
  <si>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</si>
  <si>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</si>
  <si>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</si>
  <si>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</si>
  <si>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</si>
  <si>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</si>
  <si>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</si>
  <si>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</si>
  <si>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</si>
  <si>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</si>
  <si>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</si>
  <si>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</si>
  <si>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</si>
  <si>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</si>
  <si>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</si>
  <si>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</si>
  <si>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</si>
  <si>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</si>
  <si>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</si>
  <si>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</si>
  <si>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</si>
  <si>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</si>
  <si>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</si>
  <si>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</si>
  <si>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</si>
  <si>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</si>
  <si>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</si>
  <si>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</si>
  <si>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</si>
  <si>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</si>
  <si>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</si>
  <si>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</si>
  <si>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</si>
  <si>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</si>
  <si>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</si>
  <si>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</si>
  <si>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</si>
  <si>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</si>
  <si>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</si>
  <si>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</si>
  <si>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</si>
  <si>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</si>
  <si>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</si>
  <si>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</si>
  <si>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</si>
  <si>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</si>
  <si>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</si>
  <si>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</si>
  <si>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</si>
  <si>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</si>
  <si>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</si>
  <si>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</si>
  <si>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</si>
  <si>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</si>
  <si>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</si>
  <si>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</si>
  <si>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</si>
  <si>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</si>
  <si>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</si>
  <si>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</si>
  <si>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</si>
  <si>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</si>
  <si>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</si>
  <si>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</si>
  <si>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</si>
  <si>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</si>
  <si>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</si>
  <si>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</si>
  <si>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</si>
  <si>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</si>
  <si>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</si>
  <si>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</si>
  <si>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</si>
  <si>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</si>
  <si>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</si>
  <si>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</si>
  <si>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</si>
  <si>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</si>
  <si>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</si>
  <si>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</si>
  <si>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</si>
  <si>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</si>
  <si>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</si>
  <si>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</si>
  <si>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</si>
  <si>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</si>
  <si>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</si>
  <si>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</si>
  <si>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</si>
  <si>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</si>
  <si>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</si>
  <si>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</si>
  <si>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</si>
  <si>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</si>
  <si>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</si>
  <si>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</si>
  <si>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</si>
  <si>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</si>
  <si>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</si>
  <si>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</si>
  <si>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</si>
  <si>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</si>
  <si>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</si>
  <si>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</si>
  <si>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</si>
  <si>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</si>
  <si>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</si>
  <si>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</si>
  <si>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</si>
  <si>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</si>
  <si>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</si>
  <si>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</si>
  <si>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</si>
  <si>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</si>
  <si>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</si>
  <si>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</si>
  <si>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</si>
  <si>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</si>
  <si>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</si>
  <si>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</si>
  <si>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</si>
  <si>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</si>
  <si>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</si>
  <si>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</si>
  <si>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</si>
  <si>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</si>
  <si>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</si>
  <si>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</si>
  <si>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</si>
  <si>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</si>
  <si>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</si>
  <si>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</si>
  <si>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</si>
  <si>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</si>
  <si>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</si>
  <si>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</si>
  <si>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</si>
  <si>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</si>
  <si>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</si>
  <si>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</si>
  <si>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</si>
  <si>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</si>
  <si>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</si>
  <si>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</si>
  <si>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</si>
  <si>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</si>
  <si>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</si>
  <si>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</si>
  <si>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</si>
  <si>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</si>
  <si>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</si>
  <si>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</si>
  <si>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</si>
  <si>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</si>
  <si>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</si>
  <si>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</si>
  <si>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</si>
  <si>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</si>
  <si>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</si>
  <si>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</si>
  <si>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</si>
  <si>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</si>
  <si>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</si>
  <si>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</si>
  <si>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</si>
  <si>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</si>
  <si>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</si>
  <si>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</si>
  <si>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</si>
  <si>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</si>
  <si>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</si>
  <si>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</si>
  <si>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</si>
  <si>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</si>
  <si>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</si>
  <si>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</si>
  <si>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</si>
  <si>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</si>
  <si>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</si>
  <si>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</si>
  <si>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</si>
  <si>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</si>
  <si>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</si>
  <si>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Cz &amp; P3 - 2 min - better @6</t>
  </si>
  <si>
    <t xml:space="preserve">T1 &amp; T2: person went to sleep at around 3 every night and only woke up ealier on PSD    ---    Slet med å sovne de siste dagene.     </t>
  </si>
  <si>
    <t xml:space="preserve">T1 &amp; T2: person went to sleep at around 3 every night and only woke up ealier on PSD    ---      våknet tidligere (ikke lagt seg senere).     </t>
  </si>
  <si>
    <t>missing Q6 on multiple days</t>
  </si>
  <si>
    <t>Not really.   He knows that we (humans) generate predictable sequences and sometimes added unorthodox sequences (1 time he tapped 9 times on one side - example)</t>
  </si>
  <si>
    <t>weird</t>
  </si>
  <si>
    <t>when am i done?</t>
  </si>
  <si>
    <t>nei</t>
  </si>
  <si>
    <t>samme som sist. Lengre rekker med h eller v.</t>
  </si>
  <si>
    <t>mye forskjellig - kaffe, sove, spise - planlegging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</si>
</sst>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9" sqref="D9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26</v>
      </c>
      <c r="F2" t="s">
        <v>252</v>
      </c>
    </row>
    <row r="3" spans="1:8" x14ac:dyDescent="0.35">
      <c r="A3" s="38"/>
      <c r="B3" s="44" t="s">
        <v>106</v>
      </c>
      <c r="C3" s="46"/>
      <c r="D3" s="37">
        <v>25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44472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10</v>
      </c>
      <c r="E8" s="15">
        <v>57</v>
      </c>
      <c r="F8" s="59" t="s">
        <v>270</v>
      </c>
      <c r="H8" s="78">
        <f>((E8/0.6)/100)+D8</f>
        <v>10.95</v>
      </c>
    </row>
    <row r="9" spans="1:8" x14ac:dyDescent="0.35">
      <c r="A9" s="38"/>
      <c r="B9" s="44" t="s">
        <v>110</v>
      </c>
      <c r="C9" s="46"/>
      <c r="D9" s="90">
        <v>44479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9</v>
      </c>
      <c r="E10" s="15">
        <v>49</v>
      </c>
      <c r="F10" s="59" t="s">
        <v>270</v>
      </c>
      <c r="H10" s="78">
        <f>((E10/0.6)/100)+D10</f>
        <v>9.8166666666666664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0.5</v>
      </c>
      <c r="F17" t="s">
        <v>258</v>
      </c>
    </row>
    <row r="18" spans="1:13" x14ac:dyDescent="0.35">
      <c r="C18" s="41" t="s">
        <v>108</v>
      </c>
      <c r="D18" s="15">
        <v>0.5</v>
      </c>
      <c r="F18" t="s">
        <v>258</v>
      </c>
    </row>
    <row r="19" spans="1:13" x14ac:dyDescent="0.35">
      <c r="B19" s="44" t="s">
        <v>122</v>
      </c>
      <c r="C19" s="46"/>
      <c r="D19" s="15">
        <v>0.5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0.8125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 t="s">
        <v>293</v>
      </c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 t="s">
        <v>294</v>
      </c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 t="s">
        <v>292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K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3</v>
      </c>
      <c r="H3" s="8" t="s">
        <v>20</v>
      </c>
      <c r="I3" s="9">
        <v>2</v>
      </c>
      <c r="K3" s="8" t="s">
        <v>21</v>
      </c>
      <c r="L3" s="9">
        <v>2</v>
      </c>
      <c r="N3" s="10" t="s">
        <v>22</v>
      </c>
      <c r="O3" s="11">
        <v>26</v>
      </c>
      <c r="P3" s="11">
        <v>0</v>
      </c>
      <c r="Q3" s="12">
        <f>24-(((P3/0.6)/100)+O3)</f>
        <v>-2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27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26</v>
      </c>
      <c r="C5" s="11">
        <v>0</v>
      </c>
      <c r="E5" s="8" t="s">
        <v>28</v>
      </c>
      <c r="F5" s="9">
        <v>2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1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10</v>
      </c>
      <c r="C6" s="11">
        <v>0</v>
      </c>
      <c r="E6" s="8" t="s">
        <v>31</v>
      </c>
      <c r="F6" s="9">
        <v>7</v>
      </c>
      <c r="H6" s="8" t="s">
        <v>31</v>
      </c>
      <c r="I6" s="9">
        <v>0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8</v>
      </c>
      <c r="C7" s="11">
        <v>30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12</v>
      </c>
      <c r="P7" s="11">
        <v>0</v>
      </c>
      <c r="Q7" s="13">
        <f>((P7/0.6)/100)+O7</f>
        <v>12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2</v>
      </c>
      <c r="Z7" s="18">
        <f>Y4+Y6+Y8+Y9+Y10+Y13+Y15+Y17+Y20+Y22</f>
        <v>14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10</v>
      </c>
      <c r="P8" s="11">
        <v>0</v>
      </c>
      <c r="Q8" s="13">
        <f>((P8/0.6)/100)+O8</f>
        <v>10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10</v>
      </c>
      <c r="C9" s="70">
        <v>0</v>
      </c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8</v>
      </c>
      <c r="N10" s="10" t="s">
        <v>42</v>
      </c>
      <c r="O10" s="11">
        <v>4</v>
      </c>
      <c r="P10" s="13">
        <f>O10-1</f>
        <v>3</v>
      </c>
      <c r="Q10" s="12">
        <f>P5+P10</f>
        <v>3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7</v>
      </c>
      <c r="C11" s="71"/>
      <c r="E11" s="8" t="s">
        <v>43</v>
      </c>
      <c r="F11" s="9">
        <v>1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1</v>
      </c>
      <c r="C12" s="53"/>
      <c r="E12" s="8" t="s">
        <v>16</v>
      </c>
      <c r="F12" s="20">
        <f>SUM(F3:F11)/9</f>
        <v>3.5555555555555554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1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4</v>
      </c>
      <c r="P18" s="13">
        <f t="shared" si="0"/>
        <v>3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2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4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3</v>
      </c>
      <c r="P23" s="13">
        <f t="shared" si="0"/>
        <v>2</v>
      </c>
      <c r="Q23" s="12">
        <f>P23+P22</f>
        <v>2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F1" zoomScaleNormal="100" workbookViewId="0">
      <selection activeCell="Z10" sqref="Z10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44466</v>
      </c>
      <c r="B4" s="32">
        <v>1</v>
      </c>
      <c r="C4" s="33">
        <v>24</v>
      </c>
      <c r="D4" s="15">
        <v>25</v>
      </c>
      <c r="E4" s="15">
        <v>10</v>
      </c>
      <c r="F4" s="15">
        <v>15</v>
      </c>
      <c r="G4" s="34">
        <f>(E4/0.6)/100</f>
        <v>0.16666666666666669</v>
      </c>
      <c r="H4" s="34">
        <f>(F4/0.6)/100</f>
        <v>0.25</v>
      </c>
      <c r="I4" s="34">
        <f>D4+G4+H4</f>
        <v>25.416666666666668</v>
      </c>
      <c r="J4" s="34">
        <f>C4-I4</f>
        <v>-1.4166666666666679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7.0833333333333321</v>
      </c>
      <c r="P4" s="34">
        <f>ROUNDDOWN(O4,0)</f>
        <v>7</v>
      </c>
      <c r="Q4" s="34">
        <f>(O4-P4)*0.6</f>
        <v>4.9999999999999288E-2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4.9999999999999289</v>
      </c>
    </row>
    <row r="5" spans="1:30" x14ac:dyDescent="0.35">
      <c r="A5" s="79">
        <v>44467</v>
      </c>
      <c r="B5" s="32">
        <v>2</v>
      </c>
      <c r="C5" s="33">
        <v>24</v>
      </c>
      <c r="D5" s="15">
        <v>25</v>
      </c>
      <c r="E5" s="15">
        <v>11</v>
      </c>
      <c r="F5" s="15">
        <v>15</v>
      </c>
      <c r="G5" s="34">
        <f t="shared" ref="G5:H20" si="2">(E5/0.6)/100</f>
        <v>0.18333333333333335</v>
      </c>
      <c r="H5" s="34">
        <f t="shared" si="2"/>
        <v>0.25</v>
      </c>
      <c r="I5" s="34">
        <f t="shared" ref="I5:I20" si="3">D5+G5+H5</f>
        <v>25.433333333333334</v>
      </c>
      <c r="J5" s="34">
        <f t="shared" ref="J5:J20" si="4">C5-I5</f>
        <v>-1.4333333333333336</v>
      </c>
      <c r="K5" s="15">
        <v>12</v>
      </c>
      <c r="L5" s="15">
        <v>0</v>
      </c>
      <c r="M5" s="34">
        <f t="shared" ref="M5:M20" si="5">(L5/0.6)/100</f>
        <v>0</v>
      </c>
      <c r="N5" s="34">
        <f t="shared" ref="N5:N20" si="6">K5+M5</f>
        <v>12</v>
      </c>
      <c r="O5" s="34">
        <f t="shared" si="0"/>
        <v>10.566666666666666</v>
      </c>
      <c r="P5" s="34">
        <f t="shared" ref="P5:P20" si="7">ROUNDDOWN(O5,0)</f>
        <v>10</v>
      </c>
      <c r="Q5" s="34">
        <f t="shared" ref="Q5:Q20" si="8">(O5-P5)*0.6</f>
        <v>0.33999999999999986</v>
      </c>
      <c r="R5" s="15">
        <v>4</v>
      </c>
      <c r="S5" s="34">
        <f t="shared" ref="S5:S20" si="9">IF(R5&gt;0,R5-1,"")</f>
        <v>3</v>
      </c>
      <c r="T5" s="35">
        <f t="shared" si="1"/>
        <v>10</v>
      </c>
      <c r="U5" s="35">
        <f t="shared" ref="U5:U20" si="10">Q5*100</f>
        <v>33.999999999999986</v>
      </c>
      <c r="AD5" s="36"/>
    </row>
    <row r="6" spans="1:30" x14ac:dyDescent="0.35">
      <c r="A6" s="79">
        <v>44468</v>
      </c>
      <c r="B6" s="32">
        <v>3</v>
      </c>
      <c r="C6" s="33">
        <v>24</v>
      </c>
      <c r="D6" s="15">
        <v>27</v>
      </c>
      <c r="E6" s="15">
        <v>0</v>
      </c>
      <c r="F6" s="15">
        <v>10</v>
      </c>
      <c r="G6" s="34">
        <f t="shared" si="2"/>
        <v>0</v>
      </c>
      <c r="H6" s="34">
        <f t="shared" si="2"/>
        <v>0.16666666666666669</v>
      </c>
      <c r="I6" s="34">
        <f t="shared" si="3"/>
        <v>27.166666666666668</v>
      </c>
      <c r="J6" s="34">
        <f t="shared" si="4"/>
        <v>-3.1666666666666679</v>
      </c>
      <c r="K6" s="15">
        <v>12</v>
      </c>
      <c r="L6" s="15">
        <v>30</v>
      </c>
      <c r="M6" s="34">
        <f t="shared" si="5"/>
        <v>0.5</v>
      </c>
      <c r="N6" s="34">
        <f t="shared" si="6"/>
        <v>12.5</v>
      </c>
      <c r="O6" s="34">
        <f t="shared" si="0"/>
        <v>9.3333333333333321</v>
      </c>
      <c r="P6" s="34">
        <f t="shared" si="7"/>
        <v>9</v>
      </c>
      <c r="Q6" s="34">
        <f t="shared" si="8"/>
        <v>0.19999999999999929</v>
      </c>
      <c r="R6" s="15">
        <v>2</v>
      </c>
      <c r="S6" s="34">
        <f t="shared" si="9"/>
        <v>1</v>
      </c>
      <c r="T6" s="35">
        <f t="shared" si="1"/>
        <v>9</v>
      </c>
      <c r="U6" s="35">
        <f t="shared" si="10"/>
        <v>19.999999999999929</v>
      </c>
      <c r="AD6" s="36"/>
    </row>
    <row r="7" spans="1:30" x14ac:dyDescent="0.35">
      <c r="A7" s="79">
        <v>44469</v>
      </c>
      <c r="B7" s="32">
        <v>4</v>
      </c>
      <c r="C7" s="33">
        <v>24</v>
      </c>
      <c r="D7" s="15">
        <v>27</v>
      </c>
      <c r="E7" s="15">
        <v>30</v>
      </c>
      <c r="F7" s="15">
        <v>10</v>
      </c>
      <c r="G7" s="34">
        <f t="shared" si="2"/>
        <v>0.5</v>
      </c>
      <c r="H7" s="34">
        <f t="shared" si="2"/>
        <v>0.16666666666666669</v>
      </c>
      <c r="I7" s="34">
        <f t="shared" si="3"/>
        <v>27.666666666666668</v>
      </c>
      <c r="J7" s="34">
        <f t="shared" si="4"/>
        <v>-3.6666666666666679</v>
      </c>
      <c r="K7" s="15">
        <v>13</v>
      </c>
      <c r="L7" s="15">
        <v>0</v>
      </c>
      <c r="M7" s="34">
        <f t="shared" si="5"/>
        <v>0</v>
      </c>
      <c r="N7" s="34">
        <f t="shared" si="6"/>
        <v>13</v>
      </c>
      <c r="O7" s="34">
        <f t="shared" si="0"/>
        <v>9.3333333333333321</v>
      </c>
      <c r="P7" s="34">
        <f t="shared" si="7"/>
        <v>9</v>
      </c>
      <c r="Q7" s="34">
        <f t="shared" si="8"/>
        <v>0.19999999999999929</v>
      </c>
      <c r="R7" s="15">
        <v>2</v>
      </c>
      <c r="S7" s="34">
        <f t="shared" si="9"/>
        <v>1</v>
      </c>
      <c r="T7" s="35">
        <f t="shared" si="1"/>
        <v>9</v>
      </c>
      <c r="U7" s="35">
        <f t="shared" si="10"/>
        <v>19.999999999999929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44470</v>
      </c>
      <c r="B8" s="32">
        <v>5</v>
      </c>
      <c r="C8" s="33">
        <v>24</v>
      </c>
      <c r="D8" s="15">
        <v>27</v>
      </c>
      <c r="E8" s="15">
        <v>30</v>
      </c>
      <c r="F8" s="15">
        <v>10</v>
      </c>
      <c r="G8" s="34">
        <f t="shared" si="2"/>
        <v>0.5</v>
      </c>
      <c r="H8" s="34">
        <f t="shared" si="2"/>
        <v>0.16666666666666669</v>
      </c>
      <c r="I8" s="34">
        <f t="shared" si="3"/>
        <v>27.666666666666668</v>
      </c>
      <c r="J8" s="34">
        <f t="shared" si="4"/>
        <v>-3.6666666666666679</v>
      </c>
      <c r="K8" s="15">
        <v>11</v>
      </c>
      <c r="L8" s="15">
        <v>30</v>
      </c>
      <c r="M8" s="34">
        <f t="shared" si="5"/>
        <v>0.5</v>
      </c>
      <c r="N8" s="34">
        <f t="shared" si="6"/>
        <v>11.5</v>
      </c>
      <c r="O8" s="34">
        <f t="shared" si="0"/>
        <v>7.8333333333333321</v>
      </c>
      <c r="P8" s="34">
        <f t="shared" si="7"/>
        <v>7</v>
      </c>
      <c r="Q8" s="34">
        <f t="shared" si="8"/>
        <v>0.49999999999999928</v>
      </c>
      <c r="R8" s="15">
        <v>2</v>
      </c>
      <c r="S8" s="34">
        <f t="shared" si="9"/>
        <v>1</v>
      </c>
      <c r="T8" s="35">
        <f t="shared" si="1"/>
        <v>7</v>
      </c>
      <c r="U8" s="35">
        <f t="shared" si="10"/>
        <v>49.999999999999929</v>
      </c>
      <c r="W8" t="str">
        <f>IF(B1=1,"DP_NS_AVG","")</f>
        <v>DP_NS_AVG</v>
      </c>
      <c r="X8" s="36">
        <f>IF(B1=1,SUM(O8:O14)/(COUNT(O8:O14)),"")</f>
        <v>8.5238095238095219</v>
      </c>
      <c r="Y8" s="36">
        <f>IF(B1=1,SUM(S8:S14)/COUNT(S8:S14),"")</f>
        <v>1.7142857142857142</v>
      </c>
      <c r="Z8" t="str">
        <f>IF(B1=1,IF(COUNT(S8:S14)&lt;7,7-COUNT(S8:S14),""),"")</f>
        <v/>
      </c>
    </row>
    <row r="9" spans="1:30" x14ac:dyDescent="0.35">
      <c r="A9" s="79">
        <v>44471</v>
      </c>
      <c r="B9" s="32">
        <v>6</v>
      </c>
      <c r="C9" s="33">
        <v>24</v>
      </c>
      <c r="D9" s="15">
        <v>26</v>
      </c>
      <c r="E9" s="15">
        <v>30</v>
      </c>
      <c r="F9" s="15">
        <v>10</v>
      </c>
      <c r="G9" s="34">
        <f t="shared" si="2"/>
        <v>0.5</v>
      </c>
      <c r="H9" s="34">
        <f t="shared" si="2"/>
        <v>0.16666666666666669</v>
      </c>
      <c r="I9" s="34">
        <f t="shared" si="3"/>
        <v>26.666666666666668</v>
      </c>
      <c r="J9" s="34">
        <f t="shared" si="4"/>
        <v>-2.6666666666666679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6.3333333333333321</v>
      </c>
      <c r="P9" s="34">
        <f t="shared" si="7"/>
        <v>6</v>
      </c>
      <c r="Q9" s="34">
        <f t="shared" si="8"/>
        <v>0.19999999999999929</v>
      </c>
      <c r="R9" s="15">
        <v>3</v>
      </c>
      <c r="S9" s="34">
        <f t="shared" si="9"/>
        <v>2</v>
      </c>
      <c r="T9" s="35">
        <f t="shared" si="1"/>
        <v>6</v>
      </c>
      <c r="U9" s="35">
        <f t="shared" si="10"/>
        <v>19.999999999999929</v>
      </c>
      <c r="W9" t="str">
        <f>IF(B1=1,"DP_P_AVG","")</f>
        <v>DP_P_AVG</v>
      </c>
      <c r="X9" s="36">
        <f>IF(B1=1,SUM(O15:O17)/(COUNT(O15:O17)),"")</f>
        <v>5.2222222222222223</v>
      </c>
      <c r="Y9" s="36">
        <f>IF(B1=1,SUM(S15:S17)/COUNT(S15:S17),"")</f>
        <v>1.5</v>
      </c>
      <c r="Z9" t="str">
        <f>IF(B1=1,IF(COUNT(L15:L17)&lt;3,3-COUNT(L15:L17),""),"")</f>
        <v/>
      </c>
    </row>
    <row r="10" spans="1:30" x14ac:dyDescent="0.35">
      <c r="A10" s="79">
        <v>44472</v>
      </c>
      <c r="B10" s="32">
        <v>7</v>
      </c>
      <c r="C10" s="33">
        <v>24</v>
      </c>
      <c r="D10" s="15">
        <v>28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28.166666666666668</v>
      </c>
      <c r="J10" s="34">
        <f t="shared" si="4"/>
        <v>-4.1666666666666679</v>
      </c>
      <c r="K10" s="15">
        <v>14</v>
      </c>
      <c r="L10" s="15">
        <v>0</v>
      </c>
      <c r="M10" s="34">
        <f t="shared" si="5"/>
        <v>0</v>
      </c>
      <c r="N10" s="34">
        <f t="shared" si="6"/>
        <v>14</v>
      </c>
      <c r="O10" s="34">
        <f t="shared" si="0"/>
        <v>9.8333333333333321</v>
      </c>
      <c r="P10" s="34">
        <f t="shared" si="7"/>
        <v>9</v>
      </c>
      <c r="Q10" s="34">
        <f t="shared" si="8"/>
        <v>0.49999999999999928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49.999999999999929</v>
      </c>
      <c r="W10" t="str">
        <f>IF(B1=1,"NS_AVG","")</f>
        <v>NS_AVG</v>
      </c>
      <c r="X10" s="36">
        <f>IF(B1=1,SUM(O4:O10)/(COUNT(O4:O10)),"")</f>
        <v>8.6166666666666636</v>
      </c>
      <c r="Y10" s="36">
        <f>IF(B1=1,SUM(S4:S10)/COUNT(S4:S10),"")</f>
        <v>1.7142857142857142</v>
      </c>
      <c r="Z10" t="str">
        <f>IF(B1=1,IF(COUNT(S4:S10)&lt;7,7-COUNT(S4:S10),""),"")</f>
        <v/>
      </c>
    </row>
    <row r="11" spans="1:30" x14ac:dyDescent="0.35">
      <c r="A11" s="79">
        <v>44473</v>
      </c>
      <c r="B11" s="32">
        <v>8</v>
      </c>
      <c r="C11" s="28">
        <v>24</v>
      </c>
      <c r="D11" s="15">
        <v>25</v>
      </c>
      <c r="E11" s="15">
        <v>0</v>
      </c>
      <c r="F11" s="15">
        <v>20</v>
      </c>
      <c r="G11" s="34">
        <f t="shared" si="2"/>
        <v>0</v>
      </c>
      <c r="H11" s="34">
        <f t="shared" si="2"/>
        <v>0.33333333333333337</v>
      </c>
      <c r="I11" s="34">
        <f t="shared" si="3"/>
        <v>25.333333333333332</v>
      </c>
      <c r="J11" s="34">
        <f t="shared" si="4"/>
        <v>-1.3333333333333321</v>
      </c>
      <c r="K11" s="15">
        <v>8</v>
      </c>
      <c r="L11" s="15">
        <v>0</v>
      </c>
      <c r="M11" s="34">
        <f t="shared" si="5"/>
        <v>0</v>
      </c>
      <c r="N11" s="34">
        <f t="shared" si="6"/>
        <v>8</v>
      </c>
      <c r="O11" s="34">
        <f t="shared" si="0"/>
        <v>6.6666666666666679</v>
      </c>
      <c r="P11" s="34">
        <f t="shared" si="7"/>
        <v>6</v>
      </c>
      <c r="Q11" s="34">
        <f t="shared" si="8"/>
        <v>0.40000000000000069</v>
      </c>
      <c r="R11" s="15">
        <v>3</v>
      </c>
      <c r="S11" s="34">
        <f t="shared" si="9"/>
        <v>2</v>
      </c>
      <c r="T11" s="35">
        <f t="shared" si="1"/>
        <v>6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44474</v>
      </c>
      <c r="B12" s="32">
        <v>9</v>
      </c>
      <c r="C12" s="28">
        <v>24</v>
      </c>
      <c r="D12" s="15">
        <v>27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27.166666666666668</v>
      </c>
      <c r="J12" s="34">
        <f t="shared" si="4"/>
        <v>-3.1666666666666679</v>
      </c>
      <c r="K12" s="15">
        <v>13</v>
      </c>
      <c r="L12" s="15">
        <v>0</v>
      </c>
      <c r="M12" s="34">
        <f t="shared" si="5"/>
        <v>0</v>
      </c>
      <c r="N12" s="34">
        <f t="shared" si="6"/>
        <v>13</v>
      </c>
      <c r="O12" s="34">
        <f t="shared" si="0"/>
        <v>9.8333333333333321</v>
      </c>
      <c r="P12" s="34">
        <f t="shared" si="7"/>
        <v>9</v>
      </c>
      <c r="Q12" s="34">
        <f t="shared" si="8"/>
        <v>0.49999999999999928</v>
      </c>
      <c r="R12" s="15">
        <v>3</v>
      </c>
      <c r="S12" s="34">
        <f t="shared" si="9"/>
        <v>2</v>
      </c>
      <c r="T12" s="35">
        <f t="shared" si="1"/>
        <v>9</v>
      </c>
      <c r="U12" s="35">
        <f t="shared" si="10"/>
        <v>49.999999999999929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44475</v>
      </c>
      <c r="B13" s="32">
        <v>10</v>
      </c>
      <c r="C13" s="28">
        <v>24</v>
      </c>
      <c r="D13" s="15">
        <v>26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26.166666666666668</v>
      </c>
      <c r="J13" s="34">
        <f t="shared" si="4"/>
        <v>-2.1666666666666679</v>
      </c>
      <c r="K13" s="15">
        <v>10</v>
      </c>
      <c r="L13" s="15">
        <v>30</v>
      </c>
      <c r="M13" s="34">
        <f t="shared" si="5"/>
        <v>0.5</v>
      </c>
      <c r="N13" s="34">
        <f t="shared" si="6"/>
        <v>10.5</v>
      </c>
      <c r="O13" s="34">
        <f t="shared" si="0"/>
        <v>8.3333333333333321</v>
      </c>
      <c r="P13" s="34">
        <f t="shared" si="7"/>
        <v>8</v>
      </c>
      <c r="Q13" s="34">
        <f t="shared" si="8"/>
        <v>0.19999999999999929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19.999999999999929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44476</v>
      </c>
      <c r="B14" s="32">
        <v>11</v>
      </c>
      <c r="C14" s="28">
        <v>24</v>
      </c>
      <c r="D14" s="15">
        <v>27</v>
      </c>
      <c r="E14" s="15">
        <v>0</v>
      </c>
      <c r="F14" s="15">
        <v>10</v>
      </c>
      <c r="G14" s="34">
        <f t="shared" si="2"/>
        <v>0</v>
      </c>
      <c r="H14" s="34">
        <f t="shared" si="2"/>
        <v>0.16666666666666669</v>
      </c>
      <c r="I14" s="34">
        <f t="shared" si="3"/>
        <v>27.166666666666668</v>
      </c>
      <c r="J14" s="34">
        <f t="shared" si="4"/>
        <v>-3.1666666666666679</v>
      </c>
      <c r="K14" s="15">
        <v>14</v>
      </c>
      <c r="L14" s="15">
        <v>0</v>
      </c>
      <c r="M14" s="34">
        <f t="shared" si="5"/>
        <v>0</v>
      </c>
      <c r="N14" s="34">
        <f t="shared" si="6"/>
        <v>14</v>
      </c>
      <c r="O14" s="34">
        <f t="shared" si="0"/>
        <v>10.833333333333332</v>
      </c>
      <c r="P14" s="34">
        <f t="shared" si="7"/>
        <v>10</v>
      </c>
      <c r="Q14" s="34">
        <f t="shared" si="8"/>
        <v>0.49999999999999928</v>
      </c>
      <c r="R14" s="15">
        <v>2</v>
      </c>
      <c r="S14" s="34">
        <f t="shared" si="9"/>
        <v>1</v>
      </c>
      <c r="T14" s="35">
        <f t="shared" si="1"/>
        <v>10</v>
      </c>
      <c r="U14" s="35">
        <f t="shared" si="10"/>
        <v>49.999999999999929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44477</v>
      </c>
      <c r="B15" s="32">
        <v>12</v>
      </c>
      <c r="C15" s="28">
        <v>24</v>
      </c>
      <c r="D15" s="15">
        <v>27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27.583333333333332</v>
      </c>
      <c r="J15" s="34">
        <f t="shared" si="4"/>
        <v>-3.5833333333333321</v>
      </c>
      <c r="K15" s="15">
        <v>8</v>
      </c>
      <c r="L15" s="15">
        <v>30</v>
      </c>
      <c r="M15" s="34">
        <f t="shared" si="5"/>
        <v>0.5</v>
      </c>
      <c r="N15" s="34">
        <f t="shared" si="6"/>
        <v>8.5</v>
      </c>
      <c r="O15" s="34">
        <f t="shared" si="0"/>
        <v>4.9166666666666679</v>
      </c>
      <c r="P15" s="34">
        <f t="shared" si="7"/>
        <v>4</v>
      </c>
      <c r="Q15" s="34">
        <f t="shared" si="8"/>
        <v>0.55000000000000071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55.000000000000071</v>
      </c>
      <c r="W15" s="86" t="s">
        <v>288</v>
      </c>
      <c r="X15" s="88" cm="1">
        <f t="array" ref="X15">_xlfn.IFS(B1=0,X12-X13,B1=1,X8-X9)</f>
        <v>3.3015873015872996</v>
      </c>
      <c r="Y15" s="89" t="s">
        <v>289</v>
      </c>
      <c r="Z15" s="88" cm="1">
        <f t="array" ref="Z15">_xlfn.IFS(B1=0,X14-X13,B1=1,X10-X9)</f>
        <v>3.3944444444444413</v>
      </c>
      <c r="AA15" s="87" t="s">
        <v>290</v>
      </c>
    </row>
    <row r="16" spans="1:30" x14ac:dyDescent="0.35">
      <c r="A16" s="79">
        <v>44478</v>
      </c>
      <c r="B16" s="32">
        <v>13</v>
      </c>
      <c r="C16" s="28">
        <v>24</v>
      </c>
      <c r="D16" s="15">
        <v>27</v>
      </c>
      <c r="E16" s="15">
        <v>30</v>
      </c>
      <c r="F16" s="15">
        <v>10</v>
      </c>
      <c r="G16" s="34">
        <f t="shared" si="2"/>
        <v>0.5</v>
      </c>
      <c r="H16" s="34">
        <f t="shared" si="2"/>
        <v>0.16666666666666669</v>
      </c>
      <c r="I16" s="34">
        <f t="shared" si="3"/>
        <v>27.666666666666668</v>
      </c>
      <c r="J16" s="34">
        <f t="shared" si="4"/>
        <v>-3.6666666666666679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5.3333333333333321</v>
      </c>
      <c r="P16" s="34">
        <f t="shared" si="7"/>
        <v>5</v>
      </c>
      <c r="Q16" s="34">
        <f t="shared" si="8"/>
        <v>0.19999999999999929</v>
      </c>
      <c r="R16" s="15">
        <v>2</v>
      </c>
      <c r="S16" s="34">
        <f t="shared" si="9"/>
        <v>1</v>
      </c>
      <c r="T16" s="35">
        <f t="shared" si="1"/>
        <v>5</v>
      </c>
      <c r="U16" s="35">
        <f t="shared" si="10"/>
        <v>19.999999999999929</v>
      </c>
      <c r="X16" t="s">
        <v>291</v>
      </c>
    </row>
    <row r="17" spans="1:23" x14ac:dyDescent="0.35">
      <c r="A17" s="79">
        <v>44479</v>
      </c>
      <c r="B17" s="32">
        <v>14</v>
      </c>
      <c r="C17" s="28">
        <v>24</v>
      </c>
      <c r="D17" s="15">
        <v>27</v>
      </c>
      <c r="E17" s="15">
        <v>30</v>
      </c>
      <c r="F17" s="15">
        <v>5</v>
      </c>
      <c r="G17" s="34">
        <f t="shared" si="2"/>
        <v>0.5</v>
      </c>
      <c r="H17" s="34">
        <f t="shared" si="2"/>
        <v>8.3333333333333343E-2</v>
      </c>
      <c r="I17" s="34">
        <f t="shared" si="3"/>
        <v>27.583333333333332</v>
      </c>
      <c r="J17" s="34">
        <f t="shared" si="4"/>
        <v>-3.5833333333333321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5.4166666666666679</v>
      </c>
      <c r="P17" s="34">
        <f t="shared" si="7"/>
        <v>5</v>
      </c>
      <c r="Q17" s="34">
        <f t="shared" si="8"/>
        <v>0.25000000000000072</v>
      </c>
      <c r="R17" s="15"/>
      <c r="S17" s="34" t="str">
        <f t="shared" si="9"/>
        <v/>
      </c>
      <c r="T17" s="35">
        <f t="shared" si="1"/>
        <v>5</v>
      </c>
      <c r="U17" s="35">
        <f t="shared" si="10"/>
        <v>25.000000000000071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W18" t="s">
        <v>295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13</v>
      </c>
      <c r="E5" s="17" t="s">
        <v>24</v>
      </c>
      <c r="F5" s="15">
        <v>1</v>
      </c>
      <c r="G5" s="18">
        <f>F4+F6+F8+F12+F13+F15+F17+F19+F20+F22</f>
        <v>12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12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1</v>
      </c>
      <c r="K8" s="18">
        <f>J5+J7+J9+J10+J11+J14+J16+J18+J21+J23</f>
        <v>10</v>
      </c>
      <c r="M8" s="14" t="s">
        <v>35</v>
      </c>
      <c r="N8" s="15">
        <v>1</v>
      </c>
      <c r="O8" s="18">
        <f>N5+N7+N9+N10+N11+N14+N16+N18+N21+N23</f>
        <v>10</v>
      </c>
    </row>
    <row r="9" spans="1:15" x14ac:dyDescent="0.35">
      <c r="A9" s="17" t="s">
        <v>37</v>
      </c>
      <c r="B9" s="15">
        <v>3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1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1</v>
      </c>
    </row>
    <row r="16" spans="1:15" x14ac:dyDescent="0.3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1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1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8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4</v>
      </c>
      <c r="C4" t="s">
        <v>155</v>
      </c>
    </row>
    <row r="5" spans="1:8" x14ac:dyDescent="0.35">
      <c r="A5" s="41" t="s">
        <v>28</v>
      </c>
      <c r="B5" s="15">
        <v>6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296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297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298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299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5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300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299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299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2022-01-29T10:24:23Z</dcterms:modified>
  <cp:category/>
  <cp:contentStatus/>
</cp:coreProperties>
</file>