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cryptomator-vault:42427/cyop8Bi2OJNI/Deltakere_MW_SLEEP_EEG/Deltakere (complete)/"/>
    </mc:Choice>
  </mc:AlternateContent>
  <xr:revisionPtr revIDLastSave="0" documentId="13_ncr:1_{CD4DC2AF-6E86-4F0A-AB8A-99B219ABBE7B}" xr6:coauthVersionLast="47" xr6:coauthVersionMax="47" xr10:uidLastSave="{00000000-0000-0000-0000-000000000000}"/>
  <bookViews>
    <workbookView xWindow="-108" yWindow="-108" windowWidth="23256" windowHeight="14016" activeTab="2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0" i="3" l="1"/>
  <c r="Z9" i="3"/>
  <c r="Z8" i="3"/>
  <c r="S13" i="3"/>
  <c r="S12" i="3"/>
  <c r="S11" i="3"/>
  <c r="M10" i="3"/>
  <c r="N10" i="3" s="1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Y12" i="3"/>
  <c r="X7" i="3"/>
  <c r="W8" i="3"/>
  <c r="W10" i="3"/>
  <c r="W13" i="3"/>
  <c r="Z14" i="3"/>
  <c r="Y10" i="3"/>
  <c r="Z12" i="3"/>
  <c r="Y8" i="3"/>
  <c r="W11" i="3"/>
  <c r="Y13" i="3"/>
  <c r="Z13" i="3"/>
  <c r="Y9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<sst xmlns="http://schemas.openxmlformats.org/spreadsheetml/2006/main" count="548" uniqueCount="301">
  <si>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</si>
  <si>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</si>
  <si>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</si>
  <si>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</si>
  <si>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</si>
  <si>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</si>
  <si>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</si>
  <si>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</si>
  <si>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</si>
  <si>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</si>
  <si>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</si>
  <si>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</si>
  <si>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</si>
  <si>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</si>
  <si>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</si>
  <si>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</si>
  <si>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</si>
  <si>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</si>
  <si>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</si>
  <si>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</si>
  <si>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</si>
  <si>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</si>
  <si>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</si>
  <si>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</si>
  <si>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</si>
  <si>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</si>
  <si>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</si>
  <si>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</si>
  <si>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</si>
  <si>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</si>
  <si>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</si>
  <si>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</si>
  <si>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</si>
  <si>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</si>
  <si>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</si>
  <si>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</si>
  <si>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</si>
  <si>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</si>
  <si>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</si>
  <si>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</si>
  <si>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</si>
  <si>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</si>
  <si>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</si>
  <si>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</si>
  <si>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</si>
  <si>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</si>
  <si>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</si>
  <si>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</si>
  <si>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</si>
  <si>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</si>
  <si>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</si>
  <si>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</si>
  <si>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</si>
  <si>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</si>
  <si>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</si>
  <si>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</si>
  <si>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</si>
  <si>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</si>
  <si>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</si>
  <si>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</si>
  <si>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</si>
  <si>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</si>
  <si>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</si>
  <si>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</si>
  <si>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</si>
  <si>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</si>
  <si>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</si>
  <si>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</si>
  <si>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</si>
  <si>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</si>
  <si>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</si>
  <si>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</si>
  <si>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</si>
  <si>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</si>
  <si>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</si>
  <si>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</si>
  <si>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</si>
  <si>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</si>
  <si>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</si>
  <si>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</si>
  <si>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</si>
  <si>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</si>
  <si>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</si>
  <si>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</si>
  <si>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</si>
  <si>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</si>
  <si>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</si>
  <si>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</si>
  <si>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</si>
  <si>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</si>
  <si>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</si>
  <si>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</si>
  <si>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</si>
  <si>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</si>
  <si>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</si>
  <si>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</si>
  <si>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</si>
  <si>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</si>
  <si>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</si>
  <si>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</si>
  <si>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</si>
  <si>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</si>
  <si>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</si>
  <si>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</si>
  <si>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</si>
  <si>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</si>
  <si>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</si>
  <si>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</si>
  <si>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</si>
  <si>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</si>
  <si>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</si>
  <si>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</si>
  <si>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</si>
  <si>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</si>
  <si>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</si>
  <si>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</si>
  <si>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</si>
  <si>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</si>
  <si>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</si>
  <si>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</si>
  <si>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</si>
  <si>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</si>
  <si>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</si>
  <si>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</si>
  <si>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</si>
  <si>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</si>
  <si>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</si>
  <si>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</si>
  <si>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</si>
  <si>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</si>
  <si>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</si>
  <si>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</si>
  <si>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</si>
  <si>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</si>
  <si>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</si>
  <si>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</si>
  <si>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</si>
  <si>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</si>
  <si>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</si>
  <si>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</si>
  <si>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</si>
  <si>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</si>
  <si>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</si>
  <si>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</si>
  <si>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</si>
  <si>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</si>
  <si>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</si>
  <si>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</si>
  <si>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</si>
  <si>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</si>
  <si>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</si>
  <si>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</si>
  <si>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</si>
  <si>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</si>
  <si>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</si>
  <si>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</si>
  <si>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</si>
  <si>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</si>
  <si>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</si>
  <si>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</si>
  <si>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</si>
  <si>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</si>
  <si>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</si>
  <si>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</si>
  <si>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</si>
  <si>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</si>
  <si>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</si>
  <si>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</si>
  <si>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</si>
  <si>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</si>
  <si>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</si>
  <si>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</si>
  <si>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</si>
  <si>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</si>
  <si>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</si>
  <si>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</si>
  <si>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</si>
  <si>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</si>
  <si>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</si>
  <si>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</si>
  <si>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</si>
  <si>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</si>
  <si>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</si>
  <si>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</si>
  <si>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</si>
  <si>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</si>
  <si>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</si>
  <si>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</si>
  <si>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</si>
  <si>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</si>
  <si>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</si>
  <si>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</si>
  <si>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</si>
  <si>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</si>
  <si>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</si>
  <si>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</si>
  <si>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</si>
  <si>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</si>
  <si>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</si>
  <si>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</si>
  <si>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</si>
  <si>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</si>
  <si>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</si>
  <si>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</si>
  <si>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</si>
  <si>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</si>
  <si>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</si>
  <si>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</si>
  <si>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</si>
  <si>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</si>
  <si>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</si>
  <si>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</si>
  <si>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</si>
  <si>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</si>
  <si>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</si>
  <si>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</si>
  <si>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</si>
  <si>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</si>
  <si>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</si>
  <si>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</si>
  <si>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</si>
  <si>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</si>
  <si>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</si>
  <si>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</si>
  <si>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</si>
  <si>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</si>
  <si>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</si>
  <si>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</si>
  <si>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</si>
  <si>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</si>
  <si>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</si>
  <si>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</si>
  <si>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</si>
  <si>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</si>
  <si>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</si>
  <si>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</si>
  <si>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</si>
  <si>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</si>
  <si>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</si>
  <si>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</si>
  <si>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</si>
  <si>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</si>
  <si>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</si>
  <si>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</si>
  <si>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</si>
  <si>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</si>
  <si>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</si>
  <si>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</si>
  <si>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</si>
  <si>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</si>
  <si>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</si>
  <si>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</si>
  <si>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</si>
  <si>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</si>
  <si>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</si>
  <si>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</si>
  <si>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</si>
  <si>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</si>
  <si>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</si>
  <si>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</si>
  <si>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</si>
  <si>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</si>
  <si>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</si>
  <si>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</si>
  <si>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</si>
  <si>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</si>
  <si>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</si>
  <si>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</si>
  <si>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</si>
  <si>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</si>
  <si>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</si>
  <si>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</si>
  <si>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</si>
  <si>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</si>
  <si>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</si>
  <si>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</si>
  <si>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</si>
  <si>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</si>
  <si>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</si>
  <si>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</si>
  <si>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</si>
  <si>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</si>
  <si>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</si>
  <si>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</si>
  <si>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</si>
  <si>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</si>
  <si>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</si>
  <si>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</si>
  <si>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</si>
  <si>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</si>
  <si>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</si>
  <si>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</si>
  <si>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piano</t>
  </si>
  <si>
    <t>6 min P010 noicy (very) manual fix 7-8 min</t>
  </si>
  <si>
    <t>One day missing. Q7 used when Q6 were not answered</t>
  </si>
  <si>
    <t>nei</t>
  </si>
  <si>
    <t xml:space="preserve">nei, toneforandring </t>
  </si>
  <si>
    <t>trening, sulten, alminnelige ting</t>
  </si>
  <si>
    <t>nei, ulike mønstre</t>
  </si>
  <si>
    <t>lengre enn sist (?)</t>
  </si>
  <si>
    <t>trøtt, blankt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</si>
</sst>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4" zoomScale="98" zoomScaleNormal="130" workbookViewId="0">
      <selection activeCell="D31" sqref="D31"/>
    </sheetView>
  </sheetViews>
  <sheetFormatPr baseColWidth="10" defaultRowHeight="14.4" x14ac:dyDescent="0.3"/>
  <cols>
    <col min="1" max="1" width="5.44140625" customWidth="1"/>
    <col min="2" max="2" width="29.77734375" customWidth="1"/>
    <col min="3" max="3" width="4.77734375" customWidth="1"/>
    <col min="4" max="4" width="11.21875" customWidth="1"/>
    <col min="5" max="5" width="4.77734375" customWidth="1"/>
  </cols>
  <sheetData>
    <row r="1" spans="1:8" x14ac:dyDescent="0.3">
      <c r="A1" s="47" t="s">
        <v>124</v>
      </c>
      <c r="B1" s="65"/>
      <c r="C1" s="48"/>
      <c r="D1" s="60" t="s">
        <v>263</v>
      </c>
    </row>
    <row r="2" spans="1:8" x14ac:dyDescent="0.3">
      <c r="A2" s="38"/>
      <c r="B2" s="44" t="s">
        <v>105</v>
      </c>
      <c r="C2" s="46"/>
      <c r="D2" s="37">
        <v>32</v>
      </c>
      <c r="F2" t="s">
        <v>252</v>
      </c>
    </row>
    <row r="3" spans="1:8" x14ac:dyDescent="0.3">
      <c r="A3" s="38"/>
      <c r="B3" s="44" t="s">
        <v>106</v>
      </c>
      <c r="C3" s="46"/>
      <c r="D3" s="37">
        <v>26</v>
      </c>
      <c r="F3" t="s">
        <v>254</v>
      </c>
    </row>
    <row r="4" spans="1:8" x14ac:dyDescent="0.3">
      <c r="A4" s="38"/>
      <c r="B4" s="44" t="s">
        <v>133</v>
      </c>
      <c r="C4" s="46"/>
      <c r="D4" s="37">
        <v>1</v>
      </c>
      <c r="F4" t="s">
        <v>255</v>
      </c>
    </row>
    <row r="5" spans="1:8" x14ac:dyDescent="0.3">
      <c r="A5" s="38"/>
      <c r="B5" s="44" t="s">
        <v>107</v>
      </c>
      <c r="C5" s="46"/>
      <c r="D5" s="37">
        <v>0</v>
      </c>
      <c r="F5" t="s">
        <v>256</v>
      </c>
    </row>
    <row r="6" spans="1:8" x14ac:dyDescent="0.3">
      <c r="A6" s="38"/>
      <c r="B6" s="44" t="s">
        <v>134</v>
      </c>
      <c r="C6" s="46"/>
      <c r="D6" s="37">
        <v>1</v>
      </c>
      <c r="F6" t="s">
        <v>253</v>
      </c>
    </row>
    <row r="7" spans="1:8" x14ac:dyDescent="0.3">
      <c r="A7" s="38"/>
      <c r="B7" s="44" t="s">
        <v>109</v>
      </c>
      <c r="C7" s="46"/>
      <c r="D7" s="90">
        <v>44680</v>
      </c>
      <c r="F7" s="59" t="s">
        <v>135</v>
      </c>
    </row>
    <row r="8" spans="1:8" x14ac:dyDescent="0.3">
      <c r="A8" s="38"/>
      <c r="B8" s="44" t="s">
        <v>111</v>
      </c>
      <c r="C8" s="46"/>
      <c r="D8" s="37">
        <v>18</v>
      </c>
      <c r="E8" s="15">
        <v>22</v>
      </c>
      <c r="F8" s="59" t="s">
        <v>270</v>
      </c>
      <c r="H8" s="78">
        <f>((E8/0.6)/100)+D8</f>
        <v>18.366666666666667</v>
      </c>
    </row>
    <row r="9" spans="1:8" x14ac:dyDescent="0.3">
      <c r="A9" s="38"/>
      <c r="B9" s="44" t="s">
        <v>110</v>
      </c>
      <c r="C9" s="46"/>
      <c r="D9" s="90">
        <v>44687</v>
      </c>
      <c r="F9" s="59" t="s">
        <v>135</v>
      </c>
    </row>
    <row r="10" spans="1:8" x14ac:dyDescent="0.3">
      <c r="A10" s="38"/>
      <c r="B10" s="44" t="s">
        <v>112</v>
      </c>
      <c r="C10" s="46"/>
      <c r="D10" s="37">
        <v>19</v>
      </c>
      <c r="E10" s="15">
        <v>43</v>
      </c>
      <c r="F10" s="59" t="s">
        <v>270</v>
      </c>
      <c r="H10" s="78">
        <f>((E10/0.6)/100)+D10</f>
        <v>19.716666666666665</v>
      </c>
    </row>
    <row r="11" spans="1:8" x14ac:dyDescent="0.3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">
      <c r="A13" s="38"/>
      <c r="B13" s="44" t="s">
        <v>113</v>
      </c>
      <c r="C13" s="46"/>
      <c r="D13" s="42" t="s">
        <v>292</v>
      </c>
      <c r="F13" s="59" t="s">
        <v>271</v>
      </c>
      <c r="H13" s="78">
        <f>IF(ISTEXT(D13)=TRUE,1,0)</f>
        <v>1</v>
      </c>
    </row>
    <row r="14" spans="1:8" x14ac:dyDescent="0.3">
      <c r="A14" s="38"/>
      <c r="B14" s="44" t="s">
        <v>114</v>
      </c>
      <c r="C14" s="46"/>
      <c r="D14" s="37">
        <v>3</v>
      </c>
      <c r="F14" s="59" t="s">
        <v>137</v>
      </c>
    </row>
    <row r="15" spans="1:8" x14ac:dyDescent="0.3">
      <c r="A15" s="7" t="s">
        <v>125</v>
      </c>
      <c r="B15" s="67"/>
      <c r="C15" s="60" t="s">
        <v>261</v>
      </c>
      <c r="D15" s="61"/>
    </row>
    <row r="16" spans="1:8" x14ac:dyDescent="0.3">
      <c r="B16" s="44" t="s">
        <v>121</v>
      </c>
      <c r="C16" s="45"/>
      <c r="D16" s="62"/>
    </row>
    <row r="17" spans="1:13" x14ac:dyDescent="0.3">
      <c r="C17" s="41" t="s">
        <v>160</v>
      </c>
      <c r="D17" s="43">
        <v>1</v>
      </c>
      <c r="F17" t="s">
        <v>258</v>
      </c>
    </row>
    <row r="18" spans="1:13" x14ac:dyDescent="0.3">
      <c r="C18" s="41" t="s">
        <v>108</v>
      </c>
      <c r="D18" s="15">
        <v>1</v>
      </c>
      <c r="F18" t="s">
        <v>258</v>
      </c>
    </row>
    <row r="19" spans="1:13" x14ac:dyDescent="0.3">
      <c r="B19" s="44" t="s">
        <v>122</v>
      </c>
      <c r="C19" s="46"/>
      <c r="D19" s="15">
        <v>1</v>
      </c>
      <c r="F19" t="s">
        <v>259</v>
      </c>
    </row>
    <row r="20" spans="1:13" x14ac:dyDescent="0.3">
      <c r="B20" s="44" t="s">
        <v>123</v>
      </c>
      <c r="C20" s="45"/>
      <c r="D20" s="64"/>
    </row>
    <row r="21" spans="1:13" x14ac:dyDescent="0.3">
      <c r="C21" s="41" t="s">
        <v>160</v>
      </c>
      <c r="D21" s="63">
        <v>1</v>
      </c>
      <c r="F21" t="s">
        <v>259</v>
      </c>
    </row>
    <row r="22" spans="1:13" x14ac:dyDescent="0.3">
      <c r="C22" s="41" t="s">
        <v>108</v>
      </c>
      <c r="D22" s="42">
        <v>1</v>
      </c>
      <c r="F22" t="s">
        <v>259</v>
      </c>
    </row>
    <row r="23" spans="1:13" x14ac:dyDescent="0.3">
      <c r="B23" s="44" t="s">
        <v>128</v>
      </c>
      <c r="C23" s="45"/>
      <c r="D23" s="64"/>
    </row>
    <row r="24" spans="1:13" x14ac:dyDescent="0.3">
      <c r="C24" s="41" t="s">
        <v>160</v>
      </c>
      <c r="D24" s="63">
        <v>1</v>
      </c>
      <c r="F24" t="s">
        <v>259</v>
      </c>
    </row>
    <row r="25" spans="1:13" x14ac:dyDescent="0.3">
      <c r="C25" s="49" t="s">
        <v>108</v>
      </c>
      <c r="D25" s="42">
        <v>1</v>
      </c>
      <c r="F25" t="s">
        <v>259</v>
      </c>
    </row>
    <row r="26" spans="1:13" x14ac:dyDescent="0.3">
      <c r="B26" s="44" t="s">
        <v>129</v>
      </c>
      <c r="C26" s="46"/>
      <c r="D26" s="37">
        <v>1</v>
      </c>
      <c r="F26" t="s">
        <v>259</v>
      </c>
    </row>
    <row r="27" spans="1:13" x14ac:dyDescent="0.3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">
      <c r="A28" s="47" t="s">
        <v>126</v>
      </c>
      <c r="B28" s="66"/>
      <c r="C28" s="68"/>
    </row>
    <row r="29" spans="1:13" x14ac:dyDescent="0.3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">
      <c r="B30" s="44" t="s">
        <v>118</v>
      </c>
      <c r="C30" s="46"/>
      <c r="D30" s="51" t="s">
        <v>293</v>
      </c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">
      <c r="A33" s="47" t="s">
        <v>127</v>
      </c>
      <c r="B33" s="66"/>
      <c r="C33" s="68"/>
    </row>
    <row r="34" spans="1:13" x14ac:dyDescent="0.3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J1" zoomScaleNormal="100" workbookViewId="0">
      <selection activeCell="AC6" sqref="AC6"/>
    </sheetView>
  </sheetViews>
  <sheetFormatPr baseColWidth="10" defaultColWidth="11.44140625" defaultRowHeight="13.8" x14ac:dyDescent="0.25"/>
  <cols>
    <col min="1" max="1" width="11.21875" style="1" customWidth="1"/>
    <col min="2" max="2" width="7.77734375" style="1" customWidth="1"/>
    <col min="3" max="3" width="8.5546875" style="1" customWidth="1"/>
    <col min="4" max="4" width="4.44140625" style="1" customWidth="1"/>
    <col min="5" max="5" width="9.21875" style="1" customWidth="1"/>
    <col min="6" max="6" width="8" style="1" customWidth="1"/>
    <col min="7" max="7" width="2.77734375" style="1" customWidth="1"/>
    <col min="8" max="8" width="11.44140625" style="1"/>
    <col min="9" max="9" width="7.77734375" style="1" customWidth="1"/>
    <col min="10" max="10" width="3.21875" style="1" customWidth="1"/>
    <col min="11" max="11" width="9.5546875" style="1" customWidth="1"/>
    <col min="12" max="12" width="7" style="1" customWidth="1"/>
    <col min="13" max="13" width="3.21875" style="1" customWidth="1"/>
    <col min="14" max="14" width="12.5546875" style="1" customWidth="1"/>
    <col min="15" max="15" width="8.44140625" style="1" customWidth="1"/>
    <col min="16" max="16" width="10.77734375" style="1" customWidth="1"/>
    <col min="17" max="18" width="10.21875" style="1" customWidth="1"/>
    <col min="19" max="19" width="2.77734375" style="1" customWidth="1"/>
    <col min="20" max="20" width="7.5546875" style="1" customWidth="1"/>
    <col min="21" max="21" width="7" style="1" customWidth="1"/>
    <col min="22" max="22" width="7.77734375" style="1" customWidth="1"/>
    <col min="23" max="23" width="3.44140625" style="1" customWidth="1"/>
    <col min="24" max="24" width="7.5546875" style="1" customWidth="1"/>
    <col min="25" max="25" width="7.44140625" style="1" customWidth="1"/>
    <col min="26" max="26" width="13" style="1" customWidth="1"/>
    <col min="27" max="27" width="4.44140625" style="1" customWidth="1"/>
    <col min="28" max="16384" width="11.44140625" style="1"/>
  </cols>
  <sheetData>
    <row r="1" spans="1:29" ht="14.4" x14ac:dyDescent="0.3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4" x14ac:dyDescent="0.3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4" x14ac:dyDescent="0.3">
      <c r="A3" s="10" t="s">
        <v>132</v>
      </c>
      <c r="B3" s="54">
        <v>1</v>
      </c>
      <c r="C3" s="53"/>
      <c r="E3" s="8" t="s">
        <v>20</v>
      </c>
      <c r="F3" s="9">
        <v>7</v>
      </c>
      <c r="H3" s="8" t="s">
        <v>20</v>
      </c>
      <c r="I3" s="9">
        <v>1</v>
      </c>
      <c r="K3" s="8" t="s">
        <v>21</v>
      </c>
      <c r="L3" s="9">
        <v>3</v>
      </c>
      <c r="N3" s="10" t="s">
        <v>22</v>
      </c>
      <c r="O3" s="11">
        <v>23</v>
      </c>
      <c r="P3" s="11">
        <v>0</v>
      </c>
      <c r="Q3" s="12">
        <f>24-(((P3/0.6)/100)+O3)</f>
        <v>1</v>
      </c>
      <c r="T3" s="10" t="s">
        <v>20</v>
      </c>
      <c r="U3" s="11">
        <v>1</v>
      </c>
      <c r="V3" s="13" cm="1">
        <f t="array" ref="V3">_xlfn.IFS(U3=1,4,U3=2,3,U3=3,2,U3=4,1)</f>
        <v>4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4.4" x14ac:dyDescent="0.3">
      <c r="B4" s="2" t="s">
        <v>167</v>
      </c>
      <c r="C4" s="2" t="s">
        <v>168</v>
      </c>
      <c r="E4" s="8" t="s">
        <v>24</v>
      </c>
      <c r="F4" s="9">
        <v>1</v>
      </c>
      <c r="H4" s="8" t="s">
        <v>24</v>
      </c>
      <c r="I4" s="9">
        <v>2</v>
      </c>
      <c r="K4" s="8" t="s">
        <v>25</v>
      </c>
      <c r="L4" s="9">
        <v>2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27</v>
      </c>
      <c r="AA4"/>
      <c r="AB4" s="10" t="s">
        <v>24</v>
      </c>
      <c r="AC4" s="11">
        <v>2</v>
      </c>
    </row>
    <row r="5" spans="1:29" ht="14.4" x14ac:dyDescent="0.3">
      <c r="A5" s="10" t="s">
        <v>24</v>
      </c>
      <c r="B5" s="11">
        <v>23</v>
      </c>
      <c r="C5" s="11">
        <v>0</v>
      </c>
      <c r="E5" s="8" t="s">
        <v>28</v>
      </c>
      <c r="F5" s="9">
        <v>3</v>
      </c>
      <c r="H5" s="8" t="s">
        <v>28</v>
      </c>
      <c r="I5" s="9">
        <v>0</v>
      </c>
      <c r="K5" s="8" t="s">
        <v>29</v>
      </c>
      <c r="L5" s="9">
        <v>1</v>
      </c>
      <c r="N5" s="19" t="s">
        <v>30</v>
      </c>
      <c r="O5" s="11">
        <v>30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1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1</v>
      </c>
      <c r="Z5"/>
      <c r="AA5"/>
      <c r="AB5" s="10" t="s">
        <v>28</v>
      </c>
      <c r="AC5" s="11">
        <v>1</v>
      </c>
    </row>
    <row r="6" spans="1:29" ht="14.4" x14ac:dyDescent="0.3">
      <c r="A6" s="10" t="s">
        <v>28</v>
      </c>
      <c r="B6" s="11">
        <v>8</v>
      </c>
      <c r="C6" s="11">
        <v>0</v>
      </c>
      <c r="E6" s="8" t="s">
        <v>31</v>
      </c>
      <c r="F6" s="9">
        <v>7</v>
      </c>
      <c r="H6" s="8" t="s">
        <v>31</v>
      </c>
      <c r="I6" s="9">
        <v>0</v>
      </c>
      <c r="K6" s="8" t="s">
        <v>24</v>
      </c>
      <c r="L6" s="9">
        <v>3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4</v>
      </c>
      <c r="V6" s="13">
        <f>U6</f>
        <v>4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5</v>
      </c>
    </row>
    <row r="7" spans="1:29" ht="14.4" x14ac:dyDescent="0.3">
      <c r="A7" s="10" t="s">
        <v>31</v>
      </c>
      <c r="B7" s="11">
        <v>7</v>
      </c>
      <c r="C7" s="11">
        <v>0</v>
      </c>
      <c r="E7" s="8" t="s">
        <v>35</v>
      </c>
      <c r="F7" s="9">
        <v>3</v>
      </c>
      <c r="H7" s="8" t="s">
        <v>35</v>
      </c>
      <c r="I7" s="9">
        <v>2</v>
      </c>
      <c r="K7" s="8" t="s">
        <v>28</v>
      </c>
      <c r="L7" s="9">
        <v>2</v>
      </c>
      <c r="N7" s="10" t="s">
        <v>36</v>
      </c>
      <c r="O7" s="11">
        <v>7</v>
      </c>
      <c r="P7" s="11">
        <v>0</v>
      </c>
      <c r="Q7" s="13">
        <f>((P7/0.6)/100)+O7</f>
        <v>7</v>
      </c>
      <c r="R7" s="13">
        <f>(Q8/(Q3+Q7))*100</f>
        <v>87.5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3</v>
      </c>
      <c r="Z7" s="18">
        <f>Y4+Y6+Y8+Y9+Y10+Y13+Y15+Y17+Y20+Y22</f>
        <v>11</v>
      </c>
      <c r="AA7"/>
    </row>
    <row r="8" spans="1:29" ht="14.4" x14ac:dyDescent="0.3">
      <c r="A8" s="10" t="s">
        <v>35</v>
      </c>
      <c r="B8" s="11">
        <v>7</v>
      </c>
      <c r="C8" s="11">
        <v>0</v>
      </c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2</v>
      </c>
      <c r="N8" s="10" t="s">
        <v>38</v>
      </c>
      <c r="O8" s="11">
        <v>7</v>
      </c>
      <c r="P8" s="11">
        <v>0</v>
      </c>
      <c r="Q8" s="13">
        <f>((P8/0.6)/100)+O8</f>
        <v>7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1</v>
      </c>
      <c r="Z8"/>
      <c r="AA8"/>
    </row>
    <row r="9" spans="1:29" ht="14.4" x14ac:dyDescent="0.3">
      <c r="A9" s="19" t="s">
        <v>37</v>
      </c>
      <c r="B9" s="11">
        <v>9</v>
      </c>
      <c r="C9" s="70">
        <v>0</v>
      </c>
      <c r="E9" s="8" t="s">
        <v>39</v>
      </c>
      <c r="F9" s="9">
        <v>5</v>
      </c>
      <c r="H9" s="8" t="s">
        <v>39</v>
      </c>
      <c r="I9" s="9">
        <v>0</v>
      </c>
      <c r="K9" s="8" t="s">
        <v>35</v>
      </c>
      <c r="L9" s="9">
        <v>2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1</v>
      </c>
      <c r="V9" s="13" cm="1">
        <f t="array" ref="V9">_xlfn.IFS(U9=1,4,U9=2,3,U9=3,2,U9=4,1)</f>
        <v>4</v>
      </c>
      <c r="X9" s="17" t="s">
        <v>39</v>
      </c>
      <c r="Y9" s="15">
        <v>1</v>
      </c>
      <c r="Z9"/>
      <c r="AA9"/>
    </row>
    <row r="10" spans="1:29" ht="14.4" x14ac:dyDescent="0.3">
      <c r="B10" s="2" t="s">
        <v>7</v>
      </c>
      <c r="E10" s="8" t="s">
        <v>40</v>
      </c>
      <c r="F10" s="9">
        <v>5</v>
      </c>
      <c r="H10" s="8" t="s">
        <v>40</v>
      </c>
      <c r="I10" s="9">
        <v>0</v>
      </c>
      <c r="K10" s="8" t="s">
        <v>41</v>
      </c>
      <c r="L10" s="22">
        <f>SUM(L3:L9)</f>
        <v>15</v>
      </c>
      <c r="N10" s="10" t="s">
        <v>42</v>
      </c>
      <c r="O10" s="11">
        <v>4</v>
      </c>
      <c r="P10" s="13">
        <f>O10-1</f>
        <v>3</v>
      </c>
      <c r="Q10" s="12">
        <f>P5+P10</f>
        <v>4</v>
      </c>
      <c r="U10" s="4" t="s">
        <v>41</v>
      </c>
      <c r="V10" s="20">
        <f>SUM(V3:V9)/7</f>
        <v>3.4285714285714284</v>
      </c>
      <c r="X10" s="17" t="s">
        <v>40</v>
      </c>
      <c r="Y10" s="15">
        <v>1</v>
      </c>
      <c r="Z10"/>
      <c r="AA10"/>
    </row>
    <row r="11" spans="1:29" ht="14.4" x14ac:dyDescent="0.3">
      <c r="A11" s="19" t="s">
        <v>39</v>
      </c>
      <c r="B11" s="11">
        <v>3</v>
      </c>
      <c r="C11" s="71"/>
      <c r="E11" s="8" t="s">
        <v>43</v>
      </c>
      <c r="F11" s="9">
        <v>3</v>
      </c>
      <c r="H11" s="8" t="s">
        <v>41</v>
      </c>
      <c r="I11" s="23">
        <f>SUM(I3:I10)</f>
        <v>5</v>
      </c>
      <c r="K11" s="8" t="s">
        <v>27</v>
      </c>
      <c r="L11" s="22">
        <f>SUM(GESTEP(L10,0),GESTEP(L10,8),GESTEP(L10,15),GESTEP(L10,22))</f>
        <v>3</v>
      </c>
      <c r="N11" s="10" t="s">
        <v>44</v>
      </c>
      <c r="O11" s="11">
        <v>3</v>
      </c>
      <c r="P11" s="13">
        <f t="shared" ref="P11:P23" si="0">O11-1</f>
        <v>2</v>
      </c>
      <c r="X11" s="14" t="s">
        <v>43</v>
      </c>
      <c r="Y11" s="15">
        <v>4</v>
      </c>
      <c r="Z11"/>
      <c r="AA11"/>
    </row>
    <row r="12" spans="1:29" ht="14.4" x14ac:dyDescent="0.3">
      <c r="A12" s="10" t="s">
        <v>40</v>
      </c>
      <c r="B12" s="69">
        <v>0</v>
      </c>
      <c r="C12" s="53"/>
      <c r="E12" s="8" t="s">
        <v>16</v>
      </c>
      <c r="F12" s="20">
        <f>SUM(F3:F11)/9</f>
        <v>4.1111111111111107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3</v>
      </c>
      <c r="P12" s="13">
        <f t="shared" si="0"/>
        <v>2</v>
      </c>
      <c r="Q12" s="39" t="s">
        <v>46</v>
      </c>
      <c r="R12" s="24">
        <f>P20</f>
        <v>2</v>
      </c>
      <c r="X12" s="14" t="s">
        <v>47</v>
      </c>
      <c r="Y12" s="15">
        <v>4</v>
      </c>
      <c r="Z12"/>
      <c r="AA12"/>
    </row>
    <row r="13" spans="1:29" ht="14.4" x14ac:dyDescent="0.3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2</v>
      </c>
      <c r="Z13"/>
      <c r="AA13"/>
    </row>
    <row r="14" spans="1:29" ht="14.4" x14ac:dyDescent="0.3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1</v>
      </c>
      <c r="X14" s="14" t="s">
        <v>53</v>
      </c>
      <c r="Y14" s="15">
        <v>2</v>
      </c>
      <c r="Z14"/>
      <c r="AA14"/>
    </row>
    <row r="15" spans="1:29" ht="14.4" x14ac:dyDescent="0.3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4" x14ac:dyDescent="0.3">
      <c r="N16" s="10" t="s">
        <v>57</v>
      </c>
      <c r="O16" s="11">
        <v>3</v>
      </c>
      <c r="P16" s="13">
        <f t="shared" si="0"/>
        <v>2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2</v>
      </c>
      <c r="Z16"/>
      <c r="AA16"/>
    </row>
    <row r="17" spans="1:27" ht="14.4" x14ac:dyDescent="0.3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9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4.4" x14ac:dyDescent="0.3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3</v>
      </c>
      <c r="Z18"/>
      <c r="AA18"/>
    </row>
    <row r="19" spans="1:27" ht="14.4" x14ac:dyDescent="0.3">
      <c r="N19" s="10" t="s">
        <v>66</v>
      </c>
      <c r="O19" s="11">
        <v>3</v>
      </c>
      <c r="P19" s="13">
        <f t="shared" si="0"/>
        <v>2</v>
      </c>
      <c r="Q19" s="6" t="s">
        <v>67</v>
      </c>
      <c r="R19" s="20">
        <f>SUM(R12:R18)</f>
        <v>7</v>
      </c>
      <c r="X19" s="14" t="s">
        <v>68</v>
      </c>
      <c r="Y19" s="15">
        <v>2</v>
      </c>
      <c r="Z19"/>
      <c r="AA19"/>
    </row>
    <row r="20" spans="1:27" ht="14.4" x14ac:dyDescent="0.3">
      <c r="N20" s="10" t="s">
        <v>69</v>
      </c>
      <c r="O20" s="11">
        <v>3</v>
      </c>
      <c r="P20" s="13">
        <f t="shared" si="0"/>
        <v>2</v>
      </c>
      <c r="Q20" s="6" t="s">
        <v>70</v>
      </c>
      <c r="X20" s="17" t="s">
        <v>71</v>
      </c>
      <c r="Y20" s="15">
        <v>1</v>
      </c>
      <c r="Z20"/>
      <c r="AA20"/>
    </row>
    <row r="21" spans="1:27" ht="14.4" x14ac:dyDescent="0.3">
      <c r="N21" s="10" t="s">
        <v>72</v>
      </c>
      <c r="O21" s="11">
        <v>1</v>
      </c>
      <c r="P21" s="13">
        <f t="shared" si="0"/>
        <v>0</v>
      </c>
      <c r="Q21" s="12">
        <f>SUM(P11:P19)</f>
        <v>9</v>
      </c>
      <c r="X21" s="14" t="s">
        <v>73</v>
      </c>
      <c r="Y21" s="15">
        <v>2</v>
      </c>
      <c r="AA21"/>
    </row>
    <row r="22" spans="1:27" ht="14.4" x14ac:dyDescent="0.3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5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25">
      <c r="A40" s="4" t="s">
        <v>170</v>
      </c>
      <c r="B40" s="4" t="s">
        <v>169</v>
      </c>
    </row>
    <row r="41" spans="1:14" x14ac:dyDescent="0.25">
      <c r="A41" s="55" t="s">
        <v>139</v>
      </c>
      <c r="B41" s="55"/>
    </row>
    <row r="42" spans="1:14" x14ac:dyDescent="0.25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25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25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25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25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25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25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25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25">
      <c r="A51" s="58" t="s">
        <v>148</v>
      </c>
      <c r="B51" s="58" t="s">
        <v>193</v>
      </c>
      <c r="C51" s="58"/>
      <c r="D51" s="58"/>
      <c r="E51" s="58"/>
    </row>
    <row r="52" spans="1:16" x14ac:dyDescent="0.25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25">
      <c r="A53" s="40" t="s">
        <v>24</v>
      </c>
      <c r="B53" s="56" t="s">
        <v>171</v>
      </c>
      <c r="C53" s="56"/>
      <c r="D53" s="56"/>
      <c r="E53" s="56"/>
    </row>
    <row r="54" spans="1:16" x14ac:dyDescent="0.25">
      <c r="A54" s="40" t="s">
        <v>28</v>
      </c>
      <c r="B54" s="56" t="s">
        <v>172</v>
      </c>
      <c r="C54" s="56"/>
      <c r="D54" s="56"/>
    </row>
    <row r="55" spans="1:16" x14ac:dyDescent="0.25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25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25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25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25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25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25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25">
      <c r="A63" s="40" t="s">
        <v>20</v>
      </c>
      <c r="B63" s="56" t="s">
        <v>180</v>
      </c>
      <c r="C63" s="56"/>
    </row>
    <row r="64" spans="1:16" x14ac:dyDescent="0.25">
      <c r="A64" s="40" t="s">
        <v>24</v>
      </c>
      <c r="B64" s="56" t="s">
        <v>181</v>
      </c>
    </row>
    <row r="65" spans="1:31" x14ac:dyDescent="0.25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25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25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25">
      <c r="A68" s="40" t="s">
        <v>37</v>
      </c>
      <c r="B68" s="56" t="s">
        <v>185</v>
      </c>
      <c r="C68" s="56"/>
      <c r="D68" s="56"/>
    </row>
    <row r="69" spans="1:31" x14ac:dyDescent="0.25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25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25">
      <c r="A72" s="58" t="s">
        <v>188</v>
      </c>
      <c r="B72" s="58" t="s">
        <v>204</v>
      </c>
      <c r="C72" s="58"/>
      <c r="D72" s="58"/>
      <c r="E72" s="58"/>
    </row>
    <row r="73" spans="1:31" x14ac:dyDescent="0.25">
      <c r="A73" s="40" t="s">
        <v>194</v>
      </c>
      <c r="B73" s="56" t="s">
        <v>189</v>
      </c>
      <c r="C73" s="56"/>
      <c r="D73" s="56"/>
    </row>
    <row r="74" spans="1:31" x14ac:dyDescent="0.25">
      <c r="A74" s="40" t="s">
        <v>195</v>
      </c>
      <c r="B74" s="56" t="s">
        <v>190</v>
      </c>
      <c r="C74" s="56"/>
      <c r="D74" s="56"/>
    </row>
    <row r="75" spans="1:31" x14ac:dyDescent="0.25">
      <c r="A75" s="40" t="s">
        <v>196</v>
      </c>
      <c r="B75" s="56" t="s">
        <v>191</v>
      </c>
      <c r="C75" s="56"/>
      <c r="D75" s="56"/>
      <c r="E75" s="56"/>
    </row>
    <row r="76" spans="1:31" x14ac:dyDescent="0.25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25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25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25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25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25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25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25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25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25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25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25">
      <c r="A87" s="40" t="s">
        <v>221</v>
      </c>
      <c r="B87" s="56" t="s">
        <v>212</v>
      </c>
      <c r="C87" s="56"/>
      <c r="D87" s="56"/>
      <c r="E87" s="56"/>
    </row>
    <row r="88" spans="1:24" x14ac:dyDescent="0.25">
      <c r="A88" s="40" t="s">
        <v>222</v>
      </c>
      <c r="B88" s="56" t="s">
        <v>213</v>
      </c>
      <c r="C88" s="56"/>
      <c r="D88" s="56"/>
      <c r="E88" s="56"/>
    </row>
    <row r="89" spans="1:24" x14ac:dyDescent="0.25">
      <c r="A89" s="40" t="s">
        <v>223</v>
      </c>
      <c r="B89" s="56" t="s">
        <v>214</v>
      </c>
      <c r="C89" s="56"/>
      <c r="D89" s="56"/>
      <c r="E89" s="56"/>
    </row>
    <row r="90" spans="1:24" x14ac:dyDescent="0.25">
      <c r="A90" s="40" t="s">
        <v>224</v>
      </c>
      <c r="B90" s="56" t="s">
        <v>216</v>
      </c>
      <c r="C90" s="56"/>
      <c r="D90" s="56"/>
    </row>
    <row r="91" spans="1:24" x14ac:dyDescent="0.25">
      <c r="A91" s="40" t="s">
        <v>225</v>
      </c>
      <c r="B91" s="56" t="s">
        <v>215</v>
      </c>
      <c r="C91" s="56"/>
      <c r="D91" s="56"/>
    </row>
    <row r="92" spans="1:24" x14ac:dyDescent="0.25">
      <c r="A92" s="40" t="s">
        <v>226</v>
      </c>
      <c r="B92" s="56" t="s">
        <v>217</v>
      </c>
      <c r="C92" s="56"/>
      <c r="D92" s="56"/>
    </row>
    <row r="93" spans="1:24" x14ac:dyDescent="0.25">
      <c r="A93" s="40" t="s">
        <v>227</v>
      </c>
      <c r="B93" s="56" t="s">
        <v>218</v>
      </c>
      <c r="C93" s="56"/>
      <c r="D93" s="56"/>
    </row>
    <row r="94" spans="1:24" x14ac:dyDescent="0.25">
      <c r="A94" s="40" t="s">
        <v>228</v>
      </c>
      <c r="B94" s="1" t="s">
        <v>219</v>
      </c>
    </row>
    <row r="95" spans="1:24" x14ac:dyDescent="0.25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25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25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25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25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25">
      <c r="A101" s="58" t="s">
        <v>238</v>
      </c>
    </row>
    <row r="102" spans="1:30" x14ac:dyDescent="0.25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25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25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25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25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25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25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25">
      <c r="A110" s="58" t="s">
        <v>246</v>
      </c>
      <c r="B110" s="58" t="s">
        <v>17</v>
      </c>
    </row>
    <row r="112" spans="1:30" x14ac:dyDescent="0.25">
      <c r="A112" s="58" t="s">
        <v>247</v>
      </c>
      <c r="B112" s="58"/>
    </row>
    <row r="113" spans="1:23" x14ac:dyDescent="0.25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25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25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abSelected="1" topLeftCell="G1" zoomScaleNormal="100" workbookViewId="0">
      <selection activeCell="W13" sqref="W13"/>
    </sheetView>
  </sheetViews>
  <sheetFormatPr baseColWidth="10" defaultColWidth="10.44140625" defaultRowHeight="14.4" x14ac:dyDescent="0.3"/>
  <cols>
    <col min="1" max="1" width="11.21875" customWidth="1"/>
    <col min="2" max="2" width="5.109375" customWidth="1"/>
    <col min="3" max="3" width="5.21875" customWidth="1"/>
    <col min="4" max="4" width="8.5546875" customWidth="1"/>
    <col min="5" max="6" width="8.77734375" customWidth="1"/>
    <col min="7" max="7" width="4.77734375" customWidth="1"/>
    <col min="8" max="10" width="4.21875" customWidth="1"/>
    <col min="11" max="11" width="8.5546875" customWidth="1"/>
    <col min="12" max="12" width="8" customWidth="1"/>
    <col min="13" max="14" width="5.21875" customWidth="1"/>
    <col min="15" max="15" width="5" customWidth="1"/>
    <col min="16" max="16" width="4.21875" customWidth="1"/>
    <col min="17" max="17" width="6.44140625" customWidth="1"/>
    <col min="18" max="18" width="10" customWidth="1"/>
    <col min="19" max="19" width="5.21875" customWidth="1"/>
    <col min="20" max="20" width="8.21875" customWidth="1"/>
    <col min="21" max="21" width="10.21875" customWidth="1"/>
    <col min="22" max="22" width="3.77734375" customWidth="1"/>
    <col min="23" max="23" width="13.77734375" customWidth="1"/>
    <col min="24" max="24" width="11.21875" customWidth="1"/>
    <col min="25" max="25" width="13.77734375" customWidth="1"/>
    <col min="26" max="26" width="12.77734375" customWidth="1"/>
    <col min="29" max="29" width="7.21875" customWidth="1"/>
  </cols>
  <sheetData>
    <row r="1" spans="1:30" x14ac:dyDescent="0.3">
      <c r="A1" s="76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">
      <c r="A4" s="79">
        <v>44674</v>
      </c>
      <c r="B4" s="32">
        <v>1</v>
      </c>
      <c r="C4" s="33">
        <v>24</v>
      </c>
      <c r="D4" s="15">
        <v>25</v>
      </c>
      <c r="E4" s="15">
        <v>30</v>
      </c>
      <c r="F4" s="15">
        <v>2</v>
      </c>
      <c r="G4" s="34">
        <f>(E4/0.6)/100</f>
        <v>0.5</v>
      </c>
      <c r="H4" s="34">
        <f>(F4/0.6)/100</f>
        <v>3.3333333333333333E-2</v>
      </c>
      <c r="I4" s="34">
        <f>D4+G4+H4</f>
        <v>25.533333333333335</v>
      </c>
      <c r="J4" s="34">
        <f>C4-I4</f>
        <v>-1.533333333333335</v>
      </c>
      <c r="K4" s="15">
        <v>9</v>
      </c>
      <c r="L4" s="15">
        <v>30</v>
      </c>
      <c r="M4" s="34">
        <f>(L4/0.6)/100</f>
        <v>0.5</v>
      </c>
      <c r="N4" s="34">
        <f>K4+M4</f>
        <v>9.5</v>
      </c>
      <c r="O4" s="34">
        <f t="shared" ref="O4:O20" si="0">N4+J4</f>
        <v>7.966666666666665</v>
      </c>
      <c r="P4" s="34">
        <f>ROUNDDOWN(O4,0)</f>
        <v>7</v>
      </c>
      <c r="Q4" s="34">
        <f>(O4-P4)*0.6</f>
        <v>0.57999999999999896</v>
      </c>
      <c r="R4" s="15">
        <v>4</v>
      </c>
      <c r="S4" s="34">
        <f>IF(R4&gt;0,R4-1,"")</f>
        <v>3</v>
      </c>
      <c r="T4" s="35">
        <f t="shared" ref="T4:T20" si="1">P4</f>
        <v>7</v>
      </c>
      <c r="U4" s="35">
        <f>Q4*100</f>
        <v>57.999999999999893</v>
      </c>
    </row>
    <row r="5" spans="1:30" x14ac:dyDescent="0.3">
      <c r="A5" s="79">
        <v>44675</v>
      </c>
      <c r="B5" s="32">
        <v>2</v>
      </c>
      <c r="C5" s="33">
        <v>24</v>
      </c>
      <c r="D5" s="15">
        <v>25</v>
      </c>
      <c r="E5" s="15">
        <v>30</v>
      </c>
      <c r="F5" s="15">
        <v>30</v>
      </c>
      <c r="G5" s="34">
        <f t="shared" ref="G5:H20" si="2">(E5/0.6)/100</f>
        <v>0.5</v>
      </c>
      <c r="H5" s="34">
        <f t="shared" si="2"/>
        <v>0.5</v>
      </c>
      <c r="I5" s="34">
        <f t="shared" ref="I5:I20" si="3">D5+G5+H5</f>
        <v>26</v>
      </c>
      <c r="J5" s="34">
        <f t="shared" ref="J5:J20" si="4">C5-I5</f>
        <v>-2</v>
      </c>
      <c r="K5" s="15">
        <v>8</v>
      </c>
      <c r="L5" s="15">
        <v>30</v>
      </c>
      <c r="M5" s="34">
        <f t="shared" ref="M5:M20" si="5">(L5/0.6)/100</f>
        <v>0.5</v>
      </c>
      <c r="N5" s="34">
        <f t="shared" ref="N5:N20" si="6">K5+M5</f>
        <v>8.5</v>
      </c>
      <c r="O5" s="34">
        <f t="shared" si="0"/>
        <v>6.5</v>
      </c>
      <c r="P5" s="34">
        <f t="shared" ref="P5:P20" si="7">ROUNDDOWN(O5,0)</f>
        <v>6</v>
      </c>
      <c r="Q5" s="34">
        <f t="shared" ref="Q5:Q20" si="8">(O5-P5)*0.6</f>
        <v>0.3</v>
      </c>
      <c r="R5" s="15"/>
      <c r="S5" s="34" t="str">
        <f t="shared" ref="S5:S20" si="9">IF(R5&gt;0,R5-1,"")</f>
        <v/>
      </c>
      <c r="T5" s="35">
        <f t="shared" si="1"/>
        <v>6</v>
      </c>
      <c r="U5" s="35">
        <f t="shared" ref="U5:U20" si="10">Q5*100</f>
        <v>30</v>
      </c>
      <c r="AD5" s="36"/>
    </row>
    <row r="6" spans="1:30" x14ac:dyDescent="0.3">
      <c r="A6" s="79">
        <v>44676</v>
      </c>
      <c r="B6" s="32">
        <v>3</v>
      </c>
      <c r="C6" s="33">
        <v>24</v>
      </c>
      <c r="D6" s="15"/>
      <c r="E6" s="15"/>
      <c r="F6" s="15"/>
      <c r="G6" s="34">
        <f t="shared" si="2"/>
        <v>0</v>
      </c>
      <c r="H6" s="34">
        <f t="shared" si="2"/>
        <v>0</v>
      </c>
      <c r="I6" s="34">
        <f t="shared" si="3"/>
        <v>0</v>
      </c>
      <c r="J6" s="34">
        <f t="shared" si="4"/>
        <v>24</v>
      </c>
      <c r="K6" s="15"/>
      <c r="L6" s="15"/>
      <c r="M6" s="34">
        <f t="shared" si="5"/>
        <v>0</v>
      </c>
      <c r="N6" s="34">
        <f t="shared" si="6"/>
        <v>0</v>
      </c>
      <c r="O6" s="34"/>
      <c r="P6" s="34">
        <f t="shared" si="7"/>
        <v>0</v>
      </c>
      <c r="Q6" s="34">
        <f t="shared" si="8"/>
        <v>0</v>
      </c>
      <c r="R6" s="15">
        <v>1</v>
      </c>
      <c r="S6" s="34">
        <f t="shared" si="9"/>
        <v>0</v>
      </c>
      <c r="T6" s="35">
        <f t="shared" si="1"/>
        <v>0</v>
      </c>
      <c r="U6" s="35">
        <f t="shared" si="10"/>
        <v>0</v>
      </c>
      <c r="AD6" s="36"/>
    </row>
    <row r="7" spans="1:30" x14ac:dyDescent="0.3">
      <c r="A7" s="79">
        <v>44677</v>
      </c>
      <c r="B7" s="32">
        <v>4</v>
      </c>
      <c r="C7" s="33">
        <v>24</v>
      </c>
      <c r="D7" s="15">
        <v>26</v>
      </c>
      <c r="E7" s="15">
        <v>30</v>
      </c>
      <c r="F7" s="15">
        <v>30</v>
      </c>
      <c r="G7" s="34">
        <f t="shared" si="2"/>
        <v>0.5</v>
      </c>
      <c r="H7" s="34">
        <f t="shared" si="2"/>
        <v>0.5</v>
      </c>
      <c r="I7" s="34">
        <f t="shared" si="3"/>
        <v>27</v>
      </c>
      <c r="J7" s="34">
        <f t="shared" si="4"/>
        <v>-3</v>
      </c>
      <c r="K7" s="15">
        <v>9</v>
      </c>
      <c r="L7" s="15">
        <v>0</v>
      </c>
      <c r="M7" s="34">
        <f t="shared" si="5"/>
        <v>0</v>
      </c>
      <c r="N7" s="34">
        <f t="shared" si="6"/>
        <v>9</v>
      </c>
      <c r="O7" s="34">
        <f t="shared" si="0"/>
        <v>6</v>
      </c>
      <c r="P7" s="34">
        <f t="shared" si="7"/>
        <v>6</v>
      </c>
      <c r="Q7" s="34">
        <f t="shared" si="8"/>
        <v>0</v>
      </c>
      <c r="R7" s="15">
        <v>1</v>
      </c>
      <c r="S7" s="34">
        <f t="shared" si="9"/>
        <v>0</v>
      </c>
      <c r="T7" s="35">
        <f t="shared" si="1"/>
        <v>6</v>
      </c>
      <c r="U7" s="35">
        <f t="shared" si="10"/>
        <v>0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7" t="str">
        <f>IF(B1=1,"Missing day(s)","")</f>
        <v>Missing day(s)</v>
      </c>
      <c r="AD7" s="36"/>
    </row>
    <row r="8" spans="1:30" x14ac:dyDescent="0.3">
      <c r="A8" s="79">
        <v>44678</v>
      </c>
      <c r="B8" s="32">
        <v>5</v>
      </c>
      <c r="C8" s="33">
        <v>24</v>
      </c>
      <c r="D8" s="15">
        <v>27</v>
      </c>
      <c r="E8" s="15">
        <v>0</v>
      </c>
      <c r="F8" s="15"/>
      <c r="G8" s="34">
        <f t="shared" si="2"/>
        <v>0</v>
      </c>
      <c r="H8" s="34">
        <f t="shared" si="2"/>
        <v>0</v>
      </c>
      <c r="I8" s="34">
        <f t="shared" si="3"/>
        <v>27</v>
      </c>
      <c r="J8" s="34">
        <f t="shared" si="4"/>
        <v>-3</v>
      </c>
      <c r="K8" s="15">
        <v>10</v>
      </c>
      <c r="L8" s="15">
        <v>30</v>
      </c>
      <c r="M8" s="34">
        <f t="shared" si="5"/>
        <v>0.5</v>
      </c>
      <c r="N8" s="34">
        <f t="shared" si="6"/>
        <v>10.5</v>
      </c>
      <c r="O8" s="34">
        <f t="shared" si="0"/>
        <v>7.5</v>
      </c>
      <c r="P8" s="34">
        <f t="shared" si="7"/>
        <v>7</v>
      </c>
      <c r="Q8" s="34">
        <f t="shared" si="8"/>
        <v>0.3</v>
      </c>
      <c r="R8" s="15">
        <v>2</v>
      </c>
      <c r="S8" s="34">
        <f t="shared" si="9"/>
        <v>1</v>
      </c>
      <c r="T8" s="35">
        <f t="shared" si="1"/>
        <v>7</v>
      </c>
      <c r="U8" s="35">
        <f t="shared" si="10"/>
        <v>30</v>
      </c>
      <c r="W8" t="str">
        <f>IF(B1=1,"DP_NS_AVG","")</f>
        <v>DP_NS_AVG</v>
      </c>
      <c r="X8" s="36">
        <f>IF(B1=1,SUM(O8:O14)/(COUNT(O8:O14)),"")</f>
        <v>6.9285714285714288</v>
      </c>
      <c r="Y8" s="36">
        <f>IF(B1=1,SUM(S8:S14)/COUNT(S8:S14),"")</f>
        <v>1.5</v>
      </c>
      <c r="Z8" t="str">
        <f>IF(B1=1,IF(COUNT(L8:L14)&lt;7,7-COUNT(S8:S14),""),"")</f>
        <v/>
      </c>
    </row>
    <row r="9" spans="1:30" x14ac:dyDescent="0.3">
      <c r="A9" s="79">
        <v>44679</v>
      </c>
      <c r="B9" s="32">
        <v>6</v>
      </c>
      <c r="C9" s="33">
        <v>24</v>
      </c>
      <c r="D9" s="15">
        <v>24</v>
      </c>
      <c r="E9" s="15">
        <v>15</v>
      </c>
      <c r="F9" s="15">
        <v>30</v>
      </c>
      <c r="G9" s="34">
        <f t="shared" si="2"/>
        <v>0.25</v>
      </c>
      <c r="H9" s="34">
        <f t="shared" si="2"/>
        <v>0.5</v>
      </c>
      <c r="I9" s="34">
        <f t="shared" si="3"/>
        <v>24.75</v>
      </c>
      <c r="J9" s="34">
        <f t="shared" si="4"/>
        <v>-0.75</v>
      </c>
      <c r="K9" s="15">
        <v>10</v>
      </c>
      <c r="L9" s="15">
        <v>30</v>
      </c>
      <c r="M9" s="34">
        <f t="shared" si="5"/>
        <v>0.5</v>
      </c>
      <c r="N9" s="34">
        <f t="shared" si="6"/>
        <v>10.5</v>
      </c>
      <c r="O9" s="34">
        <f t="shared" si="0"/>
        <v>9.75</v>
      </c>
      <c r="P9" s="34">
        <f t="shared" si="7"/>
        <v>9</v>
      </c>
      <c r="Q9" s="34">
        <f t="shared" si="8"/>
        <v>0.44999999999999996</v>
      </c>
      <c r="R9" s="15">
        <v>2</v>
      </c>
      <c r="S9" s="34">
        <f t="shared" si="9"/>
        <v>1</v>
      </c>
      <c r="T9" s="35">
        <f t="shared" si="1"/>
        <v>9</v>
      </c>
      <c r="U9" s="35">
        <f t="shared" si="10"/>
        <v>44.999999999999993</v>
      </c>
      <c r="W9" t="str">
        <f>IF(B1=1,"DP_P_AVG","")</f>
        <v>DP_P_AVG</v>
      </c>
      <c r="X9" s="36">
        <f>IF(B1=1,SUM(O15:O17)/(COUNT(O15:O17)),"")</f>
        <v>6.8000000000000007</v>
      </c>
      <c r="Y9" s="36">
        <f>IF(B1=1,SUM(S15:S17)/COUNT(S15:S17),"")</f>
        <v>1</v>
      </c>
      <c r="Z9" t="str">
        <f>IF(B1=1,IF(COUNT(L15:L17)&lt;3,3-COUNT(S15:S17),""),"")</f>
        <v/>
      </c>
    </row>
    <row r="10" spans="1:30" x14ac:dyDescent="0.3">
      <c r="A10" s="79">
        <v>44680</v>
      </c>
      <c r="B10" s="32">
        <v>7</v>
      </c>
      <c r="C10" s="33">
        <v>24</v>
      </c>
      <c r="D10" s="15">
        <v>24</v>
      </c>
      <c r="E10" s="15">
        <v>15</v>
      </c>
      <c r="F10" s="15">
        <v>10</v>
      </c>
      <c r="G10" s="34">
        <f t="shared" si="2"/>
        <v>0.25</v>
      </c>
      <c r="H10" s="34">
        <f t="shared" si="2"/>
        <v>0.16666666666666669</v>
      </c>
      <c r="I10" s="34">
        <f t="shared" si="3"/>
        <v>24.416666666666668</v>
      </c>
      <c r="J10" s="34">
        <f t="shared" si="4"/>
        <v>-0.41666666666666785</v>
      </c>
      <c r="K10" s="15">
        <v>5</v>
      </c>
      <c r="L10" s="15">
        <v>45</v>
      </c>
      <c r="M10" s="34">
        <f t="shared" si="5"/>
        <v>0.75</v>
      </c>
      <c r="N10" s="34">
        <f t="shared" si="6"/>
        <v>5.75</v>
      </c>
      <c r="O10" s="34">
        <f t="shared" si="0"/>
        <v>5.3333333333333321</v>
      </c>
      <c r="P10" s="34">
        <f t="shared" si="7"/>
        <v>5</v>
      </c>
      <c r="Q10" s="34">
        <f t="shared" si="8"/>
        <v>0.19999999999999929</v>
      </c>
      <c r="R10" s="15">
        <v>3</v>
      </c>
      <c r="S10" s="34">
        <f t="shared" si="9"/>
        <v>2</v>
      </c>
      <c r="T10" s="35">
        <f t="shared" si="1"/>
        <v>5</v>
      </c>
      <c r="U10" s="35">
        <f t="shared" si="10"/>
        <v>19.999999999999929</v>
      </c>
      <c r="W10" t="str">
        <f>IF(B1=1,"NS_AVG","")</f>
        <v>NS_AVG</v>
      </c>
      <c r="X10" s="36">
        <f>IF(B1=1,SUM(O4:O10)/(COUNT(O4:O10)),"")</f>
        <v>7.1749999999999998</v>
      </c>
      <c r="Y10" s="36">
        <f>IF(B1=1,SUM(S4:S10)/COUNT(S4:S10),"")</f>
        <v>1.1666666666666667</v>
      </c>
      <c r="Z10">
        <f>IF(B1=1,IF(COUNT(L4:L10)&lt;7,7-COUNT(S4:S10),""),"")</f>
        <v>1</v>
      </c>
    </row>
    <row r="11" spans="1:30" x14ac:dyDescent="0.3">
      <c r="A11" s="79">
        <v>44681</v>
      </c>
      <c r="B11" s="32">
        <v>8</v>
      </c>
      <c r="C11" s="28">
        <v>24</v>
      </c>
      <c r="D11" s="15">
        <v>24</v>
      </c>
      <c r="E11" s="15">
        <v>0</v>
      </c>
      <c r="F11" s="15">
        <v>5</v>
      </c>
      <c r="G11" s="34">
        <f t="shared" si="2"/>
        <v>0</v>
      </c>
      <c r="H11" s="34">
        <f t="shared" si="2"/>
        <v>8.3333333333333343E-2</v>
      </c>
      <c r="I11" s="34">
        <f t="shared" si="3"/>
        <v>24.083333333333332</v>
      </c>
      <c r="J11" s="34">
        <f t="shared" si="4"/>
        <v>-8.3333333333332149E-2</v>
      </c>
      <c r="K11" s="15">
        <v>5</v>
      </c>
      <c r="L11" s="15">
        <v>45</v>
      </c>
      <c r="M11" s="34">
        <f t="shared" si="5"/>
        <v>0.75</v>
      </c>
      <c r="N11" s="34">
        <f t="shared" si="6"/>
        <v>5.75</v>
      </c>
      <c r="O11" s="34">
        <f t="shared" si="0"/>
        <v>5.6666666666666679</v>
      </c>
      <c r="P11" s="34">
        <f t="shared" si="7"/>
        <v>5</v>
      </c>
      <c r="Q11" s="34">
        <f t="shared" si="8"/>
        <v>0.40000000000000069</v>
      </c>
      <c r="R11" s="15">
        <v>3</v>
      </c>
      <c r="S11" s="34">
        <f t="shared" si="9"/>
        <v>2</v>
      </c>
      <c r="T11" s="35">
        <f t="shared" si="1"/>
        <v>5</v>
      </c>
      <c r="U11" s="35">
        <f t="shared" si="10"/>
        <v>40.000000000000071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7" t="str">
        <f>IF(B1=0,"Missing day(s)","")</f>
        <v/>
      </c>
    </row>
    <row r="12" spans="1:30" x14ac:dyDescent="0.3">
      <c r="A12" s="79">
        <v>44682</v>
      </c>
      <c r="B12" s="32">
        <v>9</v>
      </c>
      <c r="C12" s="28">
        <v>24</v>
      </c>
      <c r="D12" s="15">
        <v>23</v>
      </c>
      <c r="E12" s="15">
        <v>30</v>
      </c>
      <c r="F12" s="15">
        <v>30</v>
      </c>
      <c r="G12" s="34">
        <f t="shared" si="2"/>
        <v>0.5</v>
      </c>
      <c r="H12" s="34">
        <f t="shared" si="2"/>
        <v>0.5</v>
      </c>
      <c r="I12" s="34">
        <f t="shared" si="3"/>
        <v>24</v>
      </c>
      <c r="J12" s="34">
        <f t="shared" si="4"/>
        <v>0</v>
      </c>
      <c r="K12" s="15">
        <v>5</v>
      </c>
      <c r="L12" s="15">
        <v>45</v>
      </c>
      <c r="M12" s="34">
        <f t="shared" si="5"/>
        <v>0.75</v>
      </c>
      <c r="N12" s="34">
        <f t="shared" si="6"/>
        <v>5.75</v>
      </c>
      <c r="O12" s="34">
        <f t="shared" si="0"/>
        <v>5.75</v>
      </c>
      <c r="P12" s="34">
        <f t="shared" si="7"/>
        <v>5</v>
      </c>
      <c r="Q12" s="34">
        <f t="shared" si="8"/>
        <v>0.44999999999999996</v>
      </c>
      <c r="R12" s="15">
        <v>3</v>
      </c>
      <c r="S12" s="34">
        <f t="shared" si="9"/>
        <v>2</v>
      </c>
      <c r="T12" s="35">
        <f t="shared" si="1"/>
        <v>5</v>
      </c>
      <c r="U12" s="35">
        <f t="shared" si="10"/>
        <v>44.999999999999993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">
      <c r="A13" s="79">
        <v>44683</v>
      </c>
      <c r="B13" s="32">
        <v>10</v>
      </c>
      <c r="C13" s="28">
        <v>24</v>
      </c>
      <c r="D13" s="15">
        <v>24</v>
      </c>
      <c r="E13" s="15">
        <v>30</v>
      </c>
      <c r="F13" s="15">
        <v>60</v>
      </c>
      <c r="G13" s="34">
        <f t="shared" si="2"/>
        <v>0.5</v>
      </c>
      <c r="H13" s="34">
        <f t="shared" si="2"/>
        <v>1</v>
      </c>
      <c r="I13" s="34">
        <f t="shared" si="3"/>
        <v>25.5</v>
      </c>
      <c r="J13" s="34">
        <f t="shared" si="4"/>
        <v>-1.5</v>
      </c>
      <c r="K13" s="15">
        <v>9</v>
      </c>
      <c r="L13" s="15">
        <v>30</v>
      </c>
      <c r="M13" s="34">
        <f t="shared" si="5"/>
        <v>0.5</v>
      </c>
      <c r="N13" s="34">
        <f t="shared" si="6"/>
        <v>9.5</v>
      </c>
      <c r="O13" s="34">
        <f t="shared" si="0"/>
        <v>8</v>
      </c>
      <c r="P13" s="34">
        <f t="shared" si="7"/>
        <v>8</v>
      </c>
      <c r="Q13" s="34">
        <f t="shared" si="8"/>
        <v>0</v>
      </c>
      <c r="R13" s="15"/>
      <c r="S13" s="34" t="str">
        <f t="shared" si="9"/>
        <v/>
      </c>
      <c r="T13" s="35">
        <f t="shared" si="1"/>
        <v>8</v>
      </c>
      <c r="U13" s="35">
        <f t="shared" si="10"/>
        <v>0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">
      <c r="A14" s="79">
        <v>44684</v>
      </c>
      <c r="B14" s="32">
        <v>11</v>
      </c>
      <c r="C14" s="28">
        <v>24</v>
      </c>
      <c r="D14" s="15">
        <v>26</v>
      </c>
      <c r="E14" s="15">
        <v>0</v>
      </c>
      <c r="F14" s="15">
        <v>0</v>
      </c>
      <c r="G14" s="34">
        <f t="shared" si="2"/>
        <v>0</v>
      </c>
      <c r="H14" s="34">
        <f t="shared" si="2"/>
        <v>0</v>
      </c>
      <c r="I14" s="34">
        <f t="shared" si="3"/>
        <v>26</v>
      </c>
      <c r="J14" s="34">
        <f t="shared" si="4"/>
        <v>-2</v>
      </c>
      <c r="K14" s="15">
        <v>8</v>
      </c>
      <c r="L14" s="15">
        <v>30</v>
      </c>
      <c r="M14" s="34">
        <f t="shared" si="5"/>
        <v>0.5</v>
      </c>
      <c r="N14" s="34">
        <f t="shared" si="6"/>
        <v>8.5</v>
      </c>
      <c r="O14" s="34">
        <f t="shared" si="0"/>
        <v>6.5</v>
      </c>
      <c r="P14" s="34">
        <f t="shared" si="7"/>
        <v>6</v>
      </c>
      <c r="Q14" s="34">
        <f t="shared" si="8"/>
        <v>0.3</v>
      </c>
      <c r="R14" s="15">
        <v>2</v>
      </c>
      <c r="S14" s="34">
        <f t="shared" si="9"/>
        <v>1</v>
      </c>
      <c r="T14" s="35">
        <f t="shared" si="1"/>
        <v>6</v>
      </c>
      <c r="U14" s="35">
        <f t="shared" si="10"/>
        <v>30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">
      <c r="A15" s="79">
        <v>44685</v>
      </c>
      <c r="B15" s="32">
        <v>12</v>
      </c>
      <c r="C15" s="28">
        <v>24</v>
      </c>
      <c r="D15" s="15">
        <v>27</v>
      </c>
      <c r="E15" s="15">
        <v>30</v>
      </c>
      <c r="F15" s="15">
        <v>1</v>
      </c>
      <c r="G15" s="34">
        <f t="shared" si="2"/>
        <v>0.5</v>
      </c>
      <c r="H15" s="34">
        <f t="shared" si="2"/>
        <v>1.6666666666666666E-2</v>
      </c>
      <c r="I15" s="34">
        <f t="shared" si="3"/>
        <v>27.516666666666666</v>
      </c>
      <c r="J15" s="34">
        <f t="shared" si="4"/>
        <v>-3.5166666666666657</v>
      </c>
      <c r="K15" s="15">
        <v>10</v>
      </c>
      <c r="L15" s="15">
        <v>15</v>
      </c>
      <c r="M15" s="34">
        <f t="shared" si="5"/>
        <v>0.25</v>
      </c>
      <c r="N15" s="34">
        <f t="shared" si="6"/>
        <v>10.25</v>
      </c>
      <c r="O15" s="34">
        <f t="shared" si="0"/>
        <v>6.7333333333333343</v>
      </c>
      <c r="P15" s="34">
        <f t="shared" si="7"/>
        <v>6</v>
      </c>
      <c r="Q15" s="34">
        <f t="shared" si="8"/>
        <v>0.44000000000000056</v>
      </c>
      <c r="R15" s="15">
        <v>3</v>
      </c>
      <c r="S15" s="34">
        <f t="shared" si="9"/>
        <v>2</v>
      </c>
      <c r="T15" s="35">
        <f t="shared" si="1"/>
        <v>6</v>
      </c>
      <c r="U15" s="35">
        <f t="shared" si="10"/>
        <v>44.000000000000057</v>
      </c>
      <c r="W15" s="86" t="s">
        <v>288</v>
      </c>
      <c r="X15" s="88" cm="1">
        <f t="array" ref="X15">_xlfn.IFS(B1=0,X12-X13,B1=1,X8-X9)</f>
        <v>0.12857142857142811</v>
      </c>
      <c r="Y15" s="89" t="s">
        <v>289</v>
      </c>
      <c r="Z15" s="88" cm="1">
        <f t="array" ref="Z15">_xlfn.IFS(B1=0,X14-X13,B1=1,X10-X9)</f>
        <v>0.37499999999999911</v>
      </c>
      <c r="AA15" s="87" t="s">
        <v>290</v>
      </c>
    </row>
    <row r="16" spans="1:30" x14ac:dyDescent="0.3">
      <c r="A16" s="79">
        <v>44686</v>
      </c>
      <c r="B16" s="32">
        <v>13</v>
      </c>
      <c r="C16" s="28">
        <v>24</v>
      </c>
      <c r="D16" s="15">
        <v>26</v>
      </c>
      <c r="E16" s="15">
        <v>30</v>
      </c>
      <c r="F16" s="15">
        <v>5</v>
      </c>
      <c r="G16" s="34">
        <f t="shared" si="2"/>
        <v>0.5</v>
      </c>
      <c r="H16" s="34">
        <f t="shared" si="2"/>
        <v>8.3333333333333343E-2</v>
      </c>
      <c r="I16" s="34">
        <f t="shared" si="3"/>
        <v>26.583333333333332</v>
      </c>
      <c r="J16" s="34">
        <f t="shared" si="4"/>
        <v>-2.5833333333333321</v>
      </c>
      <c r="K16" s="15">
        <v>9</v>
      </c>
      <c r="L16" s="15">
        <v>0</v>
      </c>
      <c r="M16" s="34">
        <f t="shared" si="5"/>
        <v>0</v>
      </c>
      <c r="N16" s="34">
        <f t="shared" si="6"/>
        <v>9</v>
      </c>
      <c r="O16" s="34">
        <f t="shared" si="0"/>
        <v>6.4166666666666679</v>
      </c>
      <c r="P16" s="34">
        <f t="shared" si="7"/>
        <v>6</v>
      </c>
      <c r="Q16" s="34">
        <f t="shared" si="8"/>
        <v>0.25000000000000072</v>
      </c>
      <c r="R16" s="15"/>
      <c r="S16" s="34" t="str">
        <f t="shared" si="9"/>
        <v/>
      </c>
      <c r="T16" s="35">
        <f t="shared" si="1"/>
        <v>6</v>
      </c>
      <c r="U16" s="35">
        <f t="shared" si="10"/>
        <v>25.000000000000071</v>
      </c>
      <c r="X16" t="s">
        <v>291</v>
      </c>
    </row>
    <row r="17" spans="1:24" x14ac:dyDescent="0.3">
      <c r="A17" s="79">
        <v>44687</v>
      </c>
      <c r="B17" s="32">
        <v>14</v>
      </c>
      <c r="C17" s="28">
        <v>24</v>
      </c>
      <c r="D17" s="15">
        <v>25</v>
      </c>
      <c r="E17" s="15">
        <v>0</v>
      </c>
      <c r="F17" s="15">
        <v>0</v>
      </c>
      <c r="G17" s="34">
        <f t="shared" si="2"/>
        <v>0</v>
      </c>
      <c r="H17" s="34">
        <f t="shared" si="2"/>
        <v>0</v>
      </c>
      <c r="I17" s="34">
        <f t="shared" si="3"/>
        <v>25</v>
      </c>
      <c r="J17" s="34">
        <f t="shared" si="4"/>
        <v>-1</v>
      </c>
      <c r="K17" s="15">
        <v>8</v>
      </c>
      <c r="L17" s="15">
        <v>15</v>
      </c>
      <c r="M17" s="34">
        <f t="shared" si="5"/>
        <v>0.25</v>
      </c>
      <c r="N17" s="34">
        <f t="shared" si="6"/>
        <v>8.25</v>
      </c>
      <c r="O17" s="34">
        <f t="shared" si="0"/>
        <v>7.25</v>
      </c>
      <c r="P17" s="34">
        <f t="shared" si="7"/>
        <v>7</v>
      </c>
      <c r="Q17" s="34">
        <f t="shared" si="8"/>
        <v>0.15</v>
      </c>
      <c r="R17" s="15">
        <v>1</v>
      </c>
      <c r="S17" s="34">
        <f t="shared" si="9"/>
        <v>0</v>
      </c>
      <c r="T17" s="35">
        <f t="shared" si="1"/>
        <v>7</v>
      </c>
      <c r="U17" s="35">
        <f t="shared" si="10"/>
        <v>15</v>
      </c>
      <c r="W17" t="s">
        <v>269</v>
      </c>
      <c r="X17" t="s">
        <v>294</v>
      </c>
    </row>
    <row r="18" spans="1:24" x14ac:dyDescent="0.3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4" x14ac:dyDescent="0.3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4" x14ac:dyDescent="0.3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4" x14ac:dyDescent="0.3">
      <c r="R24" t="s">
        <v>266</v>
      </c>
    </row>
    <row r="26" spans="1:24" x14ac:dyDescent="0.3">
      <c r="B26" t="s">
        <v>162</v>
      </c>
      <c r="K26" t="s">
        <v>164</v>
      </c>
    </row>
    <row r="27" spans="1:24" x14ac:dyDescent="0.3">
      <c r="B27" t="s">
        <v>161</v>
      </c>
      <c r="K27" t="s">
        <v>163</v>
      </c>
    </row>
    <row r="28" spans="1:24" x14ac:dyDescent="0.3">
      <c r="B28" t="s">
        <v>165</v>
      </c>
    </row>
    <row r="62" spans="2:21" x14ac:dyDescent="0.3">
      <c r="B62" t="s">
        <v>260</v>
      </c>
    </row>
    <row r="63" spans="2:21" x14ac:dyDescent="0.3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4140625" defaultRowHeight="14.4" x14ac:dyDescent="0.3"/>
  <cols>
    <col min="1" max="1" width="8.21875" customWidth="1"/>
    <col min="2" max="2" width="7.21875" customWidth="1"/>
    <col min="3" max="3" width="12.77734375" customWidth="1"/>
    <col min="4" max="4" width="2.21875" customWidth="1"/>
    <col min="6" max="6" width="8" customWidth="1"/>
    <col min="7" max="7" width="10.21875" customWidth="1"/>
    <col min="8" max="8" width="7.44140625" customWidth="1"/>
    <col min="12" max="12" width="2.77734375" customWidth="1"/>
  </cols>
  <sheetData>
    <row r="1" spans="1:15" x14ac:dyDescent="0.3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">
      <c r="A2" t="s">
        <v>101</v>
      </c>
      <c r="E2" t="s">
        <v>102</v>
      </c>
      <c r="I2" t="s">
        <v>101</v>
      </c>
      <c r="M2" t="s">
        <v>102</v>
      </c>
    </row>
    <row r="3" spans="1:15" x14ac:dyDescent="0.3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">
      <c r="A4" s="14" t="s">
        <v>20</v>
      </c>
      <c r="B4" s="15">
        <v>4</v>
      </c>
      <c r="C4" s="7" t="s">
        <v>103</v>
      </c>
      <c r="E4" s="14" t="s">
        <v>20</v>
      </c>
      <c r="F4" s="15">
        <v>4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4</v>
      </c>
      <c r="O4" s="7" t="s">
        <v>103</v>
      </c>
    </row>
    <row r="5" spans="1:15" x14ac:dyDescent="0.3">
      <c r="A5" s="17" t="s">
        <v>24</v>
      </c>
      <c r="B5" s="15">
        <v>1</v>
      </c>
      <c r="C5" s="18">
        <f>B4+B6+B8+B12+B13+B15+B17+B19+B20+B22</f>
        <v>24</v>
      </c>
      <c r="E5" s="17" t="s">
        <v>24</v>
      </c>
      <c r="F5" s="15">
        <v>1</v>
      </c>
      <c r="G5" s="18">
        <f>F4+F6+F8+F12+F13+F15+F17+F19+F20+F22</f>
        <v>23</v>
      </c>
      <c r="I5" s="17" t="s">
        <v>24</v>
      </c>
      <c r="J5" s="15">
        <v>1</v>
      </c>
      <c r="K5" s="18">
        <f>J4+J6+J8+J12+J13+J15+J17+J19+J20+J22</f>
        <v>30</v>
      </c>
      <c r="M5" s="17" t="s">
        <v>24</v>
      </c>
      <c r="N5" s="15">
        <v>1</v>
      </c>
      <c r="O5" s="18">
        <f>N4+N6+N8+N12+N13+N15+N17+N19+N20+N22</f>
        <v>24</v>
      </c>
    </row>
    <row r="6" spans="1:15" x14ac:dyDescent="0.3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3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">
      <c r="A8" s="14" t="s">
        <v>35</v>
      </c>
      <c r="B8" s="15">
        <v>1</v>
      </c>
      <c r="C8" s="18">
        <f>B5+B7+B9+B10+B11+B14+B16+B18+B21+B23</f>
        <v>13</v>
      </c>
      <c r="E8" s="14" t="s">
        <v>35</v>
      </c>
      <c r="F8" s="15">
        <v>1</v>
      </c>
      <c r="G8" s="18">
        <f>F5+F7+F9+F10+F11+F14+F16+F18+F21+F23</f>
        <v>12</v>
      </c>
      <c r="I8" s="14" t="s">
        <v>35</v>
      </c>
      <c r="J8" s="15">
        <v>3</v>
      </c>
      <c r="K8" s="18">
        <f>J5+J7+J9+J10+J11+J14+J16+J18+J21+J23</f>
        <v>10</v>
      </c>
      <c r="M8" s="14" t="s">
        <v>35</v>
      </c>
      <c r="N8" s="15">
        <v>3</v>
      </c>
      <c r="O8" s="18">
        <f>N5+N7+N9+N10+N11+N14+N16+N18+N21+N23</f>
        <v>14</v>
      </c>
    </row>
    <row r="9" spans="1:15" x14ac:dyDescent="0.3">
      <c r="A9" s="17" t="s">
        <v>37</v>
      </c>
      <c r="B9" s="15">
        <v>2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4</v>
      </c>
    </row>
    <row r="12" spans="1:15" x14ac:dyDescent="0.3">
      <c r="A12" s="14" t="s">
        <v>43</v>
      </c>
      <c r="B12" s="15">
        <v>4</v>
      </c>
      <c r="E12" s="14" t="s">
        <v>43</v>
      </c>
      <c r="F12" s="15">
        <v>4</v>
      </c>
      <c r="I12" s="14" t="s">
        <v>43</v>
      </c>
      <c r="J12" s="15">
        <v>4</v>
      </c>
      <c r="M12" s="14" t="s">
        <v>43</v>
      </c>
      <c r="N12" s="15">
        <v>4</v>
      </c>
    </row>
    <row r="13" spans="1:15" x14ac:dyDescent="0.3">
      <c r="A13" s="14" t="s">
        <v>47</v>
      </c>
      <c r="B13" s="15">
        <v>3</v>
      </c>
      <c r="E13" s="14" t="s">
        <v>47</v>
      </c>
      <c r="F13" s="15">
        <v>4</v>
      </c>
      <c r="I13" s="14" t="s">
        <v>47</v>
      </c>
      <c r="J13" s="15">
        <v>3</v>
      </c>
      <c r="M13" s="14" t="s">
        <v>47</v>
      </c>
      <c r="N13" s="15">
        <v>1</v>
      </c>
    </row>
    <row r="14" spans="1:15" x14ac:dyDescent="0.3">
      <c r="A14" s="17" t="s">
        <v>50</v>
      </c>
      <c r="B14" s="15">
        <v>3</v>
      </c>
      <c r="E14" s="17" t="s">
        <v>50</v>
      </c>
      <c r="F14" s="15">
        <v>3</v>
      </c>
      <c r="I14" s="17" t="s">
        <v>50</v>
      </c>
      <c r="J14" s="15">
        <v>1</v>
      </c>
      <c r="M14" s="17" t="s">
        <v>50</v>
      </c>
      <c r="N14" s="15">
        <v>2</v>
      </c>
    </row>
    <row r="15" spans="1:15" x14ac:dyDescent="0.3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2</v>
      </c>
    </row>
    <row r="16" spans="1:15" x14ac:dyDescent="0.3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">
      <c r="A17" s="14" t="s">
        <v>59</v>
      </c>
      <c r="B17" s="15">
        <v>4</v>
      </c>
      <c r="E17" s="14" t="s">
        <v>59</v>
      </c>
      <c r="F17" s="15">
        <v>4</v>
      </c>
      <c r="I17" s="14" t="s">
        <v>59</v>
      </c>
      <c r="J17" s="15">
        <v>3</v>
      </c>
      <c r="M17" s="14" t="s">
        <v>59</v>
      </c>
      <c r="N17" s="15">
        <v>4</v>
      </c>
    </row>
    <row r="18" spans="1:14" x14ac:dyDescent="0.3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">
      <c r="A19" s="14" t="s">
        <v>65</v>
      </c>
      <c r="B19" s="15">
        <v>4</v>
      </c>
      <c r="E19" s="14" t="s">
        <v>65</v>
      </c>
      <c r="F19" s="15">
        <v>1</v>
      </c>
      <c r="I19" s="14" t="s">
        <v>65</v>
      </c>
      <c r="J19" s="15">
        <v>4</v>
      </c>
      <c r="M19" s="14" t="s">
        <v>65</v>
      </c>
      <c r="N19" s="15">
        <v>2</v>
      </c>
    </row>
    <row r="20" spans="1:14" x14ac:dyDescent="0.3">
      <c r="A20" s="14" t="s">
        <v>68</v>
      </c>
      <c r="B20" s="15">
        <v>1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3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">
      <c r="A22" s="14" t="s">
        <v>73</v>
      </c>
      <c r="B22" s="15">
        <v>1</v>
      </c>
      <c r="E22" s="14" t="s">
        <v>73</v>
      </c>
      <c r="F22" s="15">
        <v>2</v>
      </c>
      <c r="I22" s="14" t="s">
        <v>73</v>
      </c>
      <c r="J22" s="15">
        <v>2</v>
      </c>
      <c r="M22" s="14" t="s">
        <v>73</v>
      </c>
      <c r="N22" s="15">
        <v>1</v>
      </c>
    </row>
    <row r="23" spans="1:14" x14ac:dyDescent="0.3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2" sqref="B32"/>
    </sheetView>
  </sheetViews>
  <sheetFormatPr baseColWidth="10" defaultRowHeight="14.4" x14ac:dyDescent="0.3"/>
  <cols>
    <col min="1" max="1" width="15.77734375" customWidth="1"/>
  </cols>
  <sheetData>
    <row r="1" spans="1:8" x14ac:dyDescent="0.3">
      <c r="A1" t="s">
        <v>160</v>
      </c>
    </row>
    <row r="2" spans="1:8" x14ac:dyDescent="0.3">
      <c r="A2" s="80" t="s">
        <v>130</v>
      </c>
    </row>
    <row r="3" spans="1:8" x14ac:dyDescent="0.3">
      <c r="A3" s="41" t="s">
        <v>20</v>
      </c>
      <c r="B3" s="81"/>
      <c r="C3" t="s">
        <v>159</v>
      </c>
    </row>
    <row r="4" spans="1:8" x14ac:dyDescent="0.3">
      <c r="A4" s="41" t="s">
        <v>197</v>
      </c>
      <c r="B4" s="15">
        <v>6</v>
      </c>
      <c r="C4" t="s">
        <v>155</v>
      </c>
    </row>
    <row r="5" spans="1:8" x14ac:dyDescent="0.3">
      <c r="A5" s="41" t="s">
        <v>28</v>
      </c>
      <c r="B5" s="15">
        <v>6</v>
      </c>
      <c r="C5" t="s">
        <v>157</v>
      </c>
    </row>
    <row r="7" spans="1:8" x14ac:dyDescent="0.3">
      <c r="A7" s="7" t="s">
        <v>153</v>
      </c>
    </row>
    <row r="8" spans="1:8" x14ac:dyDescent="0.3">
      <c r="A8" s="44" t="s">
        <v>20</v>
      </c>
      <c r="B8" s="50" t="s">
        <v>295</v>
      </c>
      <c r="C8" s="51"/>
      <c r="D8" s="51"/>
      <c r="E8" s="51"/>
      <c r="F8" s="51"/>
      <c r="G8" s="51"/>
      <c r="H8" s="51"/>
    </row>
    <row r="9" spans="1:8" x14ac:dyDescent="0.3">
      <c r="A9" s="44" t="s">
        <v>24</v>
      </c>
      <c r="B9" s="50" t="s">
        <v>296</v>
      </c>
      <c r="C9" s="51"/>
      <c r="D9" s="51"/>
      <c r="E9" s="51"/>
      <c r="F9" s="51"/>
      <c r="G9" s="51"/>
      <c r="H9" s="51"/>
    </row>
    <row r="10" spans="1:8" x14ac:dyDescent="0.3">
      <c r="A10" s="73" t="s">
        <v>28</v>
      </c>
      <c r="B10" s="50" t="s">
        <v>297</v>
      </c>
      <c r="C10" s="51"/>
      <c r="D10" s="51"/>
      <c r="E10" s="51"/>
      <c r="F10" s="51"/>
      <c r="G10" s="51"/>
      <c r="H10" s="51"/>
    </row>
    <row r="11" spans="1:8" x14ac:dyDescent="0.3">
      <c r="A11" s="44" t="s">
        <v>31</v>
      </c>
      <c r="B11" s="50" t="s">
        <v>295</v>
      </c>
      <c r="C11" s="51"/>
      <c r="D11" s="51"/>
      <c r="E11" s="51"/>
      <c r="F11" s="51"/>
      <c r="G11" s="51"/>
      <c r="H11" s="51"/>
    </row>
    <row r="13" spans="1:8" x14ac:dyDescent="0.3">
      <c r="A13" s="7" t="s">
        <v>275</v>
      </c>
    </row>
    <row r="14" spans="1:8" x14ac:dyDescent="0.3">
      <c r="A14" s="41" t="s">
        <v>274</v>
      </c>
      <c r="B14" s="15">
        <v>0</v>
      </c>
    </row>
    <row r="15" spans="1:8" x14ac:dyDescent="0.3">
      <c r="A15" s="41" t="s">
        <v>273</v>
      </c>
      <c r="B15" s="15">
        <v>0</v>
      </c>
    </row>
    <row r="17" spans="1:9" x14ac:dyDescent="0.3">
      <c r="A17" t="s">
        <v>108</v>
      </c>
    </row>
    <row r="18" spans="1:9" x14ac:dyDescent="0.3">
      <c r="A18" s="80" t="s">
        <v>130</v>
      </c>
    </row>
    <row r="19" spans="1:9" x14ac:dyDescent="0.3">
      <c r="A19" s="41" t="s">
        <v>20</v>
      </c>
      <c r="B19" s="81"/>
      <c r="C19" t="s">
        <v>159</v>
      </c>
    </row>
    <row r="20" spans="1:9" x14ac:dyDescent="0.3">
      <c r="A20" s="41" t="s">
        <v>197</v>
      </c>
      <c r="B20" s="15">
        <v>5</v>
      </c>
      <c r="C20" t="s">
        <v>155</v>
      </c>
    </row>
    <row r="21" spans="1:9" x14ac:dyDescent="0.3">
      <c r="A21" s="41" t="s">
        <v>28</v>
      </c>
      <c r="B21" s="15">
        <v>6</v>
      </c>
      <c r="C21" t="s">
        <v>157</v>
      </c>
    </row>
    <row r="23" spans="1:9" x14ac:dyDescent="0.3">
      <c r="A23" s="7" t="s">
        <v>153</v>
      </c>
    </row>
    <row r="24" spans="1:9" x14ac:dyDescent="0.3">
      <c r="A24" s="44" t="s">
        <v>20</v>
      </c>
      <c r="B24" s="50" t="s">
        <v>298</v>
      </c>
      <c r="C24" s="51"/>
      <c r="D24" s="51"/>
      <c r="E24" s="51"/>
      <c r="F24" s="51"/>
      <c r="G24" s="51"/>
      <c r="H24" s="51"/>
      <c r="I24" s="82"/>
    </row>
    <row r="25" spans="1:9" x14ac:dyDescent="0.3">
      <c r="A25" s="44" t="s">
        <v>24</v>
      </c>
      <c r="B25" s="50" t="s">
        <v>299</v>
      </c>
      <c r="C25" s="51"/>
      <c r="D25" s="51"/>
      <c r="E25" s="51"/>
      <c r="F25" s="51"/>
      <c r="G25" s="51"/>
      <c r="H25" s="51"/>
      <c r="I25" s="82"/>
    </row>
    <row r="26" spans="1:9" x14ac:dyDescent="0.3">
      <c r="A26" s="73" t="s">
        <v>28</v>
      </c>
      <c r="B26" s="50" t="s">
        <v>300</v>
      </c>
      <c r="C26" s="51"/>
      <c r="D26" s="51"/>
      <c r="E26" s="51"/>
      <c r="F26" s="51"/>
      <c r="G26" s="51"/>
      <c r="H26" s="51"/>
      <c r="I26" s="82"/>
    </row>
    <row r="27" spans="1:9" x14ac:dyDescent="0.3">
      <c r="A27" s="44" t="s">
        <v>31</v>
      </c>
      <c r="B27" s="50" t="s">
        <v>295</v>
      </c>
      <c r="C27" s="51"/>
      <c r="D27" s="51"/>
      <c r="E27" s="51"/>
      <c r="F27" s="51"/>
      <c r="G27" s="51"/>
      <c r="H27" s="51"/>
      <c r="I27" s="82"/>
    </row>
    <row r="29" spans="1:9" x14ac:dyDescent="0.3">
      <c r="A29" s="7" t="s">
        <v>275</v>
      </c>
    </row>
    <row r="30" spans="1:9" x14ac:dyDescent="0.3">
      <c r="A30" s="41" t="s">
        <v>274</v>
      </c>
      <c r="B30" s="15">
        <v>1</v>
      </c>
    </row>
    <row r="31" spans="1:9" x14ac:dyDescent="0.3">
      <c r="A31" s="41" t="s">
        <v>273</v>
      </c>
      <c r="B31" s="15">
        <v>7</v>
      </c>
    </row>
    <row r="38" spans="1:8" x14ac:dyDescent="0.3">
      <c r="A38" s="60" t="s">
        <v>130</v>
      </c>
    </row>
    <row r="39" spans="1:8" x14ac:dyDescent="0.3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">
      <c r="A43" s="60" t="s">
        <v>276</v>
      </c>
    </row>
    <row r="44" spans="1:8" x14ac:dyDescent="0.3">
      <c r="A44" s="41" t="s">
        <v>149</v>
      </c>
      <c r="B44" s="41"/>
      <c r="C44" s="41"/>
      <c r="D44" s="41"/>
      <c r="E44" s="41"/>
    </row>
    <row r="45" spans="1:8" x14ac:dyDescent="0.3">
      <c r="A45" s="41" t="s">
        <v>150</v>
      </c>
      <c r="B45" s="41"/>
      <c r="C45" s="41"/>
      <c r="D45" s="49"/>
      <c r="E45" s="41"/>
    </row>
    <row r="46" spans="1:8" x14ac:dyDescent="0.3">
      <c r="A46" s="41" t="s">
        <v>151</v>
      </c>
      <c r="B46" s="41"/>
      <c r="C46" s="49"/>
      <c r="D46" s="41"/>
      <c r="E46" s="41"/>
      <c r="F46" s="41"/>
      <c r="G46" s="41"/>
    </row>
    <row r="47" spans="1:8" x14ac:dyDescent="0.3">
      <c r="A47" s="41" t="s">
        <v>152</v>
      </c>
      <c r="B47" s="41"/>
      <c r="C47" s="41"/>
    </row>
    <row r="49" spans="1:15" x14ac:dyDescent="0.3">
      <c r="A49" s="60" t="s">
        <v>277</v>
      </c>
    </row>
    <row r="50" spans="1:15" x14ac:dyDescent="0.3">
      <c r="A50" s="44" t="s">
        <v>278</v>
      </c>
      <c r="B50" s="45"/>
      <c r="C50" s="45"/>
      <c r="D50" s="45"/>
      <c r="E50" s="46"/>
    </row>
    <row r="51" spans="1:15" x14ac:dyDescent="0.3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2022-05-06T09:27:50Z</dcterms:modified>
  <cp:category/>
  <cp:contentStatus/>
</cp:coreProperties>
</file>