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eographicalRegion" sheetId="1" state="visible" r:id="rId1"/>
    <sheet name="SubGeographicalRegion" sheetId="2" state="visible" r:id="rId2"/>
    <sheet name="Substation" sheetId="3" state="visible" r:id="rId3"/>
    <sheet name="Terminal"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4">
    <fill>
      <patternFill/>
    </fill>
    <fill>
      <patternFill patternType="gray125"/>
    </fill>
    <fill>
      <patternFill patternType="solid">
        <fgColor rgb="002FB5F2"/>
      </patternFill>
    </fill>
    <fill>
      <patternFill patternType="solid">
        <fgColor rgb="00FFB202"/>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2">
    <xf numFmtId="0" fontId="0" fillId="0" borderId="0"/>
    <xf numFmtId="0" fontId="1" fillId="0" borderId="1"/>
  </cellStyleXfs>
  <cellXfs count="3">
    <xf numFmtId="0" fontId="0" fillId="0" borderId="0" pivotButton="0" quotePrefix="0" xfId="0"/>
    <xf numFmtId="0" fontId="1" fillId="2" borderId="1" applyAlignment="1" pivotButton="0" quotePrefix="0" xfId="1">
      <alignment horizontal="center" vertical="center"/>
    </xf>
    <xf numFmtId="0" fontId="1" fillId="3" borderId="1" applyAlignment="1" pivotButton="0" quotePrefix="0" xfId="1">
      <alignment horizontal="center" vertical="center"/>
    </xf>
  </cellXfs>
  <cellStyles count="2">
    <cellStyle name="Normal" xfId="0" builtinId="0" hidden="0"/>
    <cellStyle name="header 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001"/>
  <sheetViews>
    <sheetView workbookViewId="0">
      <selection activeCell="A1" sqref="A1"/>
    </sheetView>
  </sheetViews>
  <sheetFormatPr baseColWidth="8" defaultRowHeight="15"/>
  <cols>
    <col width="18" customWidth="1" min="1" max="1"/>
    <col width="10.8" customWidth="1" min="2" max="2"/>
  </cols>
  <sheetData>
    <row r="1">
      <c r="A1" s="1" t="inlineStr">
        <is>
          <t>identifier</t>
        </is>
      </c>
      <c r="B1" s="2" t="inlineStr">
        <is>
          <t>name</t>
        </is>
      </c>
    </row>
    <row r="2">
      <c r="A2">
        <f>IF(ISBLANK(B2), "","GeographicalRegion-1")</f>
        <v/>
      </c>
    </row>
    <row r="3">
      <c r="A3">
        <f>IF(ISBLANK(B3), "","GeographicalRegion-2")</f>
        <v/>
      </c>
    </row>
    <row r="4">
      <c r="A4">
        <f>IF(ISBLANK(B4), "","GeographicalRegion-3")</f>
        <v/>
      </c>
    </row>
    <row r="5">
      <c r="A5">
        <f>IF(ISBLANK(B5), "","GeographicalRegion-4")</f>
        <v/>
      </c>
    </row>
    <row r="6">
      <c r="A6">
        <f>IF(ISBLANK(B6), "","GeographicalRegion-5")</f>
        <v/>
      </c>
    </row>
    <row r="7">
      <c r="A7">
        <f>IF(ISBLANK(B7), "","GeographicalRegion-6")</f>
        <v/>
      </c>
    </row>
    <row r="8">
      <c r="A8">
        <f>IF(ISBLANK(B8), "","GeographicalRegion-7")</f>
        <v/>
      </c>
    </row>
    <row r="9">
      <c r="A9">
        <f>IF(ISBLANK(B9), "","GeographicalRegion-8")</f>
        <v/>
      </c>
    </row>
    <row r="10">
      <c r="A10">
        <f>IF(ISBLANK(B10), "","GeographicalRegion-9")</f>
        <v/>
      </c>
    </row>
    <row r="11">
      <c r="A11">
        <f>IF(ISBLANK(B11), "","GeographicalRegion-10")</f>
        <v/>
      </c>
    </row>
    <row r="12">
      <c r="A12">
        <f>IF(ISBLANK(B12), "","GeographicalRegion-11")</f>
        <v/>
      </c>
    </row>
    <row r="13">
      <c r="A13">
        <f>IF(ISBLANK(B13), "","GeographicalRegion-12")</f>
        <v/>
      </c>
    </row>
    <row r="14">
      <c r="A14">
        <f>IF(ISBLANK(B14), "","GeographicalRegion-13")</f>
        <v/>
      </c>
    </row>
    <row r="15">
      <c r="A15">
        <f>IF(ISBLANK(B15), "","GeographicalRegion-14")</f>
        <v/>
      </c>
    </row>
    <row r="16">
      <c r="A16">
        <f>IF(ISBLANK(B16), "","GeographicalRegion-15")</f>
        <v/>
      </c>
    </row>
    <row r="17">
      <c r="A17">
        <f>IF(ISBLANK(B17), "","GeographicalRegion-16")</f>
        <v/>
      </c>
    </row>
    <row r="18">
      <c r="A18">
        <f>IF(ISBLANK(B18), "","GeographicalRegion-17")</f>
        <v/>
      </c>
    </row>
    <row r="19">
      <c r="A19">
        <f>IF(ISBLANK(B19), "","GeographicalRegion-18")</f>
        <v/>
      </c>
    </row>
    <row r="20">
      <c r="A20">
        <f>IF(ISBLANK(B20), "","GeographicalRegion-19")</f>
        <v/>
      </c>
    </row>
    <row r="21">
      <c r="A21">
        <f>IF(ISBLANK(B21), "","GeographicalRegion-20")</f>
        <v/>
      </c>
    </row>
    <row r="22">
      <c r="A22">
        <f>IF(ISBLANK(B22), "","GeographicalRegion-21")</f>
        <v/>
      </c>
    </row>
    <row r="23">
      <c r="A23">
        <f>IF(ISBLANK(B23), "","GeographicalRegion-22")</f>
        <v/>
      </c>
    </row>
    <row r="24">
      <c r="A24">
        <f>IF(ISBLANK(B24), "","GeographicalRegion-23")</f>
        <v/>
      </c>
    </row>
    <row r="25">
      <c r="A25">
        <f>IF(ISBLANK(B25), "","GeographicalRegion-24")</f>
        <v/>
      </c>
    </row>
    <row r="26">
      <c r="A26">
        <f>IF(ISBLANK(B26), "","GeographicalRegion-25")</f>
        <v/>
      </c>
    </row>
    <row r="27">
      <c r="A27">
        <f>IF(ISBLANK(B27), "","GeographicalRegion-26")</f>
        <v/>
      </c>
    </row>
    <row r="28">
      <c r="A28">
        <f>IF(ISBLANK(B28), "","GeographicalRegion-27")</f>
        <v/>
      </c>
    </row>
    <row r="29">
      <c r="A29">
        <f>IF(ISBLANK(B29), "","GeographicalRegion-28")</f>
        <v/>
      </c>
    </row>
    <row r="30">
      <c r="A30">
        <f>IF(ISBLANK(B30), "","GeographicalRegion-29")</f>
        <v/>
      </c>
    </row>
    <row r="31">
      <c r="A31">
        <f>IF(ISBLANK(B31), "","GeographicalRegion-30")</f>
        <v/>
      </c>
    </row>
    <row r="32">
      <c r="A32">
        <f>IF(ISBLANK(B32), "","GeographicalRegion-31")</f>
        <v/>
      </c>
    </row>
    <row r="33">
      <c r="A33">
        <f>IF(ISBLANK(B33), "","GeographicalRegion-32")</f>
        <v/>
      </c>
    </row>
    <row r="34">
      <c r="A34">
        <f>IF(ISBLANK(B34), "","GeographicalRegion-33")</f>
        <v/>
      </c>
    </row>
    <row r="35">
      <c r="A35">
        <f>IF(ISBLANK(B35), "","GeographicalRegion-34")</f>
        <v/>
      </c>
    </row>
    <row r="36">
      <c r="A36">
        <f>IF(ISBLANK(B36), "","GeographicalRegion-35")</f>
        <v/>
      </c>
    </row>
    <row r="37">
      <c r="A37">
        <f>IF(ISBLANK(B37), "","GeographicalRegion-36")</f>
        <v/>
      </c>
    </row>
    <row r="38">
      <c r="A38">
        <f>IF(ISBLANK(B38), "","GeographicalRegion-37")</f>
        <v/>
      </c>
    </row>
    <row r="39">
      <c r="A39">
        <f>IF(ISBLANK(B39), "","GeographicalRegion-38")</f>
        <v/>
      </c>
    </row>
    <row r="40">
      <c r="A40">
        <f>IF(ISBLANK(B40), "","GeographicalRegion-39")</f>
        <v/>
      </c>
    </row>
    <row r="41">
      <c r="A41">
        <f>IF(ISBLANK(B41), "","GeographicalRegion-40")</f>
        <v/>
      </c>
    </row>
    <row r="42">
      <c r="A42">
        <f>IF(ISBLANK(B42), "","GeographicalRegion-41")</f>
        <v/>
      </c>
    </row>
    <row r="43">
      <c r="A43">
        <f>IF(ISBLANK(B43), "","GeographicalRegion-42")</f>
        <v/>
      </c>
    </row>
    <row r="44">
      <c r="A44">
        <f>IF(ISBLANK(B44), "","GeographicalRegion-43")</f>
        <v/>
      </c>
    </row>
    <row r="45">
      <c r="A45">
        <f>IF(ISBLANK(B45), "","GeographicalRegion-44")</f>
        <v/>
      </c>
    </row>
    <row r="46">
      <c r="A46">
        <f>IF(ISBLANK(B46), "","GeographicalRegion-45")</f>
        <v/>
      </c>
    </row>
    <row r="47">
      <c r="A47">
        <f>IF(ISBLANK(B47), "","GeographicalRegion-46")</f>
        <v/>
      </c>
    </row>
    <row r="48">
      <c r="A48">
        <f>IF(ISBLANK(B48), "","GeographicalRegion-47")</f>
        <v/>
      </c>
    </row>
    <row r="49">
      <c r="A49">
        <f>IF(ISBLANK(B49), "","GeographicalRegion-48")</f>
        <v/>
      </c>
    </row>
    <row r="50">
      <c r="A50">
        <f>IF(ISBLANK(B50), "","GeographicalRegion-49")</f>
        <v/>
      </c>
    </row>
    <row r="51">
      <c r="A51">
        <f>IF(ISBLANK(B51), "","GeographicalRegion-50")</f>
        <v/>
      </c>
    </row>
    <row r="52">
      <c r="A52">
        <f>IF(ISBLANK(B52), "","GeographicalRegion-51")</f>
        <v/>
      </c>
    </row>
    <row r="53">
      <c r="A53">
        <f>IF(ISBLANK(B53), "","GeographicalRegion-52")</f>
        <v/>
      </c>
    </row>
    <row r="54">
      <c r="A54">
        <f>IF(ISBLANK(B54), "","GeographicalRegion-53")</f>
        <v/>
      </c>
    </row>
    <row r="55">
      <c r="A55">
        <f>IF(ISBLANK(B55), "","GeographicalRegion-54")</f>
        <v/>
      </c>
    </row>
    <row r="56">
      <c r="A56">
        <f>IF(ISBLANK(B56), "","GeographicalRegion-55")</f>
        <v/>
      </c>
    </row>
    <row r="57">
      <c r="A57">
        <f>IF(ISBLANK(B57), "","GeographicalRegion-56")</f>
        <v/>
      </c>
    </row>
    <row r="58">
      <c r="A58">
        <f>IF(ISBLANK(B58), "","GeographicalRegion-57")</f>
        <v/>
      </c>
    </row>
    <row r="59">
      <c r="A59">
        <f>IF(ISBLANK(B59), "","GeographicalRegion-58")</f>
        <v/>
      </c>
    </row>
    <row r="60">
      <c r="A60">
        <f>IF(ISBLANK(B60), "","GeographicalRegion-59")</f>
        <v/>
      </c>
    </row>
    <row r="61">
      <c r="A61">
        <f>IF(ISBLANK(B61), "","GeographicalRegion-60")</f>
        <v/>
      </c>
    </row>
    <row r="62">
      <c r="A62">
        <f>IF(ISBLANK(B62), "","GeographicalRegion-61")</f>
        <v/>
      </c>
    </row>
    <row r="63">
      <c r="A63">
        <f>IF(ISBLANK(B63), "","GeographicalRegion-62")</f>
        <v/>
      </c>
    </row>
    <row r="64">
      <c r="A64">
        <f>IF(ISBLANK(B64), "","GeographicalRegion-63")</f>
        <v/>
      </c>
    </row>
    <row r="65">
      <c r="A65">
        <f>IF(ISBLANK(B65), "","GeographicalRegion-64")</f>
        <v/>
      </c>
    </row>
    <row r="66">
      <c r="A66">
        <f>IF(ISBLANK(B66), "","GeographicalRegion-65")</f>
        <v/>
      </c>
    </row>
    <row r="67">
      <c r="A67">
        <f>IF(ISBLANK(B67), "","GeographicalRegion-66")</f>
        <v/>
      </c>
    </row>
    <row r="68">
      <c r="A68">
        <f>IF(ISBLANK(B68), "","GeographicalRegion-67")</f>
        <v/>
      </c>
    </row>
    <row r="69">
      <c r="A69">
        <f>IF(ISBLANK(B69), "","GeographicalRegion-68")</f>
        <v/>
      </c>
    </row>
    <row r="70">
      <c r="A70">
        <f>IF(ISBLANK(B70), "","GeographicalRegion-69")</f>
        <v/>
      </c>
    </row>
    <row r="71">
      <c r="A71">
        <f>IF(ISBLANK(B71), "","GeographicalRegion-70")</f>
        <v/>
      </c>
    </row>
    <row r="72">
      <c r="A72">
        <f>IF(ISBLANK(B72), "","GeographicalRegion-71")</f>
        <v/>
      </c>
    </row>
    <row r="73">
      <c r="A73">
        <f>IF(ISBLANK(B73), "","GeographicalRegion-72")</f>
        <v/>
      </c>
    </row>
    <row r="74">
      <c r="A74">
        <f>IF(ISBLANK(B74), "","GeographicalRegion-73")</f>
        <v/>
      </c>
    </row>
    <row r="75">
      <c r="A75">
        <f>IF(ISBLANK(B75), "","GeographicalRegion-74")</f>
        <v/>
      </c>
    </row>
    <row r="76">
      <c r="A76">
        <f>IF(ISBLANK(B76), "","GeographicalRegion-75")</f>
        <v/>
      </c>
    </row>
    <row r="77">
      <c r="A77">
        <f>IF(ISBLANK(B77), "","GeographicalRegion-76")</f>
        <v/>
      </c>
    </row>
    <row r="78">
      <c r="A78">
        <f>IF(ISBLANK(B78), "","GeographicalRegion-77")</f>
        <v/>
      </c>
    </row>
    <row r="79">
      <c r="A79">
        <f>IF(ISBLANK(B79), "","GeographicalRegion-78")</f>
        <v/>
      </c>
    </row>
    <row r="80">
      <c r="A80">
        <f>IF(ISBLANK(B80), "","GeographicalRegion-79")</f>
        <v/>
      </c>
    </row>
    <row r="81">
      <c r="A81">
        <f>IF(ISBLANK(B81), "","GeographicalRegion-80")</f>
        <v/>
      </c>
    </row>
    <row r="82">
      <c r="A82">
        <f>IF(ISBLANK(B82), "","GeographicalRegion-81")</f>
        <v/>
      </c>
    </row>
    <row r="83">
      <c r="A83">
        <f>IF(ISBLANK(B83), "","GeographicalRegion-82")</f>
        <v/>
      </c>
    </row>
    <row r="84">
      <c r="A84">
        <f>IF(ISBLANK(B84), "","GeographicalRegion-83")</f>
        <v/>
      </c>
    </row>
    <row r="85">
      <c r="A85">
        <f>IF(ISBLANK(B85), "","GeographicalRegion-84")</f>
        <v/>
      </c>
    </row>
    <row r="86">
      <c r="A86">
        <f>IF(ISBLANK(B86), "","GeographicalRegion-85")</f>
        <v/>
      </c>
    </row>
    <row r="87">
      <c r="A87">
        <f>IF(ISBLANK(B87), "","GeographicalRegion-86")</f>
        <v/>
      </c>
    </row>
    <row r="88">
      <c r="A88">
        <f>IF(ISBLANK(B88), "","GeographicalRegion-87")</f>
        <v/>
      </c>
    </row>
    <row r="89">
      <c r="A89">
        <f>IF(ISBLANK(B89), "","GeographicalRegion-88")</f>
        <v/>
      </c>
    </row>
    <row r="90">
      <c r="A90">
        <f>IF(ISBLANK(B90), "","GeographicalRegion-89")</f>
        <v/>
      </c>
    </row>
    <row r="91">
      <c r="A91">
        <f>IF(ISBLANK(B91), "","GeographicalRegion-90")</f>
        <v/>
      </c>
    </row>
    <row r="92">
      <c r="A92">
        <f>IF(ISBLANK(B92), "","GeographicalRegion-91")</f>
        <v/>
      </c>
    </row>
    <row r="93">
      <c r="A93">
        <f>IF(ISBLANK(B93), "","GeographicalRegion-92")</f>
        <v/>
      </c>
    </row>
    <row r="94">
      <c r="A94">
        <f>IF(ISBLANK(B94), "","GeographicalRegion-93")</f>
        <v/>
      </c>
    </row>
    <row r="95">
      <c r="A95">
        <f>IF(ISBLANK(B95), "","GeographicalRegion-94")</f>
        <v/>
      </c>
    </row>
    <row r="96">
      <c r="A96">
        <f>IF(ISBLANK(B96), "","GeographicalRegion-95")</f>
        <v/>
      </c>
    </row>
    <row r="97">
      <c r="A97">
        <f>IF(ISBLANK(B97), "","GeographicalRegion-96")</f>
        <v/>
      </c>
    </row>
    <row r="98">
      <c r="A98">
        <f>IF(ISBLANK(B98), "","GeographicalRegion-97")</f>
        <v/>
      </c>
    </row>
    <row r="99">
      <c r="A99">
        <f>IF(ISBLANK(B99), "","GeographicalRegion-98")</f>
        <v/>
      </c>
    </row>
    <row r="100">
      <c r="A100">
        <f>IF(ISBLANK(B100), "","GeographicalRegion-99")</f>
        <v/>
      </c>
    </row>
    <row r="101">
      <c r="A101">
        <f>IF(ISBLANK(B101), "","GeographicalRegion-100")</f>
        <v/>
      </c>
    </row>
    <row r="102">
      <c r="A102">
        <f>IF(ISBLANK(B102), "","GeographicalRegion-101")</f>
        <v/>
      </c>
    </row>
    <row r="103">
      <c r="A103">
        <f>IF(ISBLANK(B103), "","GeographicalRegion-102")</f>
        <v/>
      </c>
    </row>
    <row r="104">
      <c r="A104">
        <f>IF(ISBLANK(B104), "","GeographicalRegion-103")</f>
        <v/>
      </c>
    </row>
    <row r="105">
      <c r="A105">
        <f>IF(ISBLANK(B105), "","GeographicalRegion-104")</f>
        <v/>
      </c>
    </row>
    <row r="106">
      <c r="A106">
        <f>IF(ISBLANK(B106), "","GeographicalRegion-105")</f>
        <v/>
      </c>
    </row>
    <row r="107">
      <c r="A107">
        <f>IF(ISBLANK(B107), "","GeographicalRegion-106")</f>
        <v/>
      </c>
    </row>
    <row r="108">
      <c r="A108">
        <f>IF(ISBLANK(B108), "","GeographicalRegion-107")</f>
        <v/>
      </c>
    </row>
    <row r="109">
      <c r="A109">
        <f>IF(ISBLANK(B109), "","GeographicalRegion-108")</f>
        <v/>
      </c>
    </row>
    <row r="110">
      <c r="A110">
        <f>IF(ISBLANK(B110), "","GeographicalRegion-109")</f>
        <v/>
      </c>
    </row>
    <row r="111">
      <c r="A111">
        <f>IF(ISBLANK(B111), "","GeographicalRegion-110")</f>
        <v/>
      </c>
    </row>
    <row r="112">
      <c r="A112">
        <f>IF(ISBLANK(B112), "","GeographicalRegion-111")</f>
        <v/>
      </c>
    </row>
    <row r="113">
      <c r="A113">
        <f>IF(ISBLANK(B113), "","GeographicalRegion-112")</f>
        <v/>
      </c>
    </row>
    <row r="114">
      <c r="A114">
        <f>IF(ISBLANK(B114), "","GeographicalRegion-113")</f>
        <v/>
      </c>
    </row>
    <row r="115">
      <c r="A115">
        <f>IF(ISBLANK(B115), "","GeographicalRegion-114")</f>
        <v/>
      </c>
    </row>
    <row r="116">
      <c r="A116">
        <f>IF(ISBLANK(B116), "","GeographicalRegion-115")</f>
        <v/>
      </c>
    </row>
    <row r="117">
      <c r="A117">
        <f>IF(ISBLANK(B117), "","GeographicalRegion-116")</f>
        <v/>
      </c>
    </row>
    <row r="118">
      <c r="A118">
        <f>IF(ISBLANK(B118), "","GeographicalRegion-117")</f>
        <v/>
      </c>
    </row>
    <row r="119">
      <c r="A119">
        <f>IF(ISBLANK(B119), "","GeographicalRegion-118")</f>
        <v/>
      </c>
    </row>
    <row r="120">
      <c r="A120">
        <f>IF(ISBLANK(B120), "","GeographicalRegion-119")</f>
        <v/>
      </c>
    </row>
    <row r="121">
      <c r="A121">
        <f>IF(ISBLANK(B121), "","GeographicalRegion-120")</f>
        <v/>
      </c>
    </row>
    <row r="122">
      <c r="A122">
        <f>IF(ISBLANK(B122), "","GeographicalRegion-121")</f>
        <v/>
      </c>
    </row>
    <row r="123">
      <c r="A123">
        <f>IF(ISBLANK(B123), "","GeographicalRegion-122")</f>
        <v/>
      </c>
    </row>
    <row r="124">
      <c r="A124">
        <f>IF(ISBLANK(B124), "","GeographicalRegion-123")</f>
        <v/>
      </c>
    </row>
    <row r="125">
      <c r="A125">
        <f>IF(ISBLANK(B125), "","GeographicalRegion-124")</f>
        <v/>
      </c>
    </row>
    <row r="126">
      <c r="A126">
        <f>IF(ISBLANK(B126), "","GeographicalRegion-125")</f>
        <v/>
      </c>
    </row>
    <row r="127">
      <c r="A127">
        <f>IF(ISBLANK(B127), "","GeographicalRegion-126")</f>
        <v/>
      </c>
    </row>
    <row r="128">
      <c r="A128">
        <f>IF(ISBLANK(B128), "","GeographicalRegion-127")</f>
        <v/>
      </c>
    </row>
    <row r="129">
      <c r="A129">
        <f>IF(ISBLANK(B129), "","GeographicalRegion-128")</f>
        <v/>
      </c>
    </row>
    <row r="130">
      <c r="A130">
        <f>IF(ISBLANK(B130), "","GeographicalRegion-129")</f>
        <v/>
      </c>
    </row>
    <row r="131">
      <c r="A131">
        <f>IF(ISBLANK(B131), "","GeographicalRegion-130")</f>
        <v/>
      </c>
    </row>
    <row r="132">
      <c r="A132">
        <f>IF(ISBLANK(B132), "","GeographicalRegion-131")</f>
        <v/>
      </c>
    </row>
    <row r="133">
      <c r="A133">
        <f>IF(ISBLANK(B133), "","GeographicalRegion-132")</f>
        <v/>
      </c>
    </row>
    <row r="134">
      <c r="A134">
        <f>IF(ISBLANK(B134), "","GeographicalRegion-133")</f>
        <v/>
      </c>
    </row>
    <row r="135">
      <c r="A135">
        <f>IF(ISBLANK(B135), "","GeographicalRegion-134")</f>
        <v/>
      </c>
    </row>
    <row r="136">
      <c r="A136">
        <f>IF(ISBLANK(B136), "","GeographicalRegion-135")</f>
        <v/>
      </c>
    </row>
    <row r="137">
      <c r="A137">
        <f>IF(ISBLANK(B137), "","GeographicalRegion-136")</f>
        <v/>
      </c>
    </row>
    <row r="138">
      <c r="A138">
        <f>IF(ISBLANK(B138), "","GeographicalRegion-137")</f>
        <v/>
      </c>
    </row>
    <row r="139">
      <c r="A139">
        <f>IF(ISBLANK(B139), "","GeographicalRegion-138")</f>
        <v/>
      </c>
    </row>
    <row r="140">
      <c r="A140">
        <f>IF(ISBLANK(B140), "","GeographicalRegion-139")</f>
        <v/>
      </c>
    </row>
    <row r="141">
      <c r="A141">
        <f>IF(ISBLANK(B141), "","GeographicalRegion-140")</f>
        <v/>
      </c>
    </row>
    <row r="142">
      <c r="A142">
        <f>IF(ISBLANK(B142), "","GeographicalRegion-141")</f>
        <v/>
      </c>
    </row>
    <row r="143">
      <c r="A143">
        <f>IF(ISBLANK(B143), "","GeographicalRegion-142")</f>
        <v/>
      </c>
    </row>
    <row r="144">
      <c r="A144">
        <f>IF(ISBLANK(B144), "","GeographicalRegion-143")</f>
        <v/>
      </c>
    </row>
    <row r="145">
      <c r="A145">
        <f>IF(ISBLANK(B145), "","GeographicalRegion-144")</f>
        <v/>
      </c>
    </row>
    <row r="146">
      <c r="A146">
        <f>IF(ISBLANK(B146), "","GeographicalRegion-145")</f>
        <v/>
      </c>
    </row>
    <row r="147">
      <c r="A147">
        <f>IF(ISBLANK(B147), "","GeographicalRegion-146")</f>
        <v/>
      </c>
    </row>
    <row r="148">
      <c r="A148">
        <f>IF(ISBLANK(B148), "","GeographicalRegion-147")</f>
        <v/>
      </c>
    </row>
    <row r="149">
      <c r="A149">
        <f>IF(ISBLANK(B149), "","GeographicalRegion-148")</f>
        <v/>
      </c>
    </row>
    <row r="150">
      <c r="A150">
        <f>IF(ISBLANK(B150), "","GeographicalRegion-149")</f>
        <v/>
      </c>
    </row>
    <row r="151">
      <c r="A151">
        <f>IF(ISBLANK(B151), "","GeographicalRegion-150")</f>
        <v/>
      </c>
    </row>
    <row r="152">
      <c r="A152">
        <f>IF(ISBLANK(B152), "","GeographicalRegion-151")</f>
        <v/>
      </c>
    </row>
    <row r="153">
      <c r="A153">
        <f>IF(ISBLANK(B153), "","GeographicalRegion-152")</f>
        <v/>
      </c>
    </row>
    <row r="154">
      <c r="A154">
        <f>IF(ISBLANK(B154), "","GeographicalRegion-153")</f>
        <v/>
      </c>
    </row>
    <row r="155">
      <c r="A155">
        <f>IF(ISBLANK(B155), "","GeographicalRegion-154")</f>
        <v/>
      </c>
    </row>
    <row r="156">
      <c r="A156">
        <f>IF(ISBLANK(B156), "","GeographicalRegion-155")</f>
        <v/>
      </c>
    </row>
    <row r="157">
      <c r="A157">
        <f>IF(ISBLANK(B157), "","GeographicalRegion-156")</f>
        <v/>
      </c>
    </row>
    <row r="158">
      <c r="A158">
        <f>IF(ISBLANK(B158), "","GeographicalRegion-157")</f>
        <v/>
      </c>
    </row>
    <row r="159">
      <c r="A159">
        <f>IF(ISBLANK(B159), "","GeographicalRegion-158")</f>
        <v/>
      </c>
    </row>
    <row r="160">
      <c r="A160">
        <f>IF(ISBLANK(B160), "","GeographicalRegion-159")</f>
        <v/>
      </c>
    </row>
    <row r="161">
      <c r="A161">
        <f>IF(ISBLANK(B161), "","GeographicalRegion-160")</f>
        <v/>
      </c>
    </row>
    <row r="162">
      <c r="A162">
        <f>IF(ISBLANK(B162), "","GeographicalRegion-161")</f>
        <v/>
      </c>
    </row>
    <row r="163">
      <c r="A163">
        <f>IF(ISBLANK(B163), "","GeographicalRegion-162")</f>
        <v/>
      </c>
    </row>
    <row r="164">
      <c r="A164">
        <f>IF(ISBLANK(B164), "","GeographicalRegion-163")</f>
        <v/>
      </c>
    </row>
    <row r="165">
      <c r="A165">
        <f>IF(ISBLANK(B165), "","GeographicalRegion-164")</f>
        <v/>
      </c>
    </row>
    <row r="166">
      <c r="A166">
        <f>IF(ISBLANK(B166), "","GeographicalRegion-165")</f>
        <v/>
      </c>
    </row>
    <row r="167">
      <c r="A167">
        <f>IF(ISBLANK(B167), "","GeographicalRegion-166")</f>
        <v/>
      </c>
    </row>
    <row r="168">
      <c r="A168">
        <f>IF(ISBLANK(B168), "","GeographicalRegion-167")</f>
        <v/>
      </c>
    </row>
    <row r="169">
      <c r="A169">
        <f>IF(ISBLANK(B169), "","GeographicalRegion-168")</f>
        <v/>
      </c>
    </row>
    <row r="170">
      <c r="A170">
        <f>IF(ISBLANK(B170), "","GeographicalRegion-169")</f>
        <v/>
      </c>
    </row>
    <row r="171">
      <c r="A171">
        <f>IF(ISBLANK(B171), "","GeographicalRegion-170")</f>
        <v/>
      </c>
    </row>
    <row r="172">
      <c r="A172">
        <f>IF(ISBLANK(B172), "","GeographicalRegion-171")</f>
        <v/>
      </c>
    </row>
    <row r="173">
      <c r="A173">
        <f>IF(ISBLANK(B173), "","GeographicalRegion-172")</f>
        <v/>
      </c>
    </row>
    <row r="174">
      <c r="A174">
        <f>IF(ISBLANK(B174), "","GeographicalRegion-173")</f>
        <v/>
      </c>
    </row>
    <row r="175">
      <c r="A175">
        <f>IF(ISBLANK(B175), "","GeographicalRegion-174")</f>
        <v/>
      </c>
    </row>
    <row r="176">
      <c r="A176">
        <f>IF(ISBLANK(B176), "","GeographicalRegion-175")</f>
        <v/>
      </c>
    </row>
    <row r="177">
      <c r="A177">
        <f>IF(ISBLANK(B177), "","GeographicalRegion-176")</f>
        <v/>
      </c>
    </row>
    <row r="178">
      <c r="A178">
        <f>IF(ISBLANK(B178), "","GeographicalRegion-177")</f>
        <v/>
      </c>
    </row>
    <row r="179">
      <c r="A179">
        <f>IF(ISBLANK(B179), "","GeographicalRegion-178")</f>
        <v/>
      </c>
    </row>
    <row r="180">
      <c r="A180">
        <f>IF(ISBLANK(B180), "","GeographicalRegion-179")</f>
        <v/>
      </c>
    </row>
    <row r="181">
      <c r="A181">
        <f>IF(ISBLANK(B181), "","GeographicalRegion-180")</f>
        <v/>
      </c>
    </row>
    <row r="182">
      <c r="A182">
        <f>IF(ISBLANK(B182), "","GeographicalRegion-181")</f>
        <v/>
      </c>
    </row>
    <row r="183">
      <c r="A183">
        <f>IF(ISBLANK(B183), "","GeographicalRegion-182")</f>
        <v/>
      </c>
    </row>
    <row r="184">
      <c r="A184">
        <f>IF(ISBLANK(B184), "","GeographicalRegion-183")</f>
        <v/>
      </c>
    </row>
    <row r="185">
      <c r="A185">
        <f>IF(ISBLANK(B185), "","GeographicalRegion-184")</f>
        <v/>
      </c>
    </row>
    <row r="186">
      <c r="A186">
        <f>IF(ISBLANK(B186), "","GeographicalRegion-185")</f>
        <v/>
      </c>
    </row>
    <row r="187">
      <c r="A187">
        <f>IF(ISBLANK(B187), "","GeographicalRegion-186")</f>
        <v/>
      </c>
    </row>
    <row r="188">
      <c r="A188">
        <f>IF(ISBLANK(B188), "","GeographicalRegion-187")</f>
        <v/>
      </c>
    </row>
    <row r="189">
      <c r="A189">
        <f>IF(ISBLANK(B189), "","GeographicalRegion-188")</f>
        <v/>
      </c>
    </row>
    <row r="190">
      <c r="A190">
        <f>IF(ISBLANK(B190), "","GeographicalRegion-189")</f>
        <v/>
      </c>
    </row>
    <row r="191">
      <c r="A191">
        <f>IF(ISBLANK(B191), "","GeographicalRegion-190")</f>
        <v/>
      </c>
    </row>
    <row r="192">
      <c r="A192">
        <f>IF(ISBLANK(B192), "","GeographicalRegion-191")</f>
        <v/>
      </c>
    </row>
    <row r="193">
      <c r="A193">
        <f>IF(ISBLANK(B193), "","GeographicalRegion-192")</f>
        <v/>
      </c>
    </row>
    <row r="194">
      <c r="A194">
        <f>IF(ISBLANK(B194), "","GeographicalRegion-193")</f>
        <v/>
      </c>
    </row>
    <row r="195">
      <c r="A195">
        <f>IF(ISBLANK(B195), "","GeographicalRegion-194")</f>
        <v/>
      </c>
    </row>
    <row r="196">
      <c r="A196">
        <f>IF(ISBLANK(B196), "","GeographicalRegion-195")</f>
        <v/>
      </c>
    </row>
    <row r="197">
      <c r="A197">
        <f>IF(ISBLANK(B197), "","GeographicalRegion-196")</f>
        <v/>
      </c>
    </row>
    <row r="198">
      <c r="A198">
        <f>IF(ISBLANK(B198), "","GeographicalRegion-197")</f>
        <v/>
      </c>
    </row>
    <row r="199">
      <c r="A199">
        <f>IF(ISBLANK(B199), "","GeographicalRegion-198")</f>
        <v/>
      </c>
    </row>
    <row r="200">
      <c r="A200">
        <f>IF(ISBLANK(B200), "","GeographicalRegion-199")</f>
        <v/>
      </c>
    </row>
    <row r="201">
      <c r="A201">
        <f>IF(ISBLANK(B201), "","GeographicalRegion-200")</f>
        <v/>
      </c>
    </row>
    <row r="202">
      <c r="A202">
        <f>IF(ISBLANK(B202), "","GeographicalRegion-201")</f>
        <v/>
      </c>
    </row>
    <row r="203">
      <c r="A203">
        <f>IF(ISBLANK(B203), "","GeographicalRegion-202")</f>
        <v/>
      </c>
    </row>
    <row r="204">
      <c r="A204">
        <f>IF(ISBLANK(B204), "","GeographicalRegion-203")</f>
        <v/>
      </c>
    </row>
    <row r="205">
      <c r="A205">
        <f>IF(ISBLANK(B205), "","GeographicalRegion-204")</f>
        <v/>
      </c>
    </row>
    <row r="206">
      <c r="A206">
        <f>IF(ISBLANK(B206), "","GeographicalRegion-205")</f>
        <v/>
      </c>
    </row>
    <row r="207">
      <c r="A207">
        <f>IF(ISBLANK(B207), "","GeographicalRegion-206")</f>
        <v/>
      </c>
    </row>
    <row r="208">
      <c r="A208">
        <f>IF(ISBLANK(B208), "","GeographicalRegion-207")</f>
        <v/>
      </c>
    </row>
    <row r="209">
      <c r="A209">
        <f>IF(ISBLANK(B209), "","GeographicalRegion-208")</f>
        <v/>
      </c>
    </row>
    <row r="210">
      <c r="A210">
        <f>IF(ISBLANK(B210), "","GeographicalRegion-209")</f>
        <v/>
      </c>
    </row>
    <row r="211">
      <c r="A211">
        <f>IF(ISBLANK(B211), "","GeographicalRegion-210")</f>
        <v/>
      </c>
    </row>
    <row r="212">
      <c r="A212">
        <f>IF(ISBLANK(B212), "","GeographicalRegion-211")</f>
        <v/>
      </c>
    </row>
    <row r="213">
      <c r="A213">
        <f>IF(ISBLANK(B213), "","GeographicalRegion-212")</f>
        <v/>
      </c>
    </row>
    <row r="214">
      <c r="A214">
        <f>IF(ISBLANK(B214), "","GeographicalRegion-213")</f>
        <v/>
      </c>
    </row>
    <row r="215">
      <c r="A215">
        <f>IF(ISBLANK(B215), "","GeographicalRegion-214")</f>
        <v/>
      </c>
    </row>
    <row r="216">
      <c r="A216">
        <f>IF(ISBLANK(B216), "","GeographicalRegion-215")</f>
        <v/>
      </c>
    </row>
    <row r="217">
      <c r="A217">
        <f>IF(ISBLANK(B217), "","GeographicalRegion-216")</f>
        <v/>
      </c>
    </row>
    <row r="218">
      <c r="A218">
        <f>IF(ISBLANK(B218), "","GeographicalRegion-217")</f>
        <v/>
      </c>
    </row>
    <row r="219">
      <c r="A219">
        <f>IF(ISBLANK(B219), "","GeographicalRegion-218")</f>
        <v/>
      </c>
    </row>
    <row r="220">
      <c r="A220">
        <f>IF(ISBLANK(B220), "","GeographicalRegion-219")</f>
        <v/>
      </c>
    </row>
    <row r="221">
      <c r="A221">
        <f>IF(ISBLANK(B221), "","GeographicalRegion-220")</f>
        <v/>
      </c>
    </row>
    <row r="222">
      <c r="A222">
        <f>IF(ISBLANK(B222), "","GeographicalRegion-221")</f>
        <v/>
      </c>
    </row>
    <row r="223">
      <c r="A223">
        <f>IF(ISBLANK(B223), "","GeographicalRegion-222")</f>
        <v/>
      </c>
    </row>
    <row r="224">
      <c r="A224">
        <f>IF(ISBLANK(B224), "","GeographicalRegion-223")</f>
        <v/>
      </c>
    </row>
    <row r="225">
      <c r="A225">
        <f>IF(ISBLANK(B225), "","GeographicalRegion-224")</f>
        <v/>
      </c>
    </row>
    <row r="226">
      <c r="A226">
        <f>IF(ISBLANK(B226), "","GeographicalRegion-225")</f>
        <v/>
      </c>
    </row>
    <row r="227">
      <c r="A227">
        <f>IF(ISBLANK(B227), "","GeographicalRegion-226")</f>
        <v/>
      </c>
    </row>
    <row r="228">
      <c r="A228">
        <f>IF(ISBLANK(B228), "","GeographicalRegion-227")</f>
        <v/>
      </c>
    </row>
    <row r="229">
      <c r="A229">
        <f>IF(ISBLANK(B229), "","GeographicalRegion-228")</f>
        <v/>
      </c>
    </row>
    <row r="230">
      <c r="A230">
        <f>IF(ISBLANK(B230), "","GeographicalRegion-229")</f>
        <v/>
      </c>
    </row>
    <row r="231">
      <c r="A231">
        <f>IF(ISBLANK(B231), "","GeographicalRegion-230")</f>
        <v/>
      </c>
    </row>
    <row r="232">
      <c r="A232">
        <f>IF(ISBLANK(B232), "","GeographicalRegion-231")</f>
        <v/>
      </c>
    </row>
    <row r="233">
      <c r="A233">
        <f>IF(ISBLANK(B233), "","GeographicalRegion-232")</f>
        <v/>
      </c>
    </row>
    <row r="234">
      <c r="A234">
        <f>IF(ISBLANK(B234), "","GeographicalRegion-233")</f>
        <v/>
      </c>
    </row>
    <row r="235">
      <c r="A235">
        <f>IF(ISBLANK(B235), "","GeographicalRegion-234")</f>
        <v/>
      </c>
    </row>
    <row r="236">
      <c r="A236">
        <f>IF(ISBLANK(B236), "","GeographicalRegion-235")</f>
        <v/>
      </c>
    </row>
    <row r="237">
      <c r="A237">
        <f>IF(ISBLANK(B237), "","GeographicalRegion-236")</f>
        <v/>
      </c>
    </row>
    <row r="238">
      <c r="A238">
        <f>IF(ISBLANK(B238), "","GeographicalRegion-237")</f>
        <v/>
      </c>
    </row>
    <row r="239">
      <c r="A239">
        <f>IF(ISBLANK(B239), "","GeographicalRegion-238")</f>
        <v/>
      </c>
    </row>
    <row r="240">
      <c r="A240">
        <f>IF(ISBLANK(B240), "","GeographicalRegion-239")</f>
        <v/>
      </c>
    </row>
    <row r="241">
      <c r="A241">
        <f>IF(ISBLANK(B241), "","GeographicalRegion-240")</f>
        <v/>
      </c>
    </row>
    <row r="242">
      <c r="A242">
        <f>IF(ISBLANK(B242), "","GeographicalRegion-241")</f>
        <v/>
      </c>
    </row>
    <row r="243">
      <c r="A243">
        <f>IF(ISBLANK(B243), "","GeographicalRegion-242")</f>
        <v/>
      </c>
    </row>
    <row r="244">
      <c r="A244">
        <f>IF(ISBLANK(B244), "","GeographicalRegion-243")</f>
        <v/>
      </c>
    </row>
    <row r="245">
      <c r="A245">
        <f>IF(ISBLANK(B245), "","GeographicalRegion-244")</f>
        <v/>
      </c>
    </row>
    <row r="246">
      <c r="A246">
        <f>IF(ISBLANK(B246), "","GeographicalRegion-245")</f>
        <v/>
      </c>
    </row>
    <row r="247">
      <c r="A247">
        <f>IF(ISBLANK(B247), "","GeographicalRegion-246")</f>
        <v/>
      </c>
    </row>
    <row r="248">
      <c r="A248">
        <f>IF(ISBLANK(B248), "","GeographicalRegion-247")</f>
        <v/>
      </c>
    </row>
    <row r="249">
      <c r="A249">
        <f>IF(ISBLANK(B249), "","GeographicalRegion-248")</f>
        <v/>
      </c>
    </row>
    <row r="250">
      <c r="A250">
        <f>IF(ISBLANK(B250), "","GeographicalRegion-249")</f>
        <v/>
      </c>
    </row>
    <row r="251">
      <c r="A251">
        <f>IF(ISBLANK(B251), "","GeographicalRegion-250")</f>
        <v/>
      </c>
    </row>
    <row r="252">
      <c r="A252">
        <f>IF(ISBLANK(B252), "","GeographicalRegion-251")</f>
        <v/>
      </c>
    </row>
    <row r="253">
      <c r="A253">
        <f>IF(ISBLANK(B253), "","GeographicalRegion-252")</f>
        <v/>
      </c>
    </row>
    <row r="254">
      <c r="A254">
        <f>IF(ISBLANK(B254), "","GeographicalRegion-253")</f>
        <v/>
      </c>
    </row>
    <row r="255">
      <c r="A255">
        <f>IF(ISBLANK(B255), "","GeographicalRegion-254")</f>
        <v/>
      </c>
    </row>
    <row r="256">
      <c r="A256">
        <f>IF(ISBLANK(B256), "","GeographicalRegion-255")</f>
        <v/>
      </c>
    </row>
    <row r="257">
      <c r="A257">
        <f>IF(ISBLANK(B257), "","GeographicalRegion-256")</f>
        <v/>
      </c>
    </row>
    <row r="258">
      <c r="A258">
        <f>IF(ISBLANK(B258), "","GeographicalRegion-257")</f>
        <v/>
      </c>
    </row>
    <row r="259">
      <c r="A259">
        <f>IF(ISBLANK(B259), "","GeographicalRegion-258")</f>
        <v/>
      </c>
    </row>
    <row r="260">
      <c r="A260">
        <f>IF(ISBLANK(B260), "","GeographicalRegion-259")</f>
        <v/>
      </c>
    </row>
    <row r="261">
      <c r="A261">
        <f>IF(ISBLANK(B261), "","GeographicalRegion-260")</f>
        <v/>
      </c>
    </row>
    <row r="262">
      <c r="A262">
        <f>IF(ISBLANK(B262), "","GeographicalRegion-261")</f>
        <v/>
      </c>
    </row>
    <row r="263">
      <c r="A263">
        <f>IF(ISBLANK(B263), "","GeographicalRegion-262")</f>
        <v/>
      </c>
    </row>
    <row r="264">
      <c r="A264">
        <f>IF(ISBLANK(B264), "","GeographicalRegion-263")</f>
        <v/>
      </c>
    </row>
    <row r="265">
      <c r="A265">
        <f>IF(ISBLANK(B265), "","GeographicalRegion-264")</f>
        <v/>
      </c>
    </row>
    <row r="266">
      <c r="A266">
        <f>IF(ISBLANK(B266), "","GeographicalRegion-265")</f>
        <v/>
      </c>
    </row>
    <row r="267">
      <c r="A267">
        <f>IF(ISBLANK(B267), "","GeographicalRegion-266")</f>
        <v/>
      </c>
    </row>
    <row r="268">
      <c r="A268">
        <f>IF(ISBLANK(B268), "","GeographicalRegion-267")</f>
        <v/>
      </c>
    </row>
    <row r="269">
      <c r="A269">
        <f>IF(ISBLANK(B269), "","GeographicalRegion-268")</f>
        <v/>
      </c>
    </row>
    <row r="270">
      <c r="A270">
        <f>IF(ISBLANK(B270), "","GeographicalRegion-269")</f>
        <v/>
      </c>
    </row>
    <row r="271">
      <c r="A271">
        <f>IF(ISBLANK(B271), "","GeographicalRegion-270")</f>
        <v/>
      </c>
    </row>
    <row r="272">
      <c r="A272">
        <f>IF(ISBLANK(B272), "","GeographicalRegion-271")</f>
        <v/>
      </c>
    </row>
    <row r="273">
      <c r="A273">
        <f>IF(ISBLANK(B273), "","GeographicalRegion-272")</f>
        <v/>
      </c>
    </row>
    <row r="274">
      <c r="A274">
        <f>IF(ISBLANK(B274), "","GeographicalRegion-273")</f>
        <v/>
      </c>
    </row>
    <row r="275">
      <c r="A275">
        <f>IF(ISBLANK(B275), "","GeographicalRegion-274")</f>
        <v/>
      </c>
    </row>
    <row r="276">
      <c r="A276">
        <f>IF(ISBLANK(B276), "","GeographicalRegion-275")</f>
        <v/>
      </c>
    </row>
    <row r="277">
      <c r="A277">
        <f>IF(ISBLANK(B277), "","GeographicalRegion-276")</f>
        <v/>
      </c>
    </row>
    <row r="278">
      <c r="A278">
        <f>IF(ISBLANK(B278), "","GeographicalRegion-277")</f>
        <v/>
      </c>
    </row>
    <row r="279">
      <c r="A279">
        <f>IF(ISBLANK(B279), "","GeographicalRegion-278")</f>
        <v/>
      </c>
    </row>
    <row r="280">
      <c r="A280">
        <f>IF(ISBLANK(B280), "","GeographicalRegion-279")</f>
        <v/>
      </c>
    </row>
    <row r="281">
      <c r="A281">
        <f>IF(ISBLANK(B281), "","GeographicalRegion-280")</f>
        <v/>
      </c>
    </row>
    <row r="282">
      <c r="A282">
        <f>IF(ISBLANK(B282), "","GeographicalRegion-281")</f>
        <v/>
      </c>
    </row>
    <row r="283">
      <c r="A283">
        <f>IF(ISBLANK(B283), "","GeographicalRegion-282")</f>
        <v/>
      </c>
    </row>
    <row r="284">
      <c r="A284">
        <f>IF(ISBLANK(B284), "","GeographicalRegion-283")</f>
        <v/>
      </c>
    </row>
    <row r="285">
      <c r="A285">
        <f>IF(ISBLANK(B285), "","GeographicalRegion-284")</f>
        <v/>
      </c>
    </row>
    <row r="286">
      <c r="A286">
        <f>IF(ISBLANK(B286), "","GeographicalRegion-285")</f>
        <v/>
      </c>
    </row>
    <row r="287">
      <c r="A287">
        <f>IF(ISBLANK(B287), "","GeographicalRegion-286")</f>
        <v/>
      </c>
    </row>
    <row r="288">
      <c r="A288">
        <f>IF(ISBLANK(B288), "","GeographicalRegion-287")</f>
        <v/>
      </c>
    </row>
    <row r="289">
      <c r="A289">
        <f>IF(ISBLANK(B289), "","GeographicalRegion-288")</f>
        <v/>
      </c>
    </row>
    <row r="290">
      <c r="A290">
        <f>IF(ISBLANK(B290), "","GeographicalRegion-289")</f>
        <v/>
      </c>
    </row>
    <row r="291">
      <c r="A291">
        <f>IF(ISBLANK(B291), "","GeographicalRegion-290")</f>
        <v/>
      </c>
    </row>
    <row r="292">
      <c r="A292">
        <f>IF(ISBLANK(B292), "","GeographicalRegion-291")</f>
        <v/>
      </c>
    </row>
    <row r="293">
      <c r="A293">
        <f>IF(ISBLANK(B293), "","GeographicalRegion-292")</f>
        <v/>
      </c>
    </row>
    <row r="294">
      <c r="A294">
        <f>IF(ISBLANK(B294), "","GeographicalRegion-293")</f>
        <v/>
      </c>
    </row>
    <row r="295">
      <c r="A295">
        <f>IF(ISBLANK(B295), "","GeographicalRegion-294")</f>
        <v/>
      </c>
    </row>
    <row r="296">
      <c r="A296">
        <f>IF(ISBLANK(B296), "","GeographicalRegion-295")</f>
        <v/>
      </c>
    </row>
    <row r="297">
      <c r="A297">
        <f>IF(ISBLANK(B297), "","GeographicalRegion-296")</f>
        <v/>
      </c>
    </row>
    <row r="298">
      <c r="A298">
        <f>IF(ISBLANK(B298), "","GeographicalRegion-297")</f>
        <v/>
      </c>
    </row>
    <row r="299">
      <c r="A299">
        <f>IF(ISBLANK(B299), "","GeographicalRegion-298")</f>
        <v/>
      </c>
    </row>
    <row r="300">
      <c r="A300">
        <f>IF(ISBLANK(B300), "","GeographicalRegion-299")</f>
        <v/>
      </c>
    </row>
    <row r="301">
      <c r="A301">
        <f>IF(ISBLANK(B301), "","GeographicalRegion-300")</f>
        <v/>
      </c>
    </row>
    <row r="302">
      <c r="A302">
        <f>IF(ISBLANK(B302), "","GeographicalRegion-301")</f>
        <v/>
      </c>
    </row>
    <row r="303">
      <c r="A303">
        <f>IF(ISBLANK(B303), "","GeographicalRegion-302")</f>
        <v/>
      </c>
    </row>
    <row r="304">
      <c r="A304">
        <f>IF(ISBLANK(B304), "","GeographicalRegion-303")</f>
        <v/>
      </c>
    </row>
    <row r="305">
      <c r="A305">
        <f>IF(ISBLANK(B305), "","GeographicalRegion-304")</f>
        <v/>
      </c>
    </row>
    <row r="306">
      <c r="A306">
        <f>IF(ISBLANK(B306), "","GeographicalRegion-305")</f>
        <v/>
      </c>
    </row>
    <row r="307">
      <c r="A307">
        <f>IF(ISBLANK(B307), "","GeographicalRegion-306")</f>
        <v/>
      </c>
    </row>
    <row r="308">
      <c r="A308">
        <f>IF(ISBLANK(B308), "","GeographicalRegion-307")</f>
        <v/>
      </c>
    </row>
    <row r="309">
      <c r="A309">
        <f>IF(ISBLANK(B309), "","GeographicalRegion-308")</f>
        <v/>
      </c>
    </row>
    <row r="310">
      <c r="A310">
        <f>IF(ISBLANK(B310), "","GeographicalRegion-309")</f>
        <v/>
      </c>
    </row>
    <row r="311">
      <c r="A311">
        <f>IF(ISBLANK(B311), "","GeographicalRegion-310")</f>
        <v/>
      </c>
    </row>
    <row r="312">
      <c r="A312">
        <f>IF(ISBLANK(B312), "","GeographicalRegion-311")</f>
        <v/>
      </c>
    </row>
    <row r="313">
      <c r="A313">
        <f>IF(ISBLANK(B313), "","GeographicalRegion-312")</f>
        <v/>
      </c>
    </row>
    <row r="314">
      <c r="A314">
        <f>IF(ISBLANK(B314), "","GeographicalRegion-313")</f>
        <v/>
      </c>
    </row>
    <row r="315">
      <c r="A315">
        <f>IF(ISBLANK(B315), "","GeographicalRegion-314")</f>
        <v/>
      </c>
    </row>
    <row r="316">
      <c r="A316">
        <f>IF(ISBLANK(B316), "","GeographicalRegion-315")</f>
        <v/>
      </c>
    </row>
    <row r="317">
      <c r="A317">
        <f>IF(ISBLANK(B317), "","GeographicalRegion-316")</f>
        <v/>
      </c>
    </row>
    <row r="318">
      <c r="A318">
        <f>IF(ISBLANK(B318), "","GeographicalRegion-317")</f>
        <v/>
      </c>
    </row>
    <row r="319">
      <c r="A319">
        <f>IF(ISBLANK(B319), "","GeographicalRegion-318")</f>
        <v/>
      </c>
    </row>
    <row r="320">
      <c r="A320">
        <f>IF(ISBLANK(B320), "","GeographicalRegion-319")</f>
        <v/>
      </c>
    </row>
    <row r="321">
      <c r="A321">
        <f>IF(ISBLANK(B321), "","GeographicalRegion-320")</f>
        <v/>
      </c>
    </row>
    <row r="322">
      <c r="A322">
        <f>IF(ISBLANK(B322), "","GeographicalRegion-321")</f>
        <v/>
      </c>
    </row>
    <row r="323">
      <c r="A323">
        <f>IF(ISBLANK(B323), "","GeographicalRegion-322")</f>
        <v/>
      </c>
    </row>
    <row r="324">
      <c r="A324">
        <f>IF(ISBLANK(B324), "","GeographicalRegion-323")</f>
        <v/>
      </c>
    </row>
    <row r="325">
      <c r="A325">
        <f>IF(ISBLANK(B325), "","GeographicalRegion-324")</f>
        <v/>
      </c>
    </row>
    <row r="326">
      <c r="A326">
        <f>IF(ISBLANK(B326), "","GeographicalRegion-325")</f>
        <v/>
      </c>
    </row>
    <row r="327">
      <c r="A327">
        <f>IF(ISBLANK(B327), "","GeographicalRegion-326")</f>
        <v/>
      </c>
    </row>
    <row r="328">
      <c r="A328">
        <f>IF(ISBLANK(B328), "","GeographicalRegion-327")</f>
        <v/>
      </c>
    </row>
    <row r="329">
      <c r="A329">
        <f>IF(ISBLANK(B329), "","GeographicalRegion-328")</f>
        <v/>
      </c>
    </row>
    <row r="330">
      <c r="A330">
        <f>IF(ISBLANK(B330), "","GeographicalRegion-329")</f>
        <v/>
      </c>
    </row>
    <row r="331">
      <c r="A331">
        <f>IF(ISBLANK(B331), "","GeographicalRegion-330")</f>
        <v/>
      </c>
    </row>
    <row r="332">
      <c r="A332">
        <f>IF(ISBLANK(B332), "","GeographicalRegion-331")</f>
        <v/>
      </c>
    </row>
    <row r="333">
      <c r="A333">
        <f>IF(ISBLANK(B333), "","GeographicalRegion-332")</f>
        <v/>
      </c>
    </row>
    <row r="334">
      <c r="A334">
        <f>IF(ISBLANK(B334), "","GeographicalRegion-333")</f>
        <v/>
      </c>
    </row>
    <row r="335">
      <c r="A335">
        <f>IF(ISBLANK(B335), "","GeographicalRegion-334")</f>
        <v/>
      </c>
    </row>
    <row r="336">
      <c r="A336">
        <f>IF(ISBLANK(B336), "","GeographicalRegion-335")</f>
        <v/>
      </c>
    </row>
    <row r="337">
      <c r="A337">
        <f>IF(ISBLANK(B337), "","GeographicalRegion-336")</f>
        <v/>
      </c>
    </row>
    <row r="338">
      <c r="A338">
        <f>IF(ISBLANK(B338), "","GeographicalRegion-337")</f>
        <v/>
      </c>
    </row>
    <row r="339">
      <c r="A339">
        <f>IF(ISBLANK(B339), "","GeographicalRegion-338")</f>
        <v/>
      </c>
    </row>
    <row r="340">
      <c r="A340">
        <f>IF(ISBLANK(B340), "","GeographicalRegion-339")</f>
        <v/>
      </c>
    </row>
    <row r="341">
      <c r="A341">
        <f>IF(ISBLANK(B341), "","GeographicalRegion-340")</f>
        <v/>
      </c>
    </row>
    <row r="342">
      <c r="A342">
        <f>IF(ISBLANK(B342), "","GeographicalRegion-341")</f>
        <v/>
      </c>
    </row>
    <row r="343">
      <c r="A343">
        <f>IF(ISBLANK(B343), "","GeographicalRegion-342")</f>
        <v/>
      </c>
    </row>
    <row r="344">
      <c r="A344">
        <f>IF(ISBLANK(B344), "","GeographicalRegion-343")</f>
        <v/>
      </c>
    </row>
    <row r="345">
      <c r="A345">
        <f>IF(ISBLANK(B345), "","GeographicalRegion-344")</f>
        <v/>
      </c>
    </row>
    <row r="346">
      <c r="A346">
        <f>IF(ISBLANK(B346), "","GeographicalRegion-345")</f>
        <v/>
      </c>
    </row>
    <row r="347">
      <c r="A347">
        <f>IF(ISBLANK(B347), "","GeographicalRegion-346")</f>
        <v/>
      </c>
    </row>
    <row r="348">
      <c r="A348">
        <f>IF(ISBLANK(B348), "","GeographicalRegion-347")</f>
        <v/>
      </c>
    </row>
    <row r="349">
      <c r="A349">
        <f>IF(ISBLANK(B349), "","GeographicalRegion-348")</f>
        <v/>
      </c>
    </row>
    <row r="350">
      <c r="A350">
        <f>IF(ISBLANK(B350), "","GeographicalRegion-349")</f>
        <v/>
      </c>
    </row>
    <row r="351">
      <c r="A351">
        <f>IF(ISBLANK(B351), "","GeographicalRegion-350")</f>
        <v/>
      </c>
    </row>
    <row r="352">
      <c r="A352">
        <f>IF(ISBLANK(B352), "","GeographicalRegion-351")</f>
        <v/>
      </c>
    </row>
    <row r="353">
      <c r="A353">
        <f>IF(ISBLANK(B353), "","GeographicalRegion-352")</f>
        <v/>
      </c>
    </row>
    <row r="354">
      <c r="A354">
        <f>IF(ISBLANK(B354), "","GeographicalRegion-353")</f>
        <v/>
      </c>
    </row>
    <row r="355">
      <c r="A355">
        <f>IF(ISBLANK(B355), "","GeographicalRegion-354")</f>
        <v/>
      </c>
    </row>
    <row r="356">
      <c r="A356">
        <f>IF(ISBLANK(B356), "","GeographicalRegion-355")</f>
        <v/>
      </c>
    </row>
    <row r="357">
      <c r="A357">
        <f>IF(ISBLANK(B357), "","GeographicalRegion-356")</f>
        <v/>
      </c>
    </row>
    <row r="358">
      <c r="A358">
        <f>IF(ISBLANK(B358), "","GeographicalRegion-357")</f>
        <v/>
      </c>
    </row>
    <row r="359">
      <c r="A359">
        <f>IF(ISBLANK(B359), "","GeographicalRegion-358")</f>
        <v/>
      </c>
    </row>
    <row r="360">
      <c r="A360">
        <f>IF(ISBLANK(B360), "","GeographicalRegion-359")</f>
        <v/>
      </c>
    </row>
    <row r="361">
      <c r="A361">
        <f>IF(ISBLANK(B361), "","GeographicalRegion-360")</f>
        <v/>
      </c>
    </row>
    <row r="362">
      <c r="A362">
        <f>IF(ISBLANK(B362), "","GeographicalRegion-361")</f>
        <v/>
      </c>
    </row>
    <row r="363">
      <c r="A363">
        <f>IF(ISBLANK(B363), "","GeographicalRegion-362")</f>
        <v/>
      </c>
    </row>
    <row r="364">
      <c r="A364">
        <f>IF(ISBLANK(B364), "","GeographicalRegion-363")</f>
        <v/>
      </c>
    </row>
    <row r="365">
      <c r="A365">
        <f>IF(ISBLANK(B365), "","GeographicalRegion-364")</f>
        <v/>
      </c>
    </row>
    <row r="366">
      <c r="A366">
        <f>IF(ISBLANK(B366), "","GeographicalRegion-365")</f>
        <v/>
      </c>
    </row>
    <row r="367">
      <c r="A367">
        <f>IF(ISBLANK(B367), "","GeographicalRegion-366")</f>
        <v/>
      </c>
    </row>
    <row r="368">
      <c r="A368">
        <f>IF(ISBLANK(B368), "","GeographicalRegion-367")</f>
        <v/>
      </c>
    </row>
    <row r="369">
      <c r="A369">
        <f>IF(ISBLANK(B369), "","GeographicalRegion-368")</f>
        <v/>
      </c>
    </row>
    <row r="370">
      <c r="A370">
        <f>IF(ISBLANK(B370), "","GeographicalRegion-369")</f>
        <v/>
      </c>
    </row>
    <row r="371">
      <c r="A371">
        <f>IF(ISBLANK(B371), "","GeographicalRegion-370")</f>
        <v/>
      </c>
    </row>
    <row r="372">
      <c r="A372">
        <f>IF(ISBLANK(B372), "","GeographicalRegion-371")</f>
        <v/>
      </c>
    </row>
    <row r="373">
      <c r="A373">
        <f>IF(ISBLANK(B373), "","GeographicalRegion-372")</f>
        <v/>
      </c>
    </row>
    <row r="374">
      <c r="A374">
        <f>IF(ISBLANK(B374), "","GeographicalRegion-373")</f>
        <v/>
      </c>
    </row>
    <row r="375">
      <c r="A375">
        <f>IF(ISBLANK(B375), "","GeographicalRegion-374")</f>
        <v/>
      </c>
    </row>
    <row r="376">
      <c r="A376">
        <f>IF(ISBLANK(B376), "","GeographicalRegion-375")</f>
        <v/>
      </c>
    </row>
    <row r="377">
      <c r="A377">
        <f>IF(ISBLANK(B377), "","GeographicalRegion-376")</f>
        <v/>
      </c>
    </row>
    <row r="378">
      <c r="A378">
        <f>IF(ISBLANK(B378), "","GeographicalRegion-377")</f>
        <v/>
      </c>
    </row>
    <row r="379">
      <c r="A379">
        <f>IF(ISBLANK(B379), "","GeographicalRegion-378")</f>
        <v/>
      </c>
    </row>
    <row r="380">
      <c r="A380">
        <f>IF(ISBLANK(B380), "","GeographicalRegion-379")</f>
        <v/>
      </c>
    </row>
    <row r="381">
      <c r="A381">
        <f>IF(ISBLANK(B381), "","GeographicalRegion-380")</f>
        <v/>
      </c>
    </row>
    <row r="382">
      <c r="A382">
        <f>IF(ISBLANK(B382), "","GeographicalRegion-381")</f>
        <v/>
      </c>
    </row>
    <row r="383">
      <c r="A383">
        <f>IF(ISBLANK(B383), "","GeographicalRegion-382")</f>
        <v/>
      </c>
    </row>
    <row r="384">
      <c r="A384">
        <f>IF(ISBLANK(B384), "","GeographicalRegion-383")</f>
        <v/>
      </c>
    </row>
    <row r="385">
      <c r="A385">
        <f>IF(ISBLANK(B385), "","GeographicalRegion-384")</f>
        <v/>
      </c>
    </row>
    <row r="386">
      <c r="A386">
        <f>IF(ISBLANK(B386), "","GeographicalRegion-385")</f>
        <v/>
      </c>
    </row>
    <row r="387">
      <c r="A387">
        <f>IF(ISBLANK(B387), "","GeographicalRegion-386")</f>
        <v/>
      </c>
    </row>
    <row r="388">
      <c r="A388">
        <f>IF(ISBLANK(B388), "","GeographicalRegion-387")</f>
        <v/>
      </c>
    </row>
    <row r="389">
      <c r="A389">
        <f>IF(ISBLANK(B389), "","GeographicalRegion-388")</f>
        <v/>
      </c>
    </row>
    <row r="390">
      <c r="A390">
        <f>IF(ISBLANK(B390), "","GeographicalRegion-389")</f>
        <v/>
      </c>
    </row>
    <row r="391">
      <c r="A391">
        <f>IF(ISBLANK(B391), "","GeographicalRegion-390")</f>
        <v/>
      </c>
    </row>
    <row r="392">
      <c r="A392">
        <f>IF(ISBLANK(B392), "","GeographicalRegion-391")</f>
        <v/>
      </c>
    </row>
    <row r="393">
      <c r="A393">
        <f>IF(ISBLANK(B393), "","GeographicalRegion-392")</f>
        <v/>
      </c>
    </row>
    <row r="394">
      <c r="A394">
        <f>IF(ISBLANK(B394), "","GeographicalRegion-393")</f>
        <v/>
      </c>
    </row>
    <row r="395">
      <c r="A395">
        <f>IF(ISBLANK(B395), "","GeographicalRegion-394")</f>
        <v/>
      </c>
    </row>
    <row r="396">
      <c r="A396">
        <f>IF(ISBLANK(B396), "","GeographicalRegion-395")</f>
        <v/>
      </c>
    </row>
    <row r="397">
      <c r="A397">
        <f>IF(ISBLANK(B397), "","GeographicalRegion-396")</f>
        <v/>
      </c>
    </row>
    <row r="398">
      <c r="A398">
        <f>IF(ISBLANK(B398), "","GeographicalRegion-397")</f>
        <v/>
      </c>
    </row>
    <row r="399">
      <c r="A399">
        <f>IF(ISBLANK(B399), "","GeographicalRegion-398")</f>
        <v/>
      </c>
    </row>
    <row r="400">
      <c r="A400">
        <f>IF(ISBLANK(B400), "","GeographicalRegion-399")</f>
        <v/>
      </c>
    </row>
    <row r="401">
      <c r="A401">
        <f>IF(ISBLANK(B401), "","GeographicalRegion-400")</f>
        <v/>
      </c>
    </row>
    <row r="402">
      <c r="A402">
        <f>IF(ISBLANK(B402), "","GeographicalRegion-401")</f>
        <v/>
      </c>
    </row>
    <row r="403">
      <c r="A403">
        <f>IF(ISBLANK(B403), "","GeographicalRegion-402")</f>
        <v/>
      </c>
    </row>
    <row r="404">
      <c r="A404">
        <f>IF(ISBLANK(B404), "","GeographicalRegion-403")</f>
        <v/>
      </c>
    </row>
    <row r="405">
      <c r="A405">
        <f>IF(ISBLANK(B405), "","GeographicalRegion-404")</f>
        <v/>
      </c>
    </row>
    <row r="406">
      <c r="A406">
        <f>IF(ISBLANK(B406), "","GeographicalRegion-405")</f>
        <v/>
      </c>
    </row>
    <row r="407">
      <c r="A407">
        <f>IF(ISBLANK(B407), "","GeographicalRegion-406")</f>
        <v/>
      </c>
    </row>
    <row r="408">
      <c r="A408">
        <f>IF(ISBLANK(B408), "","GeographicalRegion-407")</f>
        <v/>
      </c>
    </row>
    <row r="409">
      <c r="A409">
        <f>IF(ISBLANK(B409), "","GeographicalRegion-408")</f>
        <v/>
      </c>
    </row>
    <row r="410">
      <c r="A410">
        <f>IF(ISBLANK(B410), "","GeographicalRegion-409")</f>
        <v/>
      </c>
    </row>
    <row r="411">
      <c r="A411">
        <f>IF(ISBLANK(B411), "","GeographicalRegion-410")</f>
        <v/>
      </c>
    </row>
    <row r="412">
      <c r="A412">
        <f>IF(ISBLANK(B412), "","GeographicalRegion-411")</f>
        <v/>
      </c>
    </row>
    <row r="413">
      <c r="A413">
        <f>IF(ISBLANK(B413), "","GeographicalRegion-412")</f>
        <v/>
      </c>
    </row>
    <row r="414">
      <c r="A414">
        <f>IF(ISBLANK(B414), "","GeographicalRegion-413")</f>
        <v/>
      </c>
    </row>
    <row r="415">
      <c r="A415">
        <f>IF(ISBLANK(B415), "","GeographicalRegion-414")</f>
        <v/>
      </c>
    </row>
    <row r="416">
      <c r="A416">
        <f>IF(ISBLANK(B416), "","GeographicalRegion-415")</f>
        <v/>
      </c>
    </row>
    <row r="417">
      <c r="A417">
        <f>IF(ISBLANK(B417), "","GeographicalRegion-416")</f>
        <v/>
      </c>
    </row>
    <row r="418">
      <c r="A418">
        <f>IF(ISBLANK(B418), "","GeographicalRegion-417")</f>
        <v/>
      </c>
    </row>
    <row r="419">
      <c r="A419">
        <f>IF(ISBLANK(B419), "","GeographicalRegion-418")</f>
        <v/>
      </c>
    </row>
    <row r="420">
      <c r="A420">
        <f>IF(ISBLANK(B420), "","GeographicalRegion-419")</f>
        <v/>
      </c>
    </row>
    <row r="421">
      <c r="A421">
        <f>IF(ISBLANK(B421), "","GeographicalRegion-420")</f>
        <v/>
      </c>
    </row>
    <row r="422">
      <c r="A422">
        <f>IF(ISBLANK(B422), "","GeographicalRegion-421")</f>
        <v/>
      </c>
    </row>
    <row r="423">
      <c r="A423">
        <f>IF(ISBLANK(B423), "","GeographicalRegion-422")</f>
        <v/>
      </c>
    </row>
    <row r="424">
      <c r="A424">
        <f>IF(ISBLANK(B424), "","GeographicalRegion-423")</f>
        <v/>
      </c>
    </row>
    <row r="425">
      <c r="A425">
        <f>IF(ISBLANK(B425), "","GeographicalRegion-424")</f>
        <v/>
      </c>
    </row>
    <row r="426">
      <c r="A426">
        <f>IF(ISBLANK(B426), "","GeographicalRegion-425")</f>
        <v/>
      </c>
    </row>
    <row r="427">
      <c r="A427">
        <f>IF(ISBLANK(B427), "","GeographicalRegion-426")</f>
        <v/>
      </c>
    </row>
    <row r="428">
      <c r="A428">
        <f>IF(ISBLANK(B428), "","GeographicalRegion-427")</f>
        <v/>
      </c>
    </row>
    <row r="429">
      <c r="A429">
        <f>IF(ISBLANK(B429), "","GeographicalRegion-428")</f>
        <v/>
      </c>
    </row>
    <row r="430">
      <c r="A430">
        <f>IF(ISBLANK(B430), "","GeographicalRegion-429")</f>
        <v/>
      </c>
    </row>
    <row r="431">
      <c r="A431">
        <f>IF(ISBLANK(B431), "","GeographicalRegion-430")</f>
        <v/>
      </c>
    </row>
    <row r="432">
      <c r="A432">
        <f>IF(ISBLANK(B432), "","GeographicalRegion-431")</f>
        <v/>
      </c>
    </row>
    <row r="433">
      <c r="A433">
        <f>IF(ISBLANK(B433), "","GeographicalRegion-432")</f>
        <v/>
      </c>
    </row>
    <row r="434">
      <c r="A434">
        <f>IF(ISBLANK(B434), "","GeographicalRegion-433")</f>
        <v/>
      </c>
    </row>
    <row r="435">
      <c r="A435">
        <f>IF(ISBLANK(B435), "","GeographicalRegion-434")</f>
        <v/>
      </c>
    </row>
    <row r="436">
      <c r="A436">
        <f>IF(ISBLANK(B436), "","GeographicalRegion-435")</f>
        <v/>
      </c>
    </row>
    <row r="437">
      <c r="A437">
        <f>IF(ISBLANK(B437), "","GeographicalRegion-436")</f>
        <v/>
      </c>
    </row>
    <row r="438">
      <c r="A438">
        <f>IF(ISBLANK(B438), "","GeographicalRegion-437")</f>
        <v/>
      </c>
    </row>
    <row r="439">
      <c r="A439">
        <f>IF(ISBLANK(B439), "","GeographicalRegion-438")</f>
        <v/>
      </c>
    </row>
    <row r="440">
      <c r="A440">
        <f>IF(ISBLANK(B440), "","GeographicalRegion-439")</f>
        <v/>
      </c>
    </row>
    <row r="441">
      <c r="A441">
        <f>IF(ISBLANK(B441), "","GeographicalRegion-440")</f>
        <v/>
      </c>
    </row>
    <row r="442">
      <c r="A442">
        <f>IF(ISBLANK(B442), "","GeographicalRegion-441")</f>
        <v/>
      </c>
    </row>
    <row r="443">
      <c r="A443">
        <f>IF(ISBLANK(B443), "","GeographicalRegion-442")</f>
        <v/>
      </c>
    </row>
    <row r="444">
      <c r="A444">
        <f>IF(ISBLANK(B444), "","GeographicalRegion-443")</f>
        <v/>
      </c>
    </row>
    <row r="445">
      <c r="A445">
        <f>IF(ISBLANK(B445), "","GeographicalRegion-444")</f>
        <v/>
      </c>
    </row>
    <row r="446">
      <c r="A446">
        <f>IF(ISBLANK(B446), "","GeographicalRegion-445")</f>
        <v/>
      </c>
    </row>
    <row r="447">
      <c r="A447">
        <f>IF(ISBLANK(B447), "","GeographicalRegion-446")</f>
        <v/>
      </c>
    </row>
    <row r="448">
      <c r="A448">
        <f>IF(ISBLANK(B448), "","GeographicalRegion-447")</f>
        <v/>
      </c>
    </row>
    <row r="449">
      <c r="A449">
        <f>IF(ISBLANK(B449), "","GeographicalRegion-448")</f>
        <v/>
      </c>
    </row>
    <row r="450">
      <c r="A450">
        <f>IF(ISBLANK(B450), "","GeographicalRegion-449")</f>
        <v/>
      </c>
    </row>
    <row r="451">
      <c r="A451">
        <f>IF(ISBLANK(B451), "","GeographicalRegion-450")</f>
        <v/>
      </c>
    </row>
    <row r="452">
      <c r="A452">
        <f>IF(ISBLANK(B452), "","GeographicalRegion-451")</f>
        <v/>
      </c>
    </row>
    <row r="453">
      <c r="A453">
        <f>IF(ISBLANK(B453), "","GeographicalRegion-452")</f>
        <v/>
      </c>
    </row>
    <row r="454">
      <c r="A454">
        <f>IF(ISBLANK(B454), "","GeographicalRegion-453")</f>
        <v/>
      </c>
    </row>
    <row r="455">
      <c r="A455">
        <f>IF(ISBLANK(B455), "","GeographicalRegion-454")</f>
        <v/>
      </c>
    </row>
    <row r="456">
      <c r="A456">
        <f>IF(ISBLANK(B456), "","GeographicalRegion-455")</f>
        <v/>
      </c>
    </row>
    <row r="457">
      <c r="A457">
        <f>IF(ISBLANK(B457), "","GeographicalRegion-456")</f>
        <v/>
      </c>
    </row>
    <row r="458">
      <c r="A458">
        <f>IF(ISBLANK(B458), "","GeographicalRegion-457")</f>
        <v/>
      </c>
    </row>
    <row r="459">
      <c r="A459">
        <f>IF(ISBLANK(B459), "","GeographicalRegion-458")</f>
        <v/>
      </c>
    </row>
    <row r="460">
      <c r="A460">
        <f>IF(ISBLANK(B460), "","GeographicalRegion-459")</f>
        <v/>
      </c>
    </row>
    <row r="461">
      <c r="A461">
        <f>IF(ISBLANK(B461), "","GeographicalRegion-460")</f>
        <v/>
      </c>
    </row>
    <row r="462">
      <c r="A462">
        <f>IF(ISBLANK(B462), "","GeographicalRegion-461")</f>
        <v/>
      </c>
    </row>
    <row r="463">
      <c r="A463">
        <f>IF(ISBLANK(B463), "","GeographicalRegion-462")</f>
        <v/>
      </c>
    </row>
    <row r="464">
      <c r="A464">
        <f>IF(ISBLANK(B464), "","GeographicalRegion-463")</f>
        <v/>
      </c>
    </row>
    <row r="465">
      <c r="A465">
        <f>IF(ISBLANK(B465), "","GeographicalRegion-464")</f>
        <v/>
      </c>
    </row>
    <row r="466">
      <c r="A466">
        <f>IF(ISBLANK(B466), "","GeographicalRegion-465")</f>
        <v/>
      </c>
    </row>
    <row r="467">
      <c r="A467">
        <f>IF(ISBLANK(B467), "","GeographicalRegion-466")</f>
        <v/>
      </c>
    </row>
    <row r="468">
      <c r="A468">
        <f>IF(ISBLANK(B468), "","GeographicalRegion-467")</f>
        <v/>
      </c>
    </row>
    <row r="469">
      <c r="A469">
        <f>IF(ISBLANK(B469), "","GeographicalRegion-468")</f>
        <v/>
      </c>
    </row>
    <row r="470">
      <c r="A470">
        <f>IF(ISBLANK(B470), "","GeographicalRegion-469")</f>
        <v/>
      </c>
    </row>
    <row r="471">
      <c r="A471">
        <f>IF(ISBLANK(B471), "","GeographicalRegion-470")</f>
        <v/>
      </c>
    </row>
    <row r="472">
      <c r="A472">
        <f>IF(ISBLANK(B472), "","GeographicalRegion-471")</f>
        <v/>
      </c>
    </row>
    <row r="473">
      <c r="A473">
        <f>IF(ISBLANK(B473), "","GeographicalRegion-472")</f>
        <v/>
      </c>
    </row>
    <row r="474">
      <c r="A474">
        <f>IF(ISBLANK(B474), "","GeographicalRegion-473")</f>
        <v/>
      </c>
    </row>
    <row r="475">
      <c r="A475">
        <f>IF(ISBLANK(B475), "","GeographicalRegion-474")</f>
        <v/>
      </c>
    </row>
    <row r="476">
      <c r="A476">
        <f>IF(ISBLANK(B476), "","GeographicalRegion-475")</f>
        <v/>
      </c>
    </row>
    <row r="477">
      <c r="A477">
        <f>IF(ISBLANK(B477), "","GeographicalRegion-476")</f>
        <v/>
      </c>
    </row>
    <row r="478">
      <c r="A478">
        <f>IF(ISBLANK(B478), "","GeographicalRegion-477")</f>
        <v/>
      </c>
    </row>
    <row r="479">
      <c r="A479">
        <f>IF(ISBLANK(B479), "","GeographicalRegion-478")</f>
        <v/>
      </c>
    </row>
    <row r="480">
      <c r="A480">
        <f>IF(ISBLANK(B480), "","GeographicalRegion-479")</f>
        <v/>
      </c>
    </row>
    <row r="481">
      <c r="A481">
        <f>IF(ISBLANK(B481), "","GeographicalRegion-480")</f>
        <v/>
      </c>
    </row>
    <row r="482">
      <c r="A482">
        <f>IF(ISBLANK(B482), "","GeographicalRegion-481")</f>
        <v/>
      </c>
    </row>
    <row r="483">
      <c r="A483">
        <f>IF(ISBLANK(B483), "","GeographicalRegion-482")</f>
        <v/>
      </c>
    </row>
    <row r="484">
      <c r="A484">
        <f>IF(ISBLANK(B484), "","GeographicalRegion-483")</f>
        <v/>
      </c>
    </row>
    <row r="485">
      <c r="A485">
        <f>IF(ISBLANK(B485), "","GeographicalRegion-484")</f>
        <v/>
      </c>
    </row>
    <row r="486">
      <c r="A486">
        <f>IF(ISBLANK(B486), "","GeographicalRegion-485")</f>
        <v/>
      </c>
    </row>
    <row r="487">
      <c r="A487">
        <f>IF(ISBLANK(B487), "","GeographicalRegion-486")</f>
        <v/>
      </c>
    </row>
    <row r="488">
      <c r="A488">
        <f>IF(ISBLANK(B488), "","GeographicalRegion-487")</f>
        <v/>
      </c>
    </row>
    <row r="489">
      <c r="A489">
        <f>IF(ISBLANK(B489), "","GeographicalRegion-488")</f>
        <v/>
      </c>
    </row>
    <row r="490">
      <c r="A490">
        <f>IF(ISBLANK(B490), "","GeographicalRegion-489")</f>
        <v/>
      </c>
    </row>
    <row r="491">
      <c r="A491">
        <f>IF(ISBLANK(B491), "","GeographicalRegion-490")</f>
        <v/>
      </c>
    </row>
    <row r="492">
      <c r="A492">
        <f>IF(ISBLANK(B492), "","GeographicalRegion-491")</f>
        <v/>
      </c>
    </row>
    <row r="493">
      <c r="A493">
        <f>IF(ISBLANK(B493), "","GeographicalRegion-492")</f>
        <v/>
      </c>
    </row>
    <row r="494">
      <c r="A494">
        <f>IF(ISBLANK(B494), "","GeographicalRegion-493")</f>
        <v/>
      </c>
    </row>
    <row r="495">
      <c r="A495">
        <f>IF(ISBLANK(B495), "","GeographicalRegion-494")</f>
        <v/>
      </c>
    </row>
    <row r="496">
      <c r="A496">
        <f>IF(ISBLANK(B496), "","GeographicalRegion-495")</f>
        <v/>
      </c>
    </row>
    <row r="497">
      <c r="A497">
        <f>IF(ISBLANK(B497), "","GeographicalRegion-496")</f>
        <v/>
      </c>
    </row>
    <row r="498">
      <c r="A498">
        <f>IF(ISBLANK(B498), "","GeographicalRegion-497")</f>
        <v/>
      </c>
    </row>
    <row r="499">
      <c r="A499">
        <f>IF(ISBLANK(B499), "","GeographicalRegion-498")</f>
        <v/>
      </c>
    </row>
    <row r="500">
      <c r="A500">
        <f>IF(ISBLANK(B500), "","GeographicalRegion-499")</f>
        <v/>
      </c>
    </row>
    <row r="501">
      <c r="A501">
        <f>IF(ISBLANK(B501), "","GeographicalRegion-500")</f>
        <v/>
      </c>
    </row>
    <row r="502">
      <c r="A502">
        <f>IF(ISBLANK(B502), "","GeographicalRegion-501")</f>
        <v/>
      </c>
    </row>
    <row r="503">
      <c r="A503">
        <f>IF(ISBLANK(B503), "","GeographicalRegion-502")</f>
        <v/>
      </c>
    </row>
    <row r="504">
      <c r="A504">
        <f>IF(ISBLANK(B504), "","GeographicalRegion-503")</f>
        <v/>
      </c>
    </row>
    <row r="505">
      <c r="A505">
        <f>IF(ISBLANK(B505), "","GeographicalRegion-504")</f>
        <v/>
      </c>
    </row>
    <row r="506">
      <c r="A506">
        <f>IF(ISBLANK(B506), "","GeographicalRegion-505")</f>
        <v/>
      </c>
    </row>
    <row r="507">
      <c r="A507">
        <f>IF(ISBLANK(B507), "","GeographicalRegion-506")</f>
        <v/>
      </c>
    </row>
    <row r="508">
      <c r="A508">
        <f>IF(ISBLANK(B508), "","GeographicalRegion-507")</f>
        <v/>
      </c>
    </row>
    <row r="509">
      <c r="A509">
        <f>IF(ISBLANK(B509), "","GeographicalRegion-508")</f>
        <v/>
      </c>
    </row>
    <row r="510">
      <c r="A510">
        <f>IF(ISBLANK(B510), "","GeographicalRegion-509")</f>
        <v/>
      </c>
    </row>
    <row r="511">
      <c r="A511">
        <f>IF(ISBLANK(B511), "","GeographicalRegion-510")</f>
        <v/>
      </c>
    </row>
    <row r="512">
      <c r="A512">
        <f>IF(ISBLANK(B512), "","GeographicalRegion-511")</f>
        <v/>
      </c>
    </row>
    <row r="513">
      <c r="A513">
        <f>IF(ISBLANK(B513), "","GeographicalRegion-512")</f>
        <v/>
      </c>
    </row>
    <row r="514">
      <c r="A514">
        <f>IF(ISBLANK(B514), "","GeographicalRegion-513")</f>
        <v/>
      </c>
    </row>
    <row r="515">
      <c r="A515">
        <f>IF(ISBLANK(B515), "","GeographicalRegion-514")</f>
        <v/>
      </c>
    </row>
    <row r="516">
      <c r="A516">
        <f>IF(ISBLANK(B516), "","GeographicalRegion-515")</f>
        <v/>
      </c>
    </row>
    <row r="517">
      <c r="A517">
        <f>IF(ISBLANK(B517), "","GeographicalRegion-516")</f>
        <v/>
      </c>
    </row>
    <row r="518">
      <c r="A518">
        <f>IF(ISBLANK(B518), "","GeographicalRegion-517")</f>
        <v/>
      </c>
    </row>
    <row r="519">
      <c r="A519">
        <f>IF(ISBLANK(B519), "","GeographicalRegion-518")</f>
        <v/>
      </c>
    </row>
    <row r="520">
      <c r="A520">
        <f>IF(ISBLANK(B520), "","GeographicalRegion-519")</f>
        <v/>
      </c>
    </row>
    <row r="521">
      <c r="A521">
        <f>IF(ISBLANK(B521), "","GeographicalRegion-520")</f>
        <v/>
      </c>
    </row>
    <row r="522">
      <c r="A522">
        <f>IF(ISBLANK(B522), "","GeographicalRegion-521")</f>
        <v/>
      </c>
    </row>
    <row r="523">
      <c r="A523">
        <f>IF(ISBLANK(B523), "","GeographicalRegion-522")</f>
        <v/>
      </c>
    </row>
    <row r="524">
      <c r="A524">
        <f>IF(ISBLANK(B524), "","GeographicalRegion-523")</f>
        <v/>
      </c>
    </row>
    <row r="525">
      <c r="A525">
        <f>IF(ISBLANK(B525), "","GeographicalRegion-524")</f>
        <v/>
      </c>
    </row>
    <row r="526">
      <c r="A526">
        <f>IF(ISBLANK(B526), "","GeographicalRegion-525")</f>
        <v/>
      </c>
    </row>
    <row r="527">
      <c r="A527">
        <f>IF(ISBLANK(B527), "","GeographicalRegion-526")</f>
        <v/>
      </c>
    </row>
    <row r="528">
      <c r="A528">
        <f>IF(ISBLANK(B528), "","GeographicalRegion-527")</f>
        <v/>
      </c>
    </row>
    <row r="529">
      <c r="A529">
        <f>IF(ISBLANK(B529), "","GeographicalRegion-528")</f>
        <v/>
      </c>
    </row>
    <row r="530">
      <c r="A530">
        <f>IF(ISBLANK(B530), "","GeographicalRegion-529")</f>
        <v/>
      </c>
    </row>
    <row r="531">
      <c r="A531">
        <f>IF(ISBLANK(B531), "","GeographicalRegion-530")</f>
        <v/>
      </c>
    </row>
    <row r="532">
      <c r="A532">
        <f>IF(ISBLANK(B532), "","GeographicalRegion-531")</f>
        <v/>
      </c>
    </row>
    <row r="533">
      <c r="A533">
        <f>IF(ISBLANK(B533), "","GeographicalRegion-532")</f>
        <v/>
      </c>
    </row>
    <row r="534">
      <c r="A534">
        <f>IF(ISBLANK(B534), "","GeographicalRegion-533")</f>
        <v/>
      </c>
    </row>
    <row r="535">
      <c r="A535">
        <f>IF(ISBLANK(B535), "","GeographicalRegion-534")</f>
        <v/>
      </c>
    </row>
    <row r="536">
      <c r="A536">
        <f>IF(ISBLANK(B536), "","GeographicalRegion-535")</f>
        <v/>
      </c>
    </row>
    <row r="537">
      <c r="A537">
        <f>IF(ISBLANK(B537), "","GeographicalRegion-536")</f>
        <v/>
      </c>
    </row>
    <row r="538">
      <c r="A538">
        <f>IF(ISBLANK(B538), "","GeographicalRegion-537")</f>
        <v/>
      </c>
    </row>
    <row r="539">
      <c r="A539">
        <f>IF(ISBLANK(B539), "","GeographicalRegion-538")</f>
        <v/>
      </c>
    </row>
    <row r="540">
      <c r="A540">
        <f>IF(ISBLANK(B540), "","GeographicalRegion-539")</f>
        <v/>
      </c>
    </row>
    <row r="541">
      <c r="A541">
        <f>IF(ISBLANK(B541), "","GeographicalRegion-540")</f>
        <v/>
      </c>
    </row>
    <row r="542">
      <c r="A542">
        <f>IF(ISBLANK(B542), "","GeographicalRegion-541")</f>
        <v/>
      </c>
    </row>
    <row r="543">
      <c r="A543">
        <f>IF(ISBLANK(B543), "","GeographicalRegion-542")</f>
        <v/>
      </c>
    </row>
    <row r="544">
      <c r="A544">
        <f>IF(ISBLANK(B544), "","GeographicalRegion-543")</f>
        <v/>
      </c>
    </row>
    <row r="545">
      <c r="A545">
        <f>IF(ISBLANK(B545), "","GeographicalRegion-544")</f>
        <v/>
      </c>
    </row>
    <row r="546">
      <c r="A546">
        <f>IF(ISBLANK(B546), "","GeographicalRegion-545")</f>
        <v/>
      </c>
    </row>
    <row r="547">
      <c r="A547">
        <f>IF(ISBLANK(B547), "","GeographicalRegion-546")</f>
        <v/>
      </c>
    </row>
    <row r="548">
      <c r="A548">
        <f>IF(ISBLANK(B548), "","GeographicalRegion-547")</f>
        <v/>
      </c>
    </row>
    <row r="549">
      <c r="A549">
        <f>IF(ISBLANK(B549), "","GeographicalRegion-548")</f>
        <v/>
      </c>
    </row>
    <row r="550">
      <c r="A550">
        <f>IF(ISBLANK(B550), "","GeographicalRegion-549")</f>
        <v/>
      </c>
    </row>
    <row r="551">
      <c r="A551">
        <f>IF(ISBLANK(B551), "","GeographicalRegion-550")</f>
        <v/>
      </c>
    </row>
    <row r="552">
      <c r="A552">
        <f>IF(ISBLANK(B552), "","GeographicalRegion-551")</f>
        <v/>
      </c>
    </row>
    <row r="553">
      <c r="A553">
        <f>IF(ISBLANK(B553), "","GeographicalRegion-552")</f>
        <v/>
      </c>
    </row>
    <row r="554">
      <c r="A554">
        <f>IF(ISBLANK(B554), "","GeographicalRegion-553")</f>
        <v/>
      </c>
    </row>
    <row r="555">
      <c r="A555">
        <f>IF(ISBLANK(B555), "","GeographicalRegion-554")</f>
        <v/>
      </c>
    </row>
    <row r="556">
      <c r="A556">
        <f>IF(ISBLANK(B556), "","GeographicalRegion-555")</f>
        <v/>
      </c>
    </row>
    <row r="557">
      <c r="A557">
        <f>IF(ISBLANK(B557), "","GeographicalRegion-556")</f>
        <v/>
      </c>
    </row>
    <row r="558">
      <c r="A558">
        <f>IF(ISBLANK(B558), "","GeographicalRegion-557")</f>
        <v/>
      </c>
    </row>
    <row r="559">
      <c r="A559">
        <f>IF(ISBLANK(B559), "","GeographicalRegion-558")</f>
        <v/>
      </c>
    </row>
    <row r="560">
      <c r="A560">
        <f>IF(ISBLANK(B560), "","GeographicalRegion-559")</f>
        <v/>
      </c>
    </row>
    <row r="561">
      <c r="A561">
        <f>IF(ISBLANK(B561), "","GeographicalRegion-560")</f>
        <v/>
      </c>
    </row>
    <row r="562">
      <c r="A562">
        <f>IF(ISBLANK(B562), "","GeographicalRegion-561")</f>
        <v/>
      </c>
    </row>
    <row r="563">
      <c r="A563">
        <f>IF(ISBLANK(B563), "","GeographicalRegion-562")</f>
        <v/>
      </c>
    </row>
    <row r="564">
      <c r="A564">
        <f>IF(ISBLANK(B564), "","GeographicalRegion-563")</f>
        <v/>
      </c>
    </row>
    <row r="565">
      <c r="A565">
        <f>IF(ISBLANK(B565), "","GeographicalRegion-564")</f>
        <v/>
      </c>
    </row>
    <row r="566">
      <c r="A566">
        <f>IF(ISBLANK(B566), "","GeographicalRegion-565")</f>
        <v/>
      </c>
    </row>
    <row r="567">
      <c r="A567">
        <f>IF(ISBLANK(B567), "","GeographicalRegion-566")</f>
        <v/>
      </c>
    </row>
    <row r="568">
      <c r="A568">
        <f>IF(ISBLANK(B568), "","GeographicalRegion-567")</f>
        <v/>
      </c>
    </row>
    <row r="569">
      <c r="A569">
        <f>IF(ISBLANK(B569), "","GeographicalRegion-568")</f>
        <v/>
      </c>
    </row>
    <row r="570">
      <c r="A570">
        <f>IF(ISBLANK(B570), "","GeographicalRegion-569")</f>
        <v/>
      </c>
    </row>
    <row r="571">
      <c r="A571">
        <f>IF(ISBLANK(B571), "","GeographicalRegion-570")</f>
        <v/>
      </c>
    </row>
    <row r="572">
      <c r="A572">
        <f>IF(ISBLANK(B572), "","GeographicalRegion-571")</f>
        <v/>
      </c>
    </row>
    <row r="573">
      <c r="A573">
        <f>IF(ISBLANK(B573), "","GeographicalRegion-572")</f>
        <v/>
      </c>
    </row>
    <row r="574">
      <c r="A574">
        <f>IF(ISBLANK(B574), "","GeographicalRegion-573")</f>
        <v/>
      </c>
    </row>
    <row r="575">
      <c r="A575">
        <f>IF(ISBLANK(B575), "","GeographicalRegion-574")</f>
        <v/>
      </c>
    </row>
    <row r="576">
      <c r="A576">
        <f>IF(ISBLANK(B576), "","GeographicalRegion-575")</f>
        <v/>
      </c>
    </row>
    <row r="577">
      <c r="A577">
        <f>IF(ISBLANK(B577), "","GeographicalRegion-576")</f>
        <v/>
      </c>
    </row>
    <row r="578">
      <c r="A578">
        <f>IF(ISBLANK(B578), "","GeographicalRegion-577")</f>
        <v/>
      </c>
    </row>
    <row r="579">
      <c r="A579">
        <f>IF(ISBLANK(B579), "","GeographicalRegion-578")</f>
        <v/>
      </c>
    </row>
    <row r="580">
      <c r="A580">
        <f>IF(ISBLANK(B580), "","GeographicalRegion-579")</f>
        <v/>
      </c>
    </row>
    <row r="581">
      <c r="A581">
        <f>IF(ISBLANK(B581), "","GeographicalRegion-580")</f>
        <v/>
      </c>
    </row>
    <row r="582">
      <c r="A582">
        <f>IF(ISBLANK(B582), "","GeographicalRegion-581")</f>
        <v/>
      </c>
    </row>
    <row r="583">
      <c r="A583">
        <f>IF(ISBLANK(B583), "","GeographicalRegion-582")</f>
        <v/>
      </c>
    </row>
    <row r="584">
      <c r="A584">
        <f>IF(ISBLANK(B584), "","GeographicalRegion-583")</f>
        <v/>
      </c>
    </row>
    <row r="585">
      <c r="A585">
        <f>IF(ISBLANK(B585), "","GeographicalRegion-584")</f>
        <v/>
      </c>
    </row>
    <row r="586">
      <c r="A586">
        <f>IF(ISBLANK(B586), "","GeographicalRegion-585")</f>
        <v/>
      </c>
    </row>
    <row r="587">
      <c r="A587">
        <f>IF(ISBLANK(B587), "","GeographicalRegion-586")</f>
        <v/>
      </c>
    </row>
    <row r="588">
      <c r="A588">
        <f>IF(ISBLANK(B588), "","GeographicalRegion-587")</f>
        <v/>
      </c>
    </row>
    <row r="589">
      <c r="A589">
        <f>IF(ISBLANK(B589), "","GeographicalRegion-588")</f>
        <v/>
      </c>
    </row>
    <row r="590">
      <c r="A590">
        <f>IF(ISBLANK(B590), "","GeographicalRegion-589")</f>
        <v/>
      </c>
    </row>
    <row r="591">
      <c r="A591">
        <f>IF(ISBLANK(B591), "","GeographicalRegion-590")</f>
        <v/>
      </c>
    </row>
    <row r="592">
      <c r="A592">
        <f>IF(ISBLANK(B592), "","GeographicalRegion-591")</f>
        <v/>
      </c>
    </row>
    <row r="593">
      <c r="A593">
        <f>IF(ISBLANK(B593), "","GeographicalRegion-592")</f>
        <v/>
      </c>
    </row>
    <row r="594">
      <c r="A594">
        <f>IF(ISBLANK(B594), "","GeographicalRegion-593")</f>
        <v/>
      </c>
    </row>
    <row r="595">
      <c r="A595">
        <f>IF(ISBLANK(B595), "","GeographicalRegion-594")</f>
        <v/>
      </c>
    </row>
    <row r="596">
      <c r="A596">
        <f>IF(ISBLANK(B596), "","GeographicalRegion-595")</f>
        <v/>
      </c>
    </row>
    <row r="597">
      <c r="A597">
        <f>IF(ISBLANK(B597), "","GeographicalRegion-596")</f>
        <v/>
      </c>
    </row>
    <row r="598">
      <c r="A598">
        <f>IF(ISBLANK(B598), "","GeographicalRegion-597")</f>
        <v/>
      </c>
    </row>
    <row r="599">
      <c r="A599">
        <f>IF(ISBLANK(B599), "","GeographicalRegion-598")</f>
        <v/>
      </c>
    </row>
    <row r="600">
      <c r="A600">
        <f>IF(ISBLANK(B600), "","GeographicalRegion-599")</f>
        <v/>
      </c>
    </row>
    <row r="601">
      <c r="A601">
        <f>IF(ISBLANK(B601), "","GeographicalRegion-600")</f>
        <v/>
      </c>
    </row>
    <row r="602">
      <c r="A602">
        <f>IF(ISBLANK(B602), "","GeographicalRegion-601")</f>
        <v/>
      </c>
    </row>
    <row r="603">
      <c r="A603">
        <f>IF(ISBLANK(B603), "","GeographicalRegion-602")</f>
        <v/>
      </c>
    </row>
    <row r="604">
      <c r="A604">
        <f>IF(ISBLANK(B604), "","GeographicalRegion-603")</f>
        <v/>
      </c>
    </row>
    <row r="605">
      <c r="A605">
        <f>IF(ISBLANK(B605), "","GeographicalRegion-604")</f>
        <v/>
      </c>
    </row>
    <row r="606">
      <c r="A606">
        <f>IF(ISBLANK(B606), "","GeographicalRegion-605")</f>
        <v/>
      </c>
    </row>
    <row r="607">
      <c r="A607">
        <f>IF(ISBLANK(B607), "","GeographicalRegion-606")</f>
        <v/>
      </c>
    </row>
    <row r="608">
      <c r="A608">
        <f>IF(ISBLANK(B608), "","GeographicalRegion-607")</f>
        <v/>
      </c>
    </row>
    <row r="609">
      <c r="A609">
        <f>IF(ISBLANK(B609), "","GeographicalRegion-608")</f>
        <v/>
      </c>
    </row>
    <row r="610">
      <c r="A610">
        <f>IF(ISBLANK(B610), "","GeographicalRegion-609")</f>
        <v/>
      </c>
    </row>
    <row r="611">
      <c r="A611">
        <f>IF(ISBLANK(B611), "","GeographicalRegion-610")</f>
        <v/>
      </c>
    </row>
    <row r="612">
      <c r="A612">
        <f>IF(ISBLANK(B612), "","GeographicalRegion-611")</f>
        <v/>
      </c>
    </row>
    <row r="613">
      <c r="A613">
        <f>IF(ISBLANK(B613), "","GeographicalRegion-612")</f>
        <v/>
      </c>
    </row>
    <row r="614">
      <c r="A614">
        <f>IF(ISBLANK(B614), "","GeographicalRegion-613")</f>
        <v/>
      </c>
    </row>
    <row r="615">
      <c r="A615">
        <f>IF(ISBLANK(B615), "","GeographicalRegion-614")</f>
        <v/>
      </c>
    </row>
    <row r="616">
      <c r="A616">
        <f>IF(ISBLANK(B616), "","GeographicalRegion-615")</f>
        <v/>
      </c>
    </row>
    <row r="617">
      <c r="A617">
        <f>IF(ISBLANK(B617), "","GeographicalRegion-616")</f>
        <v/>
      </c>
    </row>
    <row r="618">
      <c r="A618">
        <f>IF(ISBLANK(B618), "","GeographicalRegion-617")</f>
        <v/>
      </c>
    </row>
    <row r="619">
      <c r="A619">
        <f>IF(ISBLANK(B619), "","GeographicalRegion-618")</f>
        <v/>
      </c>
    </row>
    <row r="620">
      <c r="A620">
        <f>IF(ISBLANK(B620), "","GeographicalRegion-619")</f>
        <v/>
      </c>
    </row>
    <row r="621">
      <c r="A621">
        <f>IF(ISBLANK(B621), "","GeographicalRegion-620")</f>
        <v/>
      </c>
    </row>
    <row r="622">
      <c r="A622">
        <f>IF(ISBLANK(B622), "","GeographicalRegion-621")</f>
        <v/>
      </c>
    </row>
    <row r="623">
      <c r="A623">
        <f>IF(ISBLANK(B623), "","GeographicalRegion-622")</f>
        <v/>
      </c>
    </row>
    <row r="624">
      <c r="A624">
        <f>IF(ISBLANK(B624), "","GeographicalRegion-623")</f>
        <v/>
      </c>
    </row>
    <row r="625">
      <c r="A625">
        <f>IF(ISBLANK(B625), "","GeographicalRegion-624")</f>
        <v/>
      </c>
    </row>
    <row r="626">
      <c r="A626">
        <f>IF(ISBLANK(B626), "","GeographicalRegion-625")</f>
        <v/>
      </c>
    </row>
    <row r="627">
      <c r="A627">
        <f>IF(ISBLANK(B627), "","GeographicalRegion-626")</f>
        <v/>
      </c>
    </row>
    <row r="628">
      <c r="A628">
        <f>IF(ISBLANK(B628), "","GeographicalRegion-627")</f>
        <v/>
      </c>
    </row>
    <row r="629">
      <c r="A629">
        <f>IF(ISBLANK(B629), "","GeographicalRegion-628")</f>
        <v/>
      </c>
    </row>
    <row r="630">
      <c r="A630">
        <f>IF(ISBLANK(B630), "","GeographicalRegion-629")</f>
        <v/>
      </c>
    </row>
    <row r="631">
      <c r="A631">
        <f>IF(ISBLANK(B631), "","GeographicalRegion-630")</f>
        <v/>
      </c>
    </row>
    <row r="632">
      <c r="A632">
        <f>IF(ISBLANK(B632), "","GeographicalRegion-631")</f>
        <v/>
      </c>
    </row>
    <row r="633">
      <c r="A633">
        <f>IF(ISBLANK(B633), "","GeographicalRegion-632")</f>
        <v/>
      </c>
    </row>
    <row r="634">
      <c r="A634">
        <f>IF(ISBLANK(B634), "","GeographicalRegion-633")</f>
        <v/>
      </c>
    </row>
    <row r="635">
      <c r="A635">
        <f>IF(ISBLANK(B635), "","GeographicalRegion-634")</f>
        <v/>
      </c>
    </row>
    <row r="636">
      <c r="A636">
        <f>IF(ISBLANK(B636), "","GeographicalRegion-635")</f>
        <v/>
      </c>
    </row>
    <row r="637">
      <c r="A637">
        <f>IF(ISBLANK(B637), "","GeographicalRegion-636")</f>
        <v/>
      </c>
    </row>
    <row r="638">
      <c r="A638">
        <f>IF(ISBLANK(B638), "","GeographicalRegion-637")</f>
        <v/>
      </c>
    </row>
    <row r="639">
      <c r="A639">
        <f>IF(ISBLANK(B639), "","GeographicalRegion-638")</f>
        <v/>
      </c>
    </row>
    <row r="640">
      <c r="A640">
        <f>IF(ISBLANK(B640), "","GeographicalRegion-639")</f>
        <v/>
      </c>
    </row>
    <row r="641">
      <c r="A641">
        <f>IF(ISBLANK(B641), "","GeographicalRegion-640")</f>
        <v/>
      </c>
    </row>
    <row r="642">
      <c r="A642">
        <f>IF(ISBLANK(B642), "","GeographicalRegion-641")</f>
        <v/>
      </c>
    </row>
    <row r="643">
      <c r="A643">
        <f>IF(ISBLANK(B643), "","GeographicalRegion-642")</f>
        <v/>
      </c>
    </row>
    <row r="644">
      <c r="A644">
        <f>IF(ISBLANK(B644), "","GeographicalRegion-643")</f>
        <v/>
      </c>
    </row>
    <row r="645">
      <c r="A645">
        <f>IF(ISBLANK(B645), "","GeographicalRegion-644")</f>
        <v/>
      </c>
    </row>
    <row r="646">
      <c r="A646">
        <f>IF(ISBLANK(B646), "","GeographicalRegion-645")</f>
        <v/>
      </c>
    </row>
    <row r="647">
      <c r="A647">
        <f>IF(ISBLANK(B647), "","GeographicalRegion-646")</f>
        <v/>
      </c>
    </row>
    <row r="648">
      <c r="A648">
        <f>IF(ISBLANK(B648), "","GeographicalRegion-647")</f>
        <v/>
      </c>
    </row>
    <row r="649">
      <c r="A649">
        <f>IF(ISBLANK(B649), "","GeographicalRegion-648")</f>
        <v/>
      </c>
    </row>
    <row r="650">
      <c r="A650">
        <f>IF(ISBLANK(B650), "","GeographicalRegion-649")</f>
        <v/>
      </c>
    </row>
    <row r="651">
      <c r="A651">
        <f>IF(ISBLANK(B651), "","GeographicalRegion-650")</f>
        <v/>
      </c>
    </row>
    <row r="652">
      <c r="A652">
        <f>IF(ISBLANK(B652), "","GeographicalRegion-651")</f>
        <v/>
      </c>
    </row>
    <row r="653">
      <c r="A653">
        <f>IF(ISBLANK(B653), "","GeographicalRegion-652")</f>
        <v/>
      </c>
    </row>
    <row r="654">
      <c r="A654">
        <f>IF(ISBLANK(B654), "","GeographicalRegion-653")</f>
        <v/>
      </c>
    </row>
    <row r="655">
      <c r="A655">
        <f>IF(ISBLANK(B655), "","GeographicalRegion-654")</f>
        <v/>
      </c>
    </row>
    <row r="656">
      <c r="A656">
        <f>IF(ISBLANK(B656), "","GeographicalRegion-655")</f>
        <v/>
      </c>
    </row>
    <row r="657">
      <c r="A657">
        <f>IF(ISBLANK(B657), "","GeographicalRegion-656")</f>
        <v/>
      </c>
    </row>
    <row r="658">
      <c r="A658">
        <f>IF(ISBLANK(B658), "","GeographicalRegion-657")</f>
        <v/>
      </c>
    </row>
    <row r="659">
      <c r="A659">
        <f>IF(ISBLANK(B659), "","GeographicalRegion-658")</f>
        <v/>
      </c>
    </row>
    <row r="660">
      <c r="A660">
        <f>IF(ISBLANK(B660), "","GeographicalRegion-659")</f>
        <v/>
      </c>
    </row>
    <row r="661">
      <c r="A661">
        <f>IF(ISBLANK(B661), "","GeographicalRegion-660")</f>
        <v/>
      </c>
    </row>
    <row r="662">
      <c r="A662">
        <f>IF(ISBLANK(B662), "","GeographicalRegion-661")</f>
        <v/>
      </c>
    </row>
    <row r="663">
      <c r="A663">
        <f>IF(ISBLANK(B663), "","GeographicalRegion-662")</f>
        <v/>
      </c>
    </row>
    <row r="664">
      <c r="A664">
        <f>IF(ISBLANK(B664), "","GeographicalRegion-663")</f>
        <v/>
      </c>
    </row>
    <row r="665">
      <c r="A665">
        <f>IF(ISBLANK(B665), "","GeographicalRegion-664")</f>
        <v/>
      </c>
    </row>
    <row r="666">
      <c r="A666">
        <f>IF(ISBLANK(B666), "","GeographicalRegion-665")</f>
        <v/>
      </c>
    </row>
    <row r="667">
      <c r="A667">
        <f>IF(ISBLANK(B667), "","GeographicalRegion-666")</f>
        <v/>
      </c>
    </row>
    <row r="668">
      <c r="A668">
        <f>IF(ISBLANK(B668), "","GeographicalRegion-667")</f>
        <v/>
      </c>
    </row>
    <row r="669">
      <c r="A669">
        <f>IF(ISBLANK(B669), "","GeographicalRegion-668")</f>
        <v/>
      </c>
    </row>
    <row r="670">
      <c r="A670">
        <f>IF(ISBLANK(B670), "","GeographicalRegion-669")</f>
        <v/>
      </c>
    </row>
    <row r="671">
      <c r="A671">
        <f>IF(ISBLANK(B671), "","GeographicalRegion-670")</f>
        <v/>
      </c>
    </row>
    <row r="672">
      <c r="A672">
        <f>IF(ISBLANK(B672), "","GeographicalRegion-671")</f>
        <v/>
      </c>
    </row>
    <row r="673">
      <c r="A673">
        <f>IF(ISBLANK(B673), "","GeographicalRegion-672")</f>
        <v/>
      </c>
    </row>
    <row r="674">
      <c r="A674">
        <f>IF(ISBLANK(B674), "","GeographicalRegion-673")</f>
        <v/>
      </c>
    </row>
    <row r="675">
      <c r="A675">
        <f>IF(ISBLANK(B675), "","GeographicalRegion-674")</f>
        <v/>
      </c>
    </row>
    <row r="676">
      <c r="A676">
        <f>IF(ISBLANK(B676), "","GeographicalRegion-675")</f>
        <v/>
      </c>
    </row>
    <row r="677">
      <c r="A677">
        <f>IF(ISBLANK(B677), "","GeographicalRegion-676")</f>
        <v/>
      </c>
    </row>
    <row r="678">
      <c r="A678">
        <f>IF(ISBLANK(B678), "","GeographicalRegion-677")</f>
        <v/>
      </c>
    </row>
    <row r="679">
      <c r="A679">
        <f>IF(ISBLANK(B679), "","GeographicalRegion-678")</f>
        <v/>
      </c>
    </row>
    <row r="680">
      <c r="A680">
        <f>IF(ISBLANK(B680), "","GeographicalRegion-679")</f>
        <v/>
      </c>
    </row>
    <row r="681">
      <c r="A681">
        <f>IF(ISBLANK(B681), "","GeographicalRegion-680")</f>
        <v/>
      </c>
    </row>
    <row r="682">
      <c r="A682">
        <f>IF(ISBLANK(B682), "","GeographicalRegion-681")</f>
        <v/>
      </c>
    </row>
    <row r="683">
      <c r="A683">
        <f>IF(ISBLANK(B683), "","GeographicalRegion-682")</f>
        <v/>
      </c>
    </row>
    <row r="684">
      <c r="A684">
        <f>IF(ISBLANK(B684), "","GeographicalRegion-683")</f>
        <v/>
      </c>
    </row>
    <row r="685">
      <c r="A685">
        <f>IF(ISBLANK(B685), "","GeographicalRegion-684")</f>
        <v/>
      </c>
    </row>
    <row r="686">
      <c r="A686">
        <f>IF(ISBLANK(B686), "","GeographicalRegion-685")</f>
        <v/>
      </c>
    </row>
    <row r="687">
      <c r="A687">
        <f>IF(ISBLANK(B687), "","GeographicalRegion-686")</f>
        <v/>
      </c>
    </row>
    <row r="688">
      <c r="A688">
        <f>IF(ISBLANK(B688), "","GeographicalRegion-687")</f>
        <v/>
      </c>
    </row>
    <row r="689">
      <c r="A689">
        <f>IF(ISBLANK(B689), "","GeographicalRegion-688")</f>
        <v/>
      </c>
    </row>
    <row r="690">
      <c r="A690">
        <f>IF(ISBLANK(B690), "","GeographicalRegion-689")</f>
        <v/>
      </c>
    </row>
    <row r="691">
      <c r="A691">
        <f>IF(ISBLANK(B691), "","GeographicalRegion-690")</f>
        <v/>
      </c>
    </row>
    <row r="692">
      <c r="A692">
        <f>IF(ISBLANK(B692), "","GeographicalRegion-691")</f>
        <v/>
      </c>
    </row>
    <row r="693">
      <c r="A693">
        <f>IF(ISBLANK(B693), "","GeographicalRegion-692")</f>
        <v/>
      </c>
    </row>
    <row r="694">
      <c r="A694">
        <f>IF(ISBLANK(B694), "","GeographicalRegion-693")</f>
        <v/>
      </c>
    </row>
    <row r="695">
      <c r="A695">
        <f>IF(ISBLANK(B695), "","GeographicalRegion-694")</f>
        <v/>
      </c>
    </row>
    <row r="696">
      <c r="A696">
        <f>IF(ISBLANK(B696), "","GeographicalRegion-695")</f>
        <v/>
      </c>
    </row>
    <row r="697">
      <c r="A697">
        <f>IF(ISBLANK(B697), "","GeographicalRegion-696")</f>
        <v/>
      </c>
    </row>
    <row r="698">
      <c r="A698">
        <f>IF(ISBLANK(B698), "","GeographicalRegion-697")</f>
        <v/>
      </c>
    </row>
    <row r="699">
      <c r="A699">
        <f>IF(ISBLANK(B699), "","GeographicalRegion-698")</f>
        <v/>
      </c>
    </row>
    <row r="700">
      <c r="A700">
        <f>IF(ISBLANK(B700), "","GeographicalRegion-699")</f>
        <v/>
      </c>
    </row>
    <row r="701">
      <c r="A701">
        <f>IF(ISBLANK(B701), "","GeographicalRegion-700")</f>
        <v/>
      </c>
    </row>
    <row r="702">
      <c r="A702">
        <f>IF(ISBLANK(B702), "","GeographicalRegion-701")</f>
        <v/>
      </c>
    </row>
    <row r="703">
      <c r="A703">
        <f>IF(ISBLANK(B703), "","GeographicalRegion-702")</f>
        <v/>
      </c>
    </row>
    <row r="704">
      <c r="A704">
        <f>IF(ISBLANK(B704), "","GeographicalRegion-703")</f>
        <v/>
      </c>
    </row>
    <row r="705">
      <c r="A705">
        <f>IF(ISBLANK(B705), "","GeographicalRegion-704")</f>
        <v/>
      </c>
    </row>
    <row r="706">
      <c r="A706">
        <f>IF(ISBLANK(B706), "","GeographicalRegion-705")</f>
        <v/>
      </c>
    </row>
    <row r="707">
      <c r="A707">
        <f>IF(ISBLANK(B707), "","GeographicalRegion-706")</f>
        <v/>
      </c>
    </row>
    <row r="708">
      <c r="A708">
        <f>IF(ISBLANK(B708), "","GeographicalRegion-707")</f>
        <v/>
      </c>
    </row>
    <row r="709">
      <c r="A709">
        <f>IF(ISBLANK(B709), "","GeographicalRegion-708")</f>
        <v/>
      </c>
    </row>
    <row r="710">
      <c r="A710">
        <f>IF(ISBLANK(B710), "","GeographicalRegion-709")</f>
        <v/>
      </c>
    </row>
    <row r="711">
      <c r="A711">
        <f>IF(ISBLANK(B711), "","GeographicalRegion-710")</f>
        <v/>
      </c>
    </row>
    <row r="712">
      <c r="A712">
        <f>IF(ISBLANK(B712), "","GeographicalRegion-711")</f>
        <v/>
      </c>
    </row>
    <row r="713">
      <c r="A713">
        <f>IF(ISBLANK(B713), "","GeographicalRegion-712")</f>
        <v/>
      </c>
    </row>
    <row r="714">
      <c r="A714">
        <f>IF(ISBLANK(B714), "","GeographicalRegion-713")</f>
        <v/>
      </c>
    </row>
    <row r="715">
      <c r="A715">
        <f>IF(ISBLANK(B715), "","GeographicalRegion-714")</f>
        <v/>
      </c>
    </row>
    <row r="716">
      <c r="A716">
        <f>IF(ISBLANK(B716), "","GeographicalRegion-715")</f>
        <v/>
      </c>
    </row>
    <row r="717">
      <c r="A717">
        <f>IF(ISBLANK(B717), "","GeographicalRegion-716")</f>
        <v/>
      </c>
    </row>
    <row r="718">
      <c r="A718">
        <f>IF(ISBLANK(B718), "","GeographicalRegion-717")</f>
        <v/>
      </c>
    </row>
    <row r="719">
      <c r="A719">
        <f>IF(ISBLANK(B719), "","GeographicalRegion-718")</f>
        <v/>
      </c>
    </row>
    <row r="720">
      <c r="A720">
        <f>IF(ISBLANK(B720), "","GeographicalRegion-719")</f>
        <v/>
      </c>
    </row>
    <row r="721">
      <c r="A721">
        <f>IF(ISBLANK(B721), "","GeographicalRegion-720")</f>
        <v/>
      </c>
    </row>
    <row r="722">
      <c r="A722">
        <f>IF(ISBLANK(B722), "","GeographicalRegion-721")</f>
        <v/>
      </c>
    </row>
    <row r="723">
      <c r="A723">
        <f>IF(ISBLANK(B723), "","GeographicalRegion-722")</f>
        <v/>
      </c>
    </row>
    <row r="724">
      <c r="A724">
        <f>IF(ISBLANK(B724), "","GeographicalRegion-723")</f>
        <v/>
      </c>
    </row>
    <row r="725">
      <c r="A725">
        <f>IF(ISBLANK(B725), "","GeographicalRegion-724")</f>
        <v/>
      </c>
    </row>
    <row r="726">
      <c r="A726">
        <f>IF(ISBLANK(B726), "","GeographicalRegion-725")</f>
        <v/>
      </c>
    </row>
    <row r="727">
      <c r="A727">
        <f>IF(ISBLANK(B727), "","GeographicalRegion-726")</f>
        <v/>
      </c>
    </row>
    <row r="728">
      <c r="A728">
        <f>IF(ISBLANK(B728), "","GeographicalRegion-727")</f>
        <v/>
      </c>
    </row>
    <row r="729">
      <c r="A729">
        <f>IF(ISBLANK(B729), "","GeographicalRegion-728")</f>
        <v/>
      </c>
    </row>
    <row r="730">
      <c r="A730">
        <f>IF(ISBLANK(B730), "","GeographicalRegion-729")</f>
        <v/>
      </c>
    </row>
    <row r="731">
      <c r="A731">
        <f>IF(ISBLANK(B731), "","GeographicalRegion-730")</f>
        <v/>
      </c>
    </row>
    <row r="732">
      <c r="A732">
        <f>IF(ISBLANK(B732), "","GeographicalRegion-731")</f>
        <v/>
      </c>
    </row>
    <row r="733">
      <c r="A733">
        <f>IF(ISBLANK(B733), "","GeographicalRegion-732")</f>
        <v/>
      </c>
    </row>
    <row r="734">
      <c r="A734">
        <f>IF(ISBLANK(B734), "","GeographicalRegion-733")</f>
        <v/>
      </c>
    </row>
    <row r="735">
      <c r="A735">
        <f>IF(ISBLANK(B735), "","GeographicalRegion-734")</f>
        <v/>
      </c>
    </row>
    <row r="736">
      <c r="A736">
        <f>IF(ISBLANK(B736), "","GeographicalRegion-735")</f>
        <v/>
      </c>
    </row>
    <row r="737">
      <c r="A737">
        <f>IF(ISBLANK(B737), "","GeographicalRegion-736")</f>
        <v/>
      </c>
    </row>
    <row r="738">
      <c r="A738">
        <f>IF(ISBLANK(B738), "","GeographicalRegion-737")</f>
        <v/>
      </c>
    </row>
    <row r="739">
      <c r="A739">
        <f>IF(ISBLANK(B739), "","GeographicalRegion-738")</f>
        <v/>
      </c>
    </row>
    <row r="740">
      <c r="A740">
        <f>IF(ISBLANK(B740), "","GeographicalRegion-739")</f>
        <v/>
      </c>
    </row>
    <row r="741">
      <c r="A741">
        <f>IF(ISBLANK(B741), "","GeographicalRegion-740")</f>
        <v/>
      </c>
    </row>
    <row r="742">
      <c r="A742">
        <f>IF(ISBLANK(B742), "","GeographicalRegion-741")</f>
        <v/>
      </c>
    </row>
    <row r="743">
      <c r="A743">
        <f>IF(ISBLANK(B743), "","GeographicalRegion-742")</f>
        <v/>
      </c>
    </row>
    <row r="744">
      <c r="A744">
        <f>IF(ISBLANK(B744), "","GeographicalRegion-743")</f>
        <v/>
      </c>
    </row>
    <row r="745">
      <c r="A745">
        <f>IF(ISBLANK(B745), "","GeographicalRegion-744")</f>
        <v/>
      </c>
    </row>
    <row r="746">
      <c r="A746">
        <f>IF(ISBLANK(B746), "","GeographicalRegion-745")</f>
        <v/>
      </c>
    </row>
    <row r="747">
      <c r="A747">
        <f>IF(ISBLANK(B747), "","GeographicalRegion-746")</f>
        <v/>
      </c>
    </row>
    <row r="748">
      <c r="A748">
        <f>IF(ISBLANK(B748), "","GeographicalRegion-747")</f>
        <v/>
      </c>
    </row>
    <row r="749">
      <c r="A749">
        <f>IF(ISBLANK(B749), "","GeographicalRegion-748")</f>
        <v/>
      </c>
    </row>
    <row r="750">
      <c r="A750">
        <f>IF(ISBLANK(B750), "","GeographicalRegion-749")</f>
        <v/>
      </c>
    </row>
    <row r="751">
      <c r="A751">
        <f>IF(ISBLANK(B751), "","GeographicalRegion-750")</f>
        <v/>
      </c>
    </row>
    <row r="752">
      <c r="A752">
        <f>IF(ISBLANK(B752), "","GeographicalRegion-751")</f>
        <v/>
      </c>
    </row>
    <row r="753">
      <c r="A753">
        <f>IF(ISBLANK(B753), "","GeographicalRegion-752")</f>
        <v/>
      </c>
    </row>
    <row r="754">
      <c r="A754">
        <f>IF(ISBLANK(B754), "","GeographicalRegion-753")</f>
        <v/>
      </c>
    </row>
    <row r="755">
      <c r="A755">
        <f>IF(ISBLANK(B755), "","GeographicalRegion-754")</f>
        <v/>
      </c>
    </row>
    <row r="756">
      <c r="A756">
        <f>IF(ISBLANK(B756), "","GeographicalRegion-755")</f>
        <v/>
      </c>
    </row>
    <row r="757">
      <c r="A757">
        <f>IF(ISBLANK(B757), "","GeographicalRegion-756")</f>
        <v/>
      </c>
    </row>
    <row r="758">
      <c r="A758">
        <f>IF(ISBLANK(B758), "","GeographicalRegion-757")</f>
        <v/>
      </c>
    </row>
    <row r="759">
      <c r="A759">
        <f>IF(ISBLANK(B759), "","GeographicalRegion-758")</f>
        <v/>
      </c>
    </row>
    <row r="760">
      <c r="A760">
        <f>IF(ISBLANK(B760), "","GeographicalRegion-759")</f>
        <v/>
      </c>
    </row>
    <row r="761">
      <c r="A761">
        <f>IF(ISBLANK(B761), "","GeographicalRegion-760")</f>
        <v/>
      </c>
    </row>
    <row r="762">
      <c r="A762">
        <f>IF(ISBLANK(B762), "","GeographicalRegion-761")</f>
        <v/>
      </c>
    </row>
    <row r="763">
      <c r="A763">
        <f>IF(ISBLANK(B763), "","GeographicalRegion-762")</f>
        <v/>
      </c>
    </row>
    <row r="764">
      <c r="A764">
        <f>IF(ISBLANK(B764), "","GeographicalRegion-763")</f>
        <v/>
      </c>
    </row>
    <row r="765">
      <c r="A765">
        <f>IF(ISBLANK(B765), "","GeographicalRegion-764")</f>
        <v/>
      </c>
    </row>
    <row r="766">
      <c r="A766">
        <f>IF(ISBLANK(B766), "","GeographicalRegion-765")</f>
        <v/>
      </c>
    </row>
    <row r="767">
      <c r="A767">
        <f>IF(ISBLANK(B767), "","GeographicalRegion-766")</f>
        <v/>
      </c>
    </row>
    <row r="768">
      <c r="A768">
        <f>IF(ISBLANK(B768), "","GeographicalRegion-767")</f>
        <v/>
      </c>
    </row>
    <row r="769">
      <c r="A769">
        <f>IF(ISBLANK(B769), "","GeographicalRegion-768")</f>
        <v/>
      </c>
    </row>
    <row r="770">
      <c r="A770">
        <f>IF(ISBLANK(B770), "","GeographicalRegion-769")</f>
        <v/>
      </c>
    </row>
    <row r="771">
      <c r="A771">
        <f>IF(ISBLANK(B771), "","GeographicalRegion-770")</f>
        <v/>
      </c>
    </row>
    <row r="772">
      <c r="A772">
        <f>IF(ISBLANK(B772), "","GeographicalRegion-771")</f>
        <v/>
      </c>
    </row>
    <row r="773">
      <c r="A773">
        <f>IF(ISBLANK(B773), "","GeographicalRegion-772")</f>
        <v/>
      </c>
    </row>
    <row r="774">
      <c r="A774">
        <f>IF(ISBLANK(B774), "","GeographicalRegion-773")</f>
        <v/>
      </c>
    </row>
    <row r="775">
      <c r="A775">
        <f>IF(ISBLANK(B775), "","GeographicalRegion-774")</f>
        <v/>
      </c>
    </row>
    <row r="776">
      <c r="A776">
        <f>IF(ISBLANK(B776), "","GeographicalRegion-775")</f>
        <v/>
      </c>
    </row>
    <row r="777">
      <c r="A777">
        <f>IF(ISBLANK(B777), "","GeographicalRegion-776")</f>
        <v/>
      </c>
    </row>
    <row r="778">
      <c r="A778">
        <f>IF(ISBLANK(B778), "","GeographicalRegion-777")</f>
        <v/>
      </c>
    </row>
    <row r="779">
      <c r="A779">
        <f>IF(ISBLANK(B779), "","GeographicalRegion-778")</f>
        <v/>
      </c>
    </row>
    <row r="780">
      <c r="A780">
        <f>IF(ISBLANK(B780), "","GeographicalRegion-779")</f>
        <v/>
      </c>
    </row>
    <row r="781">
      <c r="A781">
        <f>IF(ISBLANK(B781), "","GeographicalRegion-780")</f>
        <v/>
      </c>
    </row>
    <row r="782">
      <c r="A782">
        <f>IF(ISBLANK(B782), "","GeographicalRegion-781")</f>
        <v/>
      </c>
    </row>
    <row r="783">
      <c r="A783">
        <f>IF(ISBLANK(B783), "","GeographicalRegion-782")</f>
        <v/>
      </c>
    </row>
    <row r="784">
      <c r="A784">
        <f>IF(ISBLANK(B784), "","GeographicalRegion-783")</f>
        <v/>
      </c>
    </row>
    <row r="785">
      <c r="A785">
        <f>IF(ISBLANK(B785), "","GeographicalRegion-784")</f>
        <v/>
      </c>
    </row>
    <row r="786">
      <c r="A786">
        <f>IF(ISBLANK(B786), "","GeographicalRegion-785")</f>
        <v/>
      </c>
    </row>
    <row r="787">
      <c r="A787">
        <f>IF(ISBLANK(B787), "","GeographicalRegion-786")</f>
        <v/>
      </c>
    </row>
    <row r="788">
      <c r="A788">
        <f>IF(ISBLANK(B788), "","GeographicalRegion-787")</f>
        <v/>
      </c>
    </row>
    <row r="789">
      <c r="A789">
        <f>IF(ISBLANK(B789), "","GeographicalRegion-788")</f>
        <v/>
      </c>
    </row>
    <row r="790">
      <c r="A790">
        <f>IF(ISBLANK(B790), "","GeographicalRegion-789")</f>
        <v/>
      </c>
    </row>
    <row r="791">
      <c r="A791">
        <f>IF(ISBLANK(B791), "","GeographicalRegion-790")</f>
        <v/>
      </c>
    </row>
    <row r="792">
      <c r="A792">
        <f>IF(ISBLANK(B792), "","GeographicalRegion-791")</f>
        <v/>
      </c>
    </row>
    <row r="793">
      <c r="A793">
        <f>IF(ISBLANK(B793), "","GeographicalRegion-792")</f>
        <v/>
      </c>
    </row>
    <row r="794">
      <c r="A794">
        <f>IF(ISBLANK(B794), "","GeographicalRegion-793")</f>
        <v/>
      </c>
    </row>
    <row r="795">
      <c r="A795">
        <f>IF(ISBLANK(B795), "","GeographicalRegion-794")</f>
        <v/>
      </c>
    </row>
    <row r="796">
      <c r="A796">
        <f>IF(ISBLANK(B796), "","GeographicalRegion-795")</f>
        <v/>
      </c>
    </row>
    <row r="797">
      <c r="A797">
        <f>IF(ISBLANK(B797), "","GeographicalRegion-796")</f>
        <v/>
      </c>
    </row>
    <row r="798">
      <c r="A798">
        <f>IF(ISBLANK(B798), "","GeographicalRegion-797")</f>
        <v/>
      </c>
    </row>
    <row r="799">
      <c r="A799">
        <f>IF(ISBLANK(B799), "","GeographicalRegion-798")</f>
        <v/>
      </c>
    </row>
    <row r="800">
      <c r="A800">
        <f>IF(ISBLANK(B800), "","GeographicalRegion-799")</f>
        <v/>
      </c>
    </row>
    <row r="801">
      <c r="A801">
        <f>IF(ISBLANK(B801), "","GeographicalRegion-800")</f>
        <v/>
      </c>
    </row>
    <row r="802">
      <c r="A802">
        <f>IF(ISBLANK(B802), "","GeographicalRegion-801")</f>
        <v/>
      </c>
    </row>
    <row r="803">
      <c r="A803">
        <f>IF(ISBLANK(B803), "","GeographicalRegion-802")</f>
        <v/>
      </c>
    </row>
    <row r="804">
      <c r="A804">
        <f>IF(ISBLANK(B804), "","GeographicalRegion-803")</f>
        <v/>
      </c>
    </row>
    <row r="805">
      <c r="A805">
        <f>IF(ISBLANK(B805), "","GeographicalRegion-804")</f>
        <v/>
      </c>
    </row>
    <row r="806">
      <c r="A806">
        <f>IF(ISBLANK(B806), "","GeographicalRegion-805")</f>
        <v/>
      </c>
    </row>
    <row r="807">
      <c r="A807">
        <f>IF(ISBLANK(B807), "","GeographicalRegion-806")</f>
        <v/>
      </c>
    </row>
    <row r="808">
      <c r="A808">
        <f>IF(ISBLANK(B808), "","GeographicalRegion-807")</f>
        <v/>
      </c>
    </row>
    <row r="809">
      <c r="A809">
        <f>IF(ISBLANK(B809), "","GeographicalRegion-808")</f>
        <v/>
      </c>
    </row>
    <row r="810">
      <c r="A810">
        <f>IF(ISBLANK(B810), "","GeographicalRegion-809")</f>
        <v/>
      </c>
    </row>
    <row r="811">
      <c r="A811">
        <f>IF(ISBLANK(B811), "","GeographicalRegion-810")</f>
        <v/>
      </c>
    </row>
    <row r="812">
      <c r="A812">
        <f>IF(ISBLANK(B812), "","GeographicalRegion-811")</f>
        <v/>
      </c>
    </row>
    <row r="813">
      <c r="A813">
        <f>IF(ISBLANK(B813), "","GeographicalRegion-812")</f>
        <v/>
      </c>
    </row>
    <row r="814">
      <c r="A814">
        <f>IF(ISBLANK(B814), "","GeographicalRegion-813")</f>
        <v/>
      </c>
    </row>
    <row r="815">
      <c r="A815">
        <f>IF(ISBLANK(B815), "","GeographicalRegion-814")</f>
        <v/>
      </c>
    </row>
    <row r="816">
      <c r="A816">
        <f>IF(ISBLANK(B816), "","GeographicalRegion-815")</f>
        <v/>
      </c>
    </row>
    <row r="817">
      <c r="A817">
        <f>IF(ISBLANK(B817), "","GeographicalRegion-816")</f>
        <v/>
      </c>
    </row>
    <row r="818">
      <c r="A818">
        <f>IF(ISBLANK(B818), "","GeographicalRegion-817")</f>
        <v/>
      </c>
    </row>
    <row r="819">
      <c r="A819">
        <f>IF(ISBLANK(B819), "","GeographicalRegion-818")</f>
        <v/>
      </c>
    </row>
    <row r="820">
      <c r="A820">
        <f>IF(ISBLANK(B820), "","GeographicalRegion-819")</f>
        <v/>
      </c>
    </row>
    <row r="821">
      <c r="A821">
        <f>IF(ISBLANK(B821), "","GeographicalRegion-820")</f>
        <v/>
      </c>
    </row>
    <row r="822">
      <c r="A822">
        <f>IF(ISBLANK(B822), "","GeographicalRegion-821")</f>
        <v/>
      </c>
    </row>
    <row r="823">
      <c r="A823">
        <f>IF(ISBLANK(B823), "","GeographicalRegion-822")</f>
        <v/>
      </c>
    </row>
    <row r="824">
      <c r="A824">
        <f>IF(ISBLANK(B824), "","GeographicalRegion-823")</f>
        <v/>
      </c>
    </row>
    <row r="825">
      <c r="A825">
        <f>IF(ISBLANK(B825), "","GeographicalRegion-824")</f>
        <v/>
      </c>
    </row>
    <row r="826">
      <c r="A826">
        <f>IF(ISBLANK(B826), "","GeographicalRegion-825")</f>
        <v/>
      </c>
    </row>
    <row r="827">
      <c r="A827">
        <f>IF(ISBLANK(B827), "","GeographicalRegion-826")</f>
        <v/>
      </c>
    </row>
    <row r="828">
      <c r="A828">
        <f>IF(ISBLANK(B828), "","GeographicalRegion-827")</f>
        <v/>
      </c>
    </row>
    <row r="829">
      <c r="A829">
        <f>IF(ISBLANK(B829), "","GeographicalRegion-828")</f>
        <v/>
      </c>
    </row>
    <row r="830">
      <c r="A830">
        <f>IF(ISBLANK(B830), "","GeographicalRegion-829")</f>
        <v/>
      </c>
    </row>
    <row r="831">
      <c r="A831">
        <f>IF(ISBLANK(B831), "","GeographicalRegion-830")</f>
        <v/>
      </c>
    </row>
    <row r="832">
      <c r="A832">
        <f>IF(ISBLANK(B832), "","GeographicalRegion-831")</f>
        <v/>
      </c>
    </row>
    <row r="833">
      <c r="A833">
        <f>IF(ISBLANK(B833), "","GeographicalRegion-832")</f>
        <v/>
      </c>
    </row>
    <row r="834">
      <c r="A834">
        <f>IF(ISBLANK(B834), "","GeographicalRegion-833")</f>
        <v/>
      </c>
    </row>
    <row r="835">
      <c r="A835">
        <f>IF(ISBLANK(B835), "","GeographicalRegion-834")</f>
        <v/>
      </c>
    </row>
    <row r="836">
      <c r="A836">
        <f>IF(ISBLANK(B836), "","GeographicalRegion-835")</f>
        <v/>
      </c>
    </row>
    <row r="837">
      <c r="A837">
        <f>IF(ISBLANK(B837), "","GeographicalRegion-836")</f>
        <v/>
      </c>
    </row>
    <row r="838">
      <c r="A838">
        <f>IF(ISBLANK(B838), "","GeographicalRegion-837")</f>
        <v/>
      </c>
    </row>
    <row r="839">
      <c r="A839">
        <f>IF(ISBLANK(B839), "","GeographicalRegion-838")</f>
        <v/>
      </c>
    </row>
    <row r="840">
      <c r="A840">
        <f>IF(ISBLANK(B840), "","GeographicalRegion-839")</f>
        <v/>
      </c>
    </row>
    <row r="841">
      <c r="A841">
        <f>IF(ISBLANK(B841), "","GeographicalRegion-840")</f>
        <v/>
      </c>
    </row>
    <row r="842">
      <c r="A842">
        <f>IF(ISBLANK(B842), "","GeographicalRegion-841")</f>
        <v/>
      </c>
    </row>
    <row r="843">
      <c r="A843">
        <f>IF(ISBLANK(B843), "","GeographicalRegion-842")</f>
        <v/>
      </c>
    </row>
    <row r="844">
      <c r="A844">
        <f>IF(ISBLANK(B844), "","GeographicalRegion-843")</f>
        <v/>
      </c>
    </row>
    <row r="845">
      <c r="A845">
        <f>IF(ISBLANK(B845), "","GeographicalRegion-844")</f>
        <v/>
      </c>
    </row>
    <row r="846">
      <c r="A846">
        <f>IF(ISBLANK(B846), "","GeographicalRegion-845")</f>
        <v/>
      </c>
    </row>
    <row r="847">
      <c r="A847">
        <f>IF(ISBLANK(B847), "","GeographicalRegion-846")</f>
        <v/>
      </c>
    </row>
    <row r="848">
      <c r="A848">
        <f>IF(ISBLANK(B848), "","GeographicalRegion-847")</f>
        <v/>
      </c>
    </row>
    <row r="849">
      <c r="A849">
        <f>IF(ISBLANK(B849), "","GeographicalRegion-848")</f>
        <v/>
      </c>
    </row>
    <row r="850">
      <c r="A850">
        <f>IF(ISBLANK(B850), "","GeographicalRegion-849")</f>
        <v/>
      </c>
    </row>
    <row r="851">
      <c r="A851">
        <f>IF(ISBLANK(B851), "","GeographicalRegion-850")</f>
        <v/>
      </c>
    </row>
    <row r="852">
      <c r="A852">
        <f>IF(ISBLANK(B852), "","GeographicalRegion-851")</f>
        <v/>
      </c>
    </row>
    <row r="853">
      <c r="A853">
        <f>IF(ISBLANK(B853), "","GeographicalRegion-852")</f>
        <v/>
      </c>
    </row>
    <row r="854">
      <c r="A854">
        <f>IF(ISBLANK(B854), "","GeographicalRegion-853")</f>
        <v/>
      </c>
    </row>
    <row r="855">
      <c r="A855">
        <f>IF(ISBLANK(B855), "","GeographicalRegion-854")</f>
        <v/>
      </c>
    </row>
    <row r="856">
      <c r="A856">
        <f>IF(ISBLANK(B856), "","GeographicalRegion-855")</f>
        <v/>
      </c>
    </row>
    <row r="857">
      <c r="A857">
        <f>IF(ISBLANK(B857), "","GeographicalRegion-856")</f>
        <v/>
      </c>
    </row>
    <row r="858">
      <c r="A858">
        <f>IF(ISBLANK(B858), "","GeographicalRegion-857")</f>
        <v/>
      </c>
    </row>
    <row r="859">
      <c r="A859">
        <f>IF(ISBLANK(B859), "","GeographicalRegion-858")</f>
        <v/>
      </c>
    </row>
    <row r="860">
      <c r="A860">
        <f>IF(ISBLANK(B860), "","GeographicalRegion-859")</f>
        <v/>
      </c>
    </row>
    <row r="861">
      <c r="A861">
        <f>IF(ISBLANK(B861), "","GeographicalRegion-860")</f>
        <v/>
      </c>
    </row>
    <row r="862">
      <c r="A862">
        <f>IF(ISBLANK(B862), "","GeographicalRegion-861")</f>
        <v/>
      </c>
    </row>
    <row r="863">
      <c r="A863">
        <f>IF(ISBLANK(B863), "","GeographicalRegion-862")</f>
        <v/>
      </c>
    </row>
    <row r="864">
      <c r="A864">
        <f>IF(ISBLANK(B864), "","GeographicalRegion-863")</f>
        <v/>
      </c>
    </row>
    <row r="865">
      <c r="A865">
        <f>IF(ISBLANK(B865), "","GeographicalRegion-864")</f>
        <v/>
      </c>
    </row>
    <row r="866">
      <c r="A866">
        <f>IF(ISBLANK(B866), "","GeographicalRegion-865")</f>
        <v/>
      </c>
    </row>
    <row r="867">
      <c r="A867">
        <f>IF(ISBLANK(B867), "","GeographicalRegion-866")</f>
        <v/>
      </c>
    </row>
    <row r="868">
      <c r="A868">
        <f>IF(ISBLANK(B868), "","GeographicalRegion-867")</f>
        <v/>
      </c>
    </row>
    <row r="869">
      <c r="A869">
        <f>IF(ISBLANK(B869), "","GeographicalRegion-868")</f>
        <v/>
      </c>
    </row>
    <row r="870">
      <c r="A870">
        <f>IF(ISBLANK(B870), "","GeographicalRegion-869")</f>
        <v/>
      </c>
    </row>
    <row r="871">
      <c r="A871">
        <f>IF(ISBLANK(B871), "","GeographicalRegion-870")</f>
        <v/>
      </c>
    </row>
    <row r="872">
      <c r="A872">
        <f>IF(ISBLANK(B872), "","GeographicalRegion-871")</f>
        <v/>
      </c>
    </row>
    <row r="873">
      <c r="A873">
        <f>IF(ISBLANK(B873), "","GeographicalRegion-872")</f>
        <v/>
      </c>
    </row>
    <row r="874">
      <c r="A874">
        <f>IF(ISBLANK(B874), "","GeographicalRegion-873")</f>
        <v/>
      </c>
    </row>
    <row r="875">
      <c r="A875">
        <f>IF(ISBLANK(B875), "","GeographicalRegion-874")</f>
        <v/>
      </c>
    </row>
    <row r="876">
      <c r="A876">
        <f>IF(ISBLANK(B876), "","GeographicalRegion-875")</f>
        <v/>
      </c>
    </row>
    <row r="877">
      <c r="A877">
        <f>IF(ISBLANK(B877), "","GeographicalRegion-876")</f>
        <v/>
      </c>
    </row>
    <row r="878">
      <c r="A878">
        <f>IF(ISBLANK(B878), "","GeographicalRegion-877")</f>
        <v/>
      </c>
    </row>
    <row r="879">
      <c r="A879">
        <f>IF(ISBLANK(B879), "","GeographicalRegion-878")</f>
        <v/>
      </c>
    </row>
    <row r="880">
      <c r="A880">
        <f>IF(ISBLANK(B880), "","GeographicalRegion-879")</f>
        <v/>
      </c>
    </row>
    <row r="881">
      <c r="A881">
        <f>IF(ISBLANK(B881), "","GeographicalRegion-880")</f>
        <v/>
      </c>
    </row>
    <row r="882">
      <c r="A882">
        <f>IF(ISBLANK(B882), "","GeographicalRegion-881")</f>
        <v/>
      </c>
    </row>
    <row r="883">
      <c r="A883">
        <f>IF(ISBLANK(B883), "","GeographicalRegion-882")</f>
        <v/>
      </c>
    </row>
    <row r="884">
      <c r="A884">
        <f>IF(ISBLANK(B884), "","GeographicalRegion-883")</f>
        <v/>
      </c>
    </row>
    <row r="885">
      <c r="A885">
        <f>IF(ISBLANK(B885), "","GeographicalRegion-884")</f>
        <v/>
      </c>
    </row>
    <row r="886">
      <c r="A886">
        <f>IF(ISBLANK(B886), "","GeographicalRegion-885")</f>
        <v/>
      </c>
    </row>
    <row r="887">
      <c r="A887">
        <f>IF(ISBLANK(B887), "","GeographicalRegion-886")</f>
        <v/>
      </c>
    </row>
    <row r="888">
      <c r="A888">
        <f>IF(ISBLANK(B888), "","GeographicalRegion-887")</f>
        <v/>
      </c>
    </row>
    <row r="889">
      <c r="A889">
        <f>IF(ISBLANK(B889), "","GeographicalRegion-888")</f>
        <v/>
      </c>
    </row>
    <row r="890">
      <c r="A890">
        <f>IF(ISBLANK(B890), "","GeographicalRegion-889")</f>
        <v/>
      </c>
    </row>
    <row r="891">
      <c r="A891">
        <f>IF(ISBLANK(B891), "","GeographicalRegion-890")</f>
        <v/>
      </c>
    </row>
    <row r="892">
      <c r="A892">
        <f>IF(ISBLANK(B892), "","GeographicalRegion-891")</f>
        <v/>
      </c>
    </row>
    <row r="893">
      <c r="A893">
        <f>IF(ISBLANK(B893), "","GeographicalRegion-892")</f>
        <v/>
      </c>
    </row>
    <row r="894">
      <c r="A894">
        <f>IF(ISBLANK(B894), "","GeographicalRegion-893")</f>
        <v/>
      </c>
    </row>
    <row r="895">
      <c r="A895">
        <f>IF(ISBLANK(B895), "","GeographicalRegion-894")</f>
        <v/>
      </c>
    </row>
    <row r="896">
      <c r="A896">
        <f>IF(ISBLANK(B896), "","GeographicalRegion-895")</f>
        <v/>
      </c>
    </row>
    <row r="897">
      <c r="A897">
        <f>IF(ISBLANK(B897), "","GeographicalRegion-896")</f>
        <v/>
      </c>
    </row>
    <row r="898">
      <c r="A898">
        <f>IF(ISBLANK(B898), "","GeographicalRegion-897")</f>
        <v/>
      </c>
    </row>
    <row r="899">
      <c r="A899">
        <f>IF(ISBLANK(B899), "","GeographicalRegion-898")</f>
        <v/>
      </c>
    </row>
    <row r="900">
      <c r="A900">
        <f>IF(ISBLANK(B900), "","GeographicalRegion-899")</f>
        <v/>
      </c>
    </row>
    <row r="901">
      <c r="A901">
        <f>IF(ISBLANK(B901), "","GeographicalRegion-900")</f>
        <v/>
      </c>
    </row>
    <row r="902">
      <c r="A902">
        <f>IF(ISBLANK(B902), "","GeographicalRegion-901")</f>
        <v/>
      </c>
    </row>
    <row r="903">
      <c r="A903">
        <f>IF(ISBLANK(B903), "","GeographicalRegion-902")</f>
        <v/>
      </c>
    </row>
    <row r="904">
      <c r="A904">
        <f>IF(ISBLANK(B904), "","GeographicalRegion-903")</f>
        <v/>
      </c>
    </row>
    <row r="905">
      <c r="A905">
        <f>IF(ISBLANK(B905), "","GeographicalRegion-904")</f>
        <v/>
      </c>
    </row>
    <row r="906">
      <c r="A906">
        <f>IF(ISBLANK(B906), "","GeographicalRegion-905")</f>
        <v/>
      </c>
    </row>
    <row r="907">
      <c r="A907">
        <f>IF(ISBLANK(B907), "","GeographicalRegion-906")</f>
        <v/>
      </c>
    </row>
    <row r="908">
      <c r="A908">
        <f>IF(ISBLANK(B908), "","GeographicalRegion-907")</f>
        <v/>
      </c>
    </row>
    <row r="909">
      <c r="A909">
        <f>IF(ISBLANK(B909), "","GeographicalRegion-908")</f>
        <v/>
      </c>
    </row>
    <row r="910">
      <c r="A910">
        <f>IF(ISBLANK(B910), "","GeographicalRegion-909")</f>
        <v/>
      </c>
    </row>
    <row r="911">
      <c r="A911">
        <f>IF(ISBLANK(B911), "","GeographicalRegion-910")</f>
        <v/>
      </c>
    </row>
    <row r="912">
      <c r="A912">
        <f>IF(ISBLANK(B912), "","GeographicalRegion-911")</f>
        <v/>
      </c>
    </row>
    <row r="913">
      <c r="A913">
        <f>IF(ISBLANK(B913), "","GeographicalRegion-912")</f>
        <v/>
      </c>
    </row>
    <row r="914">
      <c r="A914">
        <f>IF(ISBLANK(B914), "","GeographicalRegion-913")</f>
        <v/>
      </c>
    </row>
    <row r="915">
      <c r="A915">
        <f>IF(ISBLANK(B915), "","GeographicalRegion-914")</f>
        <v/>
      </c>
    </row>
    <row r="916">
      <c r="A916">
        <f>IF(ISBLANK(B916), "","GeographicalRegion-915")</f>
        <v/>
      </c>
    </row>
    <row r="917">
      <c r="A917">
        <f>IF(ISBLANK(B917), "","GeographicalRegion-916")</f>
        <v/>
      </c>
    </row>
    <row r="918">
      <c r="A918">
        <f>IF(ISBLANK(B918), "","GeographicalRegion-917")</f>
        <v/>
      </c>
    </row>
    <row r="919">
      <c r="A919">
        <f>IF(ISBLANK(B919), "","GeographicalRegion-918")</f>
        <v/>
      </c>
    </row>
    <row r="920">
      <c r="A920">
        <f>IF(ISBLANK(B920), "","GeographicalRegion-919")</f>
        <v/>
      </c>
    </row>
    <row r="921">
      <c r="A921">
        <f>IF(ISBLANK(B921), "","GeographicalRegion-920")</f>
        <v/>
      </c>
    </row>
    <row r="922">
      <c r="A922">
        <f>IF(ISBLANK(B922), "","GeographicalRegion-921")</f>
        <v/>
      </c>
    </row>
    <row r="923">
      <c r="A923">
        <f>IF(ISBLANK(B923), "","GeographicalRegion-922")</f>
        <v/>
      </c>
    </row>
    <row r="924">
      <c r="A924">
        <f>IF(ISBLANK(B924), "","GeographicalRegion-923")</f>
        <v/>
      </c>
    </row>
    <row r="925">
      <c r="A925">
        <f>IF(ISBLANK(B925), "","GeographicalRegion-924")</f>
        <v/>
      </c>
    </row>
    <row r="926">
      <c r="A926">
        <f>IF(ISBLANK(B926), "","GeographicalRegion-925")</f>
        <v/>
      </c>
    </row>
    <row r="927">
      <c r="A927">
        <f>IF(ISBLANK(B927), "","GeographicalRegion-926")</f>
        <v/>
      </c>
    </row>
    <row r="928">
      <c r="A928">
        <f>IF(ISBLANK(B928), "","GeographicalRegion-927")</f>
        <v/>
      </c>
    </row>
    <row r="929">
      <c r="A929">
        <f>IF(ISBLANK(B929), "","GeographicalRegion-928")</f>
        <v/>
      </c>
    </row>
    <row r="930">
      <c r="A930">
        <f>IF(ISBLANK(B930), "","GeographicalRegion-929")</f>
        <v/>
      </c>
    </row>
    <row r="931">
      <c r="A931">
        <f>IF(ISBLANK(B931), "","GeographicalRegion-930")</f>
        <v/>
      </c>
    </row>
    <row r="932">
      <c r="A932">
        <f>IF(ISBLANK(B932), "","GeographicalRegion-931")</f>
        <v/>
      </c>
    </row>
    <row r="933">
      <c r="A933">
        <f>IF(ISBLANK(B933), "","GeographicalRegion-932")</f>
        <v/>
      </c>
    </row>
    <row r="934">
      <c r="A934">
        <f>IF(ISBLANK(B934), "","GeographicalRegion-933")</f>
        <v/>
      </c>
    </row>
    <row r="935">
      <c r="A935">
        <f>IF(ISBLANK(B935), "","GeographicalRegion-934")</f>
        <v/>
      </c>
    </row>
    <row r="936">
      <c r="A936">
        <f>IF(ISBLANK(B936), "","GeographicalRegion-935")</f>
        <v/>
      </c>
    </row>
    <row r="937">
      <c r="A937">
        <f>IF(ISBLANK(B937), "","GeographicalRegion-936")</f>
        <v/>
      </c>
    </row>
    <row r="938">
      <c r="A938">
        <f>IF(ISBLANK(B938), "","GeographicalRegion-937")</f>
        <v/>
      </c>
    </row>
    <row r="939">
      <c r="A939">
        <f>IF(ISBLANK(B939), "","GeographicalRegion-938")</f>
        <v/>
      </c>
    </row>
    <row r="940">
      <c r="A940">
        <f>IF(ISBLANK(B940), "","GeographicalRegion-939")</f>
        <v/>
      </c>
    </row>
    <row r="941">
      <c r="A941">
        <f>IF(ISBLANK(B941), "","GeographicalRegion-940")</f>
        <v/>
      </c>
    </row>
    <row r="942">
      <c r="A942">
        <f>IF(ISBLANK(B942), "","GeographicalRegion-941")</f>
        <v/>
      </c>
    </row>
    <row r="943">
      <c r="A943">
        <f>IF(ISBLANK(B943), "","GeographicalRegion-942")</f>
        <v/>
      </c>
    </row>
    <row r="944">
      <c r="A944">
        <f>IF(ISBLANK(B944), "","GeographicalRegion-943")</f>
        <v/>
      </c>
    </row>
    <row r="945">
      <c r="A945">
        <f>IF(ISBLANK(B945), "","GeographicalRegion-944")</f>
        <v/>
      </c>
    </row>
    <row r="946">
      <c r="A946">
        <f>IF(ISBLANK(B946), "","GeographicalRegion-945")</f>
        <v/>
      </c>
    </row>
    <row r="947">
      <c r="A947">
        <f>IF(ISBLANK(B947), "","GeographicalRegion-946")</f>
        <v/>
      </c>
    </row>
    <row r="948">
      <c r="A948">
        <f>IF(ISBLANK(B948), "","GeographicalRegion-947")</f>
        <v/>
      </c>
    </row>
    <row r="949">
      <c r="A949">
        <f>IF(ISBLANK(B949), "","GeographicalRegion-948")</f>
        <v/>
      </c>
    </row>
    <row r="950">
      <c r="A950">
        <f>IF(ISBLANK(B950), "","GeographicalRegion-949")</f>
        <v/>
      </c>
    </row>
    <row r="951">
      <c r="A951">
        <f>IF(ISBLANK(B951), "","GeographicalRegion-950")</f>
        <v/>
      </c>
    </row>
    <row r="952">
      <c r="A952">
        <f>IF(ISBLANK(B952), "","GeographicalRegion-951")</f>
        <v/>
      </c>
    </row>
    <row r="953">
      <c r="A953">
        <f>IF(ISBLANK(B953), "","GeographicalRegion-952")</f>
        <v/>
      </c>
    </row>
    <row r="954">
      <c r="A954">
        <f>IF(ISBLANK(B954), "","GeographicalRegion-953")</f>
        <v/>
      </c>
    </row>
    <row r="955">
      <c r="A955">
        <f>IF(ISBLANK(B955), "","GeographicalRegion-954")</f>
        <v/>
      </c>
    </row>
    <row r="956">
      <c r="A956">
        <f>IF(ISBLANK(B956), "","GeographicalRegion-955")</f>
        <v/>
      </c>
    </row>
    <row r="957">
      <c r="A957">
        <f>IF(ISBLANK(B957), "","GeographicalRegion-956")</f>
        <v/>
      </c>
    </row>
    <row r="958">
      <c r="A958">
        <f>IF(ISBLANK(B958), "","GeographicalRegion-957")</f>
        <v/>
      </c>
    </row>
    <row r="959">
      <c r="A959">
        <f>IF(ISBLANK(B959), "","GeographicalRegion-958")</f>
        <v/>
      </c>
    </row>
    <row r="960">
      <c r="A960">
        <f>IF(ISBLANK(B960), "","GeographicalRegion-959")</f>
        <v/>
      </c>
    </row>
    <row r="961">
      <c r="A961">
        <f>IF(ISBLANK(B961), "","GeographicalRegion-960")</f>
        <v/>
      </c>
    </row>
    <row r="962">
      <c r="A962">
        <f>IF(ISBLANK(B962), "","GeographicalRegion-961")</f>
        <v/>
      </c>
    </row>
    <row r="963">
      <c r="A963">
        <f>IF(ISBLANK(B963), "","GeographicalRegion-962")</f>
        <v/>
      </c>
    </row>
    <row r="964">
      <c r="A964">
        <f>IF(ISBLANK(B964), "","GeographicalRegion-963")</f>
        <v/>
      </c>
    </row>
    <row r="965">
      <c r="A965">
        <f>IF(ISBLANK(B965), "","GeographicalRegion-964")</f>
        <v/>
      </c>
    </row>
    <row r="966">
      <c r="A966">
        <f>IF(ISBLANK(B966), "","GeographicalRegion-965")</f>
        <v/>
      </c>
    </row>
    <row r="967">
      <c r="A967">
        <f>IF(ISBLANK(B967), "","GeographicalRegion-966")</f>
        <v/>
      </c>
    </row>
    <row r="968">
      <c r="A968">
        <f>IF(ISBLANK(B968), "","GeographicalRegion-967")</f>
        <v/>
      </c>
    </row>
    <row r="969">
      <c r="A969">
        <f>IF(ISBLANK(B969), "","GeographicalRegion-968")</f>
        <v/>
      </c>
    </row>
    <row r="970">
      <c r="A970">
        <f>IF(ISBLANK(B970), "","GeographicalRegion-969")</f>
        <v/>
      </c>
    </row>
    <row r="971">
      <c r="A971">
        <f>IF(ISBLANK(B971), "","GeographicalRegion-970")</f>
        <v/>
      </c>
    </row>
    <row r="972">
      <c r="A972">
        <f>IF(ISBLANK(B972), "","GeographicalRegion-971")</f>
        <v/>
      </c>
    </row>
    <row r="973">
      <c r="A973">
        <f>IF(ISBLANK(B973), "","GeographicalRegion-972")</f>
        <v/>
      </c>
    </row>
    <row r="974">
      <c r="A974">
        <f>IF(ISBLANK(B974), "","GeographicalRegion-973")</f>
        <v/>
      </c>
    </row>
    <row r="975">
      <c r="A975">
        <f>IF(ISBLANK(B975), "","GeographicalRegion-974")</f>
        <v/>
      </c>
    </row>
    <row r="976">
      <c r="A976">
        <f>IF(ISBLANK(B976), "","GeographicalRegion-975")</f>
        <v/>
      </c>
    </row>
    <row r="977">
      <c r="A977">
        <f>IF(ISBLANK(B977), "","GeographicalRegion-976")</f>
        <v/>
      </c>
    </row>
    <row r="978">
      <c r="A978">
        <f>IF(ISBLANK(B978), "","GeographicalRegion-977")</f>
        <v/>
      </c>
    </row>
    <row r="979">
      <c r="A979">
        <f>IF(ISBLANK(B979), "","GeographicalRegion-978")</f>
        <v/>
      </c>
    </row>
    <row r="980">
      <c r="A980">
        <f>IF(ISBLANK(B980), "","GeographicalRegion-979")</f>
        <v/>
      </c>
    </row>
    <row r="981">
      <c r="A981">
        <f>IF(ISBLANK(B981), "","GeographicalRegion-980")</f>
        <v/>
      </c>
    </row>
    <row r="982">
      <c r="A982">
        <f>IF(ISBLANK(B982), "","GeographicalRegion-981")</f>
        <v/>
      </c>
    </row>
    <row r="983">
      <c r="A983">
        <f>IF(ISBLANK(B983), "","GeographicalRegion-982")</f>
        <v/>
      </c>
    </row>
    <row r="984">
      <c r="A984">
        <f>IF(ISBLANK(B984), "","GeographicalRegion-983")</f>
        <v/>
      </c>
    </row>
    <row r="985">
      <c r="A985">
        <f>IF(ISBLANK(B985), "","GeographicalRegion-984")</f>
        <v/>
      </c>
    </row>
    <row r="986">
      <c r="A986">
        <f>IF(ISBLANK(B986), "","GeographicalRegion-985")</f>
        <v/>
      </c>
    </row>
    <row r="987">
      <c r="A987">
        <f>IF(ISBLANK(B987), "","GeographicalRegion-986")</f>
        <v/>
      </c>
    </row>
    <row r="988">
      <c r="A988">
        <f>IF(ISBLANK(B988), "","GeographicalRegion-987")</f>
        <v/>
      </c>
    </row>
    <row r="989">
      <c r="A989">
        <f>IF(ISBLANK(B989), "","GeographicalRegion-988")</f>
        <v/>
      </c>
    </row>
    <row r="990">
      <c r="A990">
        <f>IF(ISBLANK(B990), "","GeographicalRegion-989")</f>
        <v/>
      </c>
    </row>
    <row r="991">
      <c r="A991">
        <f>IF(ISBLANK(B991), "","GeographicalRegion-990")</f>
        <v/>
      </c>
    </row>
    <row r="992">
      <c r="A992">
        <f>IF(ISBLANK(B992), "","GeographicalRegion-991")</f>
        <v/>
      </c>
    </row>
    <row r="993">
      <c r="A993">
        <f>IF(ISBLANK(B993), "","GeographicalRegion-992")</f>
        <v/>
      </c>
    </row>
    <row r="994">
      <c r="A994">
        <f>IF(ISBLANK(B994), "","GeographicalRegion-993")</f>
        <v/>
      </c>
    </row>
    <row r="995">
      <c r="A995">
        <f>IF(ISBLANK(B995), "","GeographicalRegion-994")</f>
        <v/>
      </c>
    </row>
    <row r="996">
      <c r="A996">
        <f>IF(ISBLANK(B996), "","GeographicalRegion-995")</f>
        <v/>
      </c>
    </row>
    <row r="997">
      <c r="A997">
        <f>IF(ISBLANK(B997), "","GeographicalRegion-996")</f>
        <v/>
      </c>
    </row>
    <row r="998">
      <c r="A998">
        <f>IF(ISBLANK(B998), "","GeographicalRegion-997")</f>
        <v/>
      </c>
    </row>
    <row r="999">
      <c r="A999">
        <f>IF(ISBLANK(B999), "","GeographicalRegion-998")</f>
        <v/>
      </c>
    </row>
    <row r="1000">
      <c r="A1000">
        <f>IF(ISBLANK(B1000), "","GeographicalRegion-999")</f>
        <v/>
      </c>
    </row>
    <row r="1001">
      <c r="A1001">
        <f>IF(ISBLANK(B1001), "","GeographicalRegion-1000")</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1"/>
  <sheetViews>
    <sheetView workbookViewId="0">
      <selection activeCell="A1" sqref="A1"/>
    </sheetView>
  </sheetViews>
  <sheetFormatPr baseColWidth="8" defaultRowHeight="15"/>
  <cols>
    <col width="18" customWidth="1" min="1" max="1"/>
    <col width="10.8" customWidth="1" min="2" max="2"/>
    <col width="13.2" customWidth="1" min="3" max="3"/>
  </cols>
  <sheetData>
    <row r="1">
      <c r="A1" s="1" t="inlineStr">
        <is>
          <t>identifier</t>
        </is>
      </c>
      <c r="B1" s="2" t="inlineStr">
        <is>
          <t>name</t>
        </is>
      </c>
      <c r="C1" s="2" t="inlineStr">
        <is>
          <t>region</t>
        </is>
      </c>
    </row>
    <row r="2">
      <c r="A2">
        <f>IF(ISBLANK(B2), "","SubGeographicalRegion-1")</f>
        <v/>
      </c>
    </row>
    <row r="3">
      <c r="A3">
        <f>IF(ISBLANK(B3), "","SubGeographicalRegion-2")</f>
        <v/>
      </c>
    </row>
    <row r="4">
      <c r="A4">
        <f>IF(ISBLANK(B4), "","SubGeographicalRegion-3")</f>
        <v/>
      </c>
    </row>
    <row r="5">
      <c r="A5">
        <f>IF(ISBLANK(B5), "","SubGeographicalRegion-4")</f>
        <v/>
      </c>
    </row>
    <row r="6">
      <c r="A6">
        <f>IF(ISBLANK(B6), "","SubGeographicalRegion-5")</f>
        <v/>
      </c>
    </row>
    <row r="7">
      <c r="A7">
        <f>IF(ISBLANK(B7), "","SubGeographicalRegion-6")</f>
        <v/>
      </c>
    </row>
    <row r="8">
      <c r="A8">
        <f>IF(ISBLANK(B8), "","SubGeographicalRegion-7")</f>
        <v/>
      </c>
    </row>
    <row r="9">
      <c r="A9">
        <f>IF(ISBLANK(B9), "","SubGeographicalRegion-8")</f>
        <v/>
      </c>
    </row>
    <row r="10">
      <c r="A10">
        <f>IF(ISBLANK(B10), "","SubGeographicalRegion-9")</f>
        <v/>
      </c>
    </row>
    <row r="11">
      <c r="A11">
        <f>IF(ISBLANK(B11), "","SubGeographicalRegion-10")</f>
        <v/>
      </c>
    </row>
    <row r="12">
      <c r="A12">
        <f>IF(ISBLANK(B12), "","SubGeographicalRegion-11")</f>
        <v/>
      </c>
    </row>
    <row r="13">
      <c r="A13">
        <f>IF(ISBLANK(B13), "","SubGeographicalRegion-12")</f>
        <v/>
      </c>
    </row>
    <row r="14">
      <c r="A14">
        <f>IF(ISBLANK(B14), "","SubGeographicalRegion-13")</f>
        <v/>
      </c>
    </row>
    <row r="15">
      <c r="A15">
        <f>IF(ISBLANK(B15), "","SubGeographicalRegion-14")</f>
        <v/>
      </c>
    </row>
    <row r="16">
      <c r="A16">
        <f>IF(ISBLANK(B16), "","SubGeographicalRegion-15")</f>
        <v/>
      </c>
    </row>
    <row r="17">
      <c r="A17">
        <f>IF(ISBLANK(B17), "","SubGeographicalRegion-16")</f>
        <v/>
      </c>
    </row>
    <row r="18">
      <c r="A18">
        <f>IF(ISBLANK(B18), "","SubGeographicalRegion-17")</f>
        <v/>
      </c>
    </row>
    <row r="19">
      <c r="A19">
        <f>IF(ISBLANK(B19), "","SubGeographicalRegion-18")</f>
        <v/>
      </c>
    </row>
    <row r="20">
      <c r="A20">
        <f>IF(ISBLANK(B20), "","SubGeographicalRegion-19")</f>
        <v/>
      </c>
    </row>
    <row r="21">
      <c r="A21">
        <f>IF(ISBLANK(B21), "","SubGeographicalRegion-20")</f>
        <v/>
      </c>
    </row>
    <row r="22">
      <c r="A22">
        <f>IF(ISBLANK(B22), "","SubGeographicalRegion-21")</f>
        <v/>
      </c>
    </row>
    <row r="23">
      <c r="A23">
        <f>IF(ISBLANK(B23), "","SubGeographicalRegion-22")</f>
        <v/>
      </c>
    </row>
    <row r="24">
      <c r="A24">
        <f>IF(ISBLANK(B24), "","SubGeographicalRegion-23")</f>
        <v/>
      </c>
    </row>
    <row r="25">
      <c r="A25">
        <f>IF(ISBLANK(B25), "","SubGeographicalRegion-24")</f>
        <v/>
      </c>
    </row>
    <row r="26">
      <c r="A26">
        <f>IF(ISBLANK(B26), "","SubGeographicalRegion-25")</f>
        <v/>
      </c>
    </row>
    <row r="27">
      <c r="A27">
        <f>IF(ISBLANK(B27), "","SubGeographicalRegion-26")</f>
        <v/>
      </c>
    </row>
    <row r="28">
      <c r="A28">
        <f>IF(ISBLANK(B28), "","SubGeographicalRegion-27")</f>
        <v/>
      </c>
    </row>
    <row r="29">
      <c r="A29">
        <f>IF(ISBLANK(B29), "","SubGeographicalRegion-28")</f>
        <v/>
      </c>
    </row>
    <row r="30">
      <c r="A30">
        <f>IF(ISBLANK(B30), "","SubGeographicalRegion-29")</f>
        <v/>
      </c>
    </row>
    <row r="31">
      <c r="A31">
        <f>IF(ISBLANK(B31), "","SubGeographicalRegion-30")</f>
        <v/>
      </c>
    </row>
    <row r="32">
      <c r="A32">
        <f>IF(ISBLANK(B32), "","SubGeographicalRegion-31")</f>
        <v/>
      </c>
    </row>
    <row r="33">
      <c r="A33">
        <f>IF(ISBLANK(B33), "","SubGeographicalRegion-32")</f>
        <v/>
      </c>
    </row>
    <row r="34">
      <c r="A34">
        <f>IF(ISBLANK(B34), "","SubGeographicalRegion-33")</f>
        <v/>
      </c>
    </row>
    <row r="35">
      <c r="A35">
        <f>IF(ISBLANK(B35), "","SubGeographicalRegion-34")</f>
        <v/>
      </c>
    </row>
    <row r="36">
      <c r="A36">
        <f>IF(ISBLANK(B36), "","SubGeographicalRegion-35")</f>
        <v/>
      </c>
    </row>
    <row r="37">
      <c r="A37">
        <f>IF(ISBLANK(B37), "","SubGeographicalRegion-36")</f>
        <v/>
      </c>
    </row>
    <row r="38">
      <c r="A38">
        <f>IF(ISBLANK(B38), "","SubGeographicalRegion-37")</f>
        <v/>
      </c>
    </row>
    <row r="39">
      <c r="A39">
        <f>IF(ISBLANK(B39), "","SubGeographicalRegion-38")</f>
        <v/>
      </c>
    </row>
    <row r="40">
      <c r="A40">
        <f>IF(ISBLANK(B40), "","SubGeographicalRegion-39")</f>
        <v/>
      </c>
    </row>
    <row r="41">
      <c r="A41">
        <f>IF(ISBLANK(B41), "","SubGeographicalRegion-40")</f>
        <v/>
      </c>
    </row>
    <row r="42">
      <c r="A42">
        <f>IF(ISBLANK(B42), "","SubGeographicalRegion-41")</f>
        <v/>
      </c>
    </row>
    <row r="43">
      <c r="A43">
        <f>IF(ISBLANK(B43), "","SubGeographicalRegion-42")</f>
        <v/>
      </c>
    </row>
    <row r="44">
      <c r="A44">
        <f>IF(ISBLANK(B44), "","SubGeographicalRegion-43")</f>
        <v/>
      </c>
    </row>
    <row r="45">
      <c r="A45">
        <f>IF(ISBLANK(B45), "","SubGeographicalRegion-44")</f>
        <v/>
      </c>
    </row>
    <row r="46">
      <c r="A46">
        <f>IF(ISBLANK(B46), "","SubGeographicalRegion-45")</f>
        <v/>
      </c>
    </row>
    <row r="47">
      <c r="A47">
        <f>IF(ISBLANK(B47), "","SubGeographicalRegion-46")</f>
        <v/>
      </c>
    </row>
    <row r="48">
      <c r="A48">
        <f>IF(ISBLANK(B48), "","SubGeographicalRegion-47")</f>
        <v/>
      </c>
    </row>
    <row r="49">
      <c r="A49">
        <f>IF(ISBLANK(B49), "","SubGeographicalRegion-48")</f>
        <v/>
      </c>
    </row>
    <row r="50">
      <c r="A50">
        <f>IF(ISBLANK(B50), "","SubGeographicalRegion-49")</f>
        <v/>
      </c>
    </row>
    <row r="51">
      <c r="A51">
        <f>IF(ISBLANK(B51), "","SubGeographicalRegion-50")</f>
        <v/>
      </c>
    </row>
    <row r="52">
      <c r="A52">
        <f>IF(ISBLANK(B52), "","SubGeographicalRegion-51")</f>
        <v/>
      </c>
    </row>
    <row r="53">
      <c r="A53">
        <f>IF(ISBLANK(B53), "","SubGeographicalRegion-52")</f>
        <v/>
      </c>
    </row>
    <row r="54">
      <c r="A54">
        <f>IF(ISBLANK(B54), "","SubGeographicalRegion-53")</f>
        <v/>
      </c>
    </row>
    <row r="55">
      <c r="A55">
        <f>IF(ISBLANK(B55), "","SubGeographicalRegion-54")</f>
        <v/>
      </c>
    </row>
    <row r="56">
      <c r="A56">
        <f>IF(ISBLANK(B56), "","SubGeographicalRegion-55")</f>
        <v/>
      </c>
    </row>
    <row r="57">
      <c r="A57">
        <f>IF(ISBLANK(B57), "","SubGeographicalRegion-56")</f>
        <v/>
      </c>
    </row>
    <row r="58">
      <c r="A58">
        <f>IF(ISBLANK(B58), "","SubGeographicalRegion-57")</f>
        <v/>
      </c>
    </row>
    <row r="59">
      <c r="A59">
        <f>IF(ISBLANK(B59), "","SubGeographicalRegion-58")</f>
        <v/>
      </c>
    </row>
    <row r="60">
      <c r="A60">
        <f>IF(ISBLANK(B60), "","SubGeographicalRegion-59")</f>
        <v/>
      </c>
    </row>
    <row r="61">
      <c r="A61">
        <f>IF(ISBLANK(B61), "","SubGeographicalRegion-60")</f>
        <v/>
      </c>
    </row>
    <row r="62">
      <c r="A62">
        <f>IF(ISBLANK(B62), "","SubGeographicalRegion-61")</f>
        <v/>
      </c>
    </row>
    <row r="63">
      <c r="A63">
        <f>IF(ISBLANK(B63), "","SubGeographicalRegion-62")</f>
        <v/>
      </c>
    </row>
    <row r="64">
      <c r="A64">
        <f>IF(ISBLANK(B64), "","SubGeographicalRegion-63")</f>
        <v/>
      </c>
    </row>
    <row r="65">
      <c r="A65">
        <f>IF(ISBLANK(B65), "","SubGeographicalRegion-64")</f>
        <v/>
      </c>
    </row>
    <row r="66">
      <c r="A66">
        <f>IF(ISBLANK(B66), "","SubGeographicalRegion-65")</f>
        <v/>
      </c>
    </row>
    <row r="67">
      <c r="A67">
        <f>IF(ISBLANK(B67), "","SubGeographicalRegion-66")</f>
        <v/>
      </c>
    </row>
    <row r="68">
      <c r="A68">
        <f>IF(ISBLANK(B68), "","SubGeographicalRegion-67")</f>
        <v/>
      </c>
    </row>
    <row r="69">
      <c r="A69">
        <f>IF(ISBLANK(B69), "","SubGeographicalRegion-68")</f>
        <v/>
      </c>
    </row>
    <row r="70">
      <c r="A70">
        <f>IF(ISBLANK(B70), "","SubGeographicalRegion-69")</f>
        <v/>
      </c>
    </row>
    <row r="71">
      <c r="A71">
        <f>IF(ISBLANK(B71), "","SubGeographicalRegion-70")</f>
        <v/>
      </c>
    </row>
    <row r="72">
      <c r="A72">
        <f>IF(ISBLANK(B72), "","SubGeographicalRegion-71")</f>
        <v/>
      </c>
    </row>
    <row r="73">
      <c r="A73">
        <f>IF(ISBLANK(B73), "","SubGeographicalRegion-72")</f>
        <v/>
      </c>
    </row>
    <row r="74">
      <c r="A74">
        <f>IF(ISBLANK(B74), "","SubGeographicalRegion-73")</f>
        <v/>
      </c>
    </row>
    <row r="75">
      <c r="A75">
        <f>IF(ISBLANK(B75), "","SubGeographicalRegion-74")</f>
        <v/>
      </c>
    </row>
    <row r="76">
      <c r="A76">
        <f>IF(ISBLANK(B76), "","SubGeographicalRegion-75")</f>
        <v/>
      </c>
    </row>
    <row r="77">
      <c r="A77">
        <f>IF(ISBLANK(B77), "","SubGeographicalRegion-76")</f>
        <v/>
      </c>
    </row>
    <row r="78">
      <c r="A78">
        <f>IF(ISBLANK(B78), "","SubGeographicalRegion-77")</f>
        <v/>
      </c>
    </row>
    <row r="79">
      <c r="A79">
        <f>IF(ISBLANK(B79), "","SubGeographicalRegion-78")</f>
        <v/>
      </c>
    </row>
    <row r="80">
      <c r="A80">
        <f>IF(ISBLANK(B80), "","SubGeographicalRegion-79")</f>
        <v/>
      </c>
    </row>
    <row r="81">
      <c r="A81">
        <f>IF(ISBLANK(B81), "","SubGeographicalRegion-80")</f>
        <v/>
      </c>
    </row>
    <row r="82">
      <c r="A82">
        <f>IF(ISBLANK(B82), "","SubGeographicalRegion-81")</f>
        <v/>
      </c>
    </row>
    <row r="83">
      <c r="A83">
        <f>IF(ISBLANK(B83), "","SubGeographicalRegion-82")</f>
        <v/>
      </c>
    </row>
    <row r="84">
      <c r="A84">
        <f>IF(ISBLANK(B84), "","SubGeographicalRegion-83")</f>
        <v/>
      </c>
    </row>
    <row r="85">
      <c r="A85">
        <f>IF(ISBLANK(B85), "","SubGeographicalRegion-84")</f>
        <v/>
      </c>
    </row>
    <row r="86">
      <c r="A86">
        <f>IF(ISBLANK(B86), "","SubGeographicalRegion-85")</f>
        <v/>
      </c>
    </row>
    <row r="87">
      <c r="A87">
        <f>IF(ISBLANK(B87), "","SubGeographicalRegion-86")</f>
        <v/>
      </c>
    </row>
    <row r="88">
      <c r="A88">
        <f>IF(ISBLANK(B88), "","SubGeographicalRegion-87")</f>
        <v/>
      </c>
    </row>
    <row r="89">
      <c r="A89">
        <f>IF(ISBLANK(B89), "","SubGeographicalRegion-88")</f>
        <v/>
      </c>
    </row>
    <row r="90">
      <c r="A90">
        <f>IF(ISBLANK(B90), "","SubGeographicalRegion-89")</f>
        <v/>
      </c>
    </row>
    <row r="91">
      <c r="A91">
        <f>IF(ISBLANK(B91), "","SubGeographicalRegion-90")</f>
        <v/>
      </c>
    </row>
    <row r="92">
      <c r="A92">
        <f>IF(ISBLANK(B92), "","SubGeographicalRegion-91")</f>
        <v/>
      </c>
    </row>
    <row r="93">
      <c r="A93">
        <f>IF(ISBLANK(B93), "","SubGeographicalRegion-92")</f>
        <v/>
      </c>
    </row>
    <row r="94">
      <c r="A94">
        <f>IF(ISBLANK(B94), "","SubGeographicalRegion-93")</f>
        <v/>
      </c>
    </row>
    <row r="95">
      <c r="A95">
        <f>IF(ISBLANK(B95), "","SubGeographicalRegion-94")</f>
        <v/>
      </c>
    </row>
    <row r="96">
      <c r="A96">
        <f>IF(ISBLANK(B96), "","SubGeographicalRegion-95")</f>
        <v/>
      </c>
    </row>
    <row r="97">
      <c r="A97">
        <f>IF(ISBLANK(B97), "","SubGeographicalRegion-96")</f>
        <v/>
      </c>
    </row>
    <row r="98">
      <c r="A98">
        <f>IF(ISBLANK(B98), "","SubGeographicalRegion-97")</f>
        <v/>
      </c>
    </row>
    <row r="99">
      <c r="A99">
        <f>IF(ISBLANK(B99), "","SubGeographicalRegion-98")</f>
        <v/>
      </c>
    </row>
    <row r="100">
      <c r="A100">
        <f>IF(ISBLANK(B100), "","SubGeographicalRegion-99")</f>
        <v/>
      </c>
    </row>
    <row r="101">
      <c r="A101">
        <f>IF(ISBLANK(B101), "","SubGeographicalRegion-100")</f>
        <v/>
      </c>
    </row>
    <row r="102">
      <c r="A102">
        <f>IF(ISBLANK(B102), "","SubGeographicalRegion-101")</f>
        <v/>
      </c>
    </row>
    <row r="103">
      <c r="A103">
        <f>IF(ISBLANK(B103), "","SubGeographicalRegion-102")</f>
        <v/>
      </c>
    </row>
    <row r="104">
      <c r="A104">
        <f>IF(ISBLANK(B104), "","SubGeographicalRegion-103")</f>
        <v/>
      </c>
    </row>
    <row r="105">
      <c r="A105">
        <f>IF(ISBLANK(B105), "","SubGeographicalRegion-104")</f>
        <v/>
      </c>
    </row>
    <row r="106">
      <c r="A106">
        <f>IF(ISBLANK(B106), "","SubGeographicalRegion-105")</f>
        <v/>
      </c>
    </row>
    <row r="107">
      <c r="A107">
        <f>IF(ISBLANK(B107), "","SubGeographicalRegion-106")</f>
        <v/>
      </c>
    </row>
    <row r="108">
      <c r="A108">
        <f>IF(ISBLANK(B108), "","SubGeographicalRegion-107")</f>
        <v/>
      </c>
    </row>
    <row r="109">
      <c r="A109">
        <f>IF(ISBLANK(B109), "","SubGeographicalRegion-108")</f>
        <v/>
      </c>
    </row>
    <row r="110">
      <c r="A110">
        <f>IF(ISBLANK(B110), "","SubGeographicalRegion-109")</f>
        <v/>
      </c>
    </row>
    <row r="111">
      <c r="A111">
        <f>IF(ISBLANK(B111), "","SubGeographicalRegion-110")</f>
        <v/>
      </c>
    </row>
    <row r="112">
      <c r="A112">
        <f>IF(ISBLANK(B112), "","SubGeographicalRegion-111")</f>
        <v/>
      </c>
    </row>
    <row r="113">
      <c r="A113">
        <f>IF(ISBLANK(B113), "","SubGeographicalRegion-112")</f>
        <v/>
      </c>
    </row>
    <row r="114">
      <c r="A114">
        <f>IF(ISBLANK(B114), "","SubGeographicalRegion-113")</f>
        <v/>
      </c>
    </row>
    <row r="115">
      <c r="A115">
        <f>IF(ISBLANK(B115), "","SubGeographicalRegion-114")</f>
        <v/>
      </c>
    </row>
    <row r="116">
      <c r="A116">
        <f>IF(ISBLANK(B116), "","SubGeographicalRegion-115")</f>
        <v/>
      </c>
    </row>
    <row r="117">
      <c r="A117">
        <f>IF(ISBLANK(B117), "","SubGeographicalRegion-116")</f>
        <v/>
      </c>
    </row>
    <row r="118">
      <c r="A118">
        <f>IF(ISBLANK(B118), "","SubGeographicalRegion-117")</f>
        <v/>
      </c>
    </row>
    <row r="119">
      <c r="A119">
        <f>IF(ISBLANK(B119), "","SubGeographicalRegion-118")</f>
        <v/>
      </c>
    </row>
    <row r="120">
      <c r="A120">
        <f>IF(ISBLANK(B120), "","SubGeographicalRegion-119")</f>
        <v/>
      </c>
    </row>
    <row r="121">
      <c r="A121">
        <f>IF(ISBLANK(B121), "","SubGeographicalRegion-120")</f>
        <v/>
      </c>
    </row>
    <row r="122">
      <c r="A122">
        <f>IF(ISBLANK(B122), "","SubGeographicalRegion-121")</f>
        <v/>
      </c>
    </row>
    <row r="123">
      <c r="A123">
        <f>IF(ISBLANK(B123), "","SubGeographicalRegion-122")</f>
        <v/>
      </c>
    </row>
    <row r="124">
      <c r="A124">
        <f>IF(ISBLANK(B124), "","SubGeographicalRegion-123")</f>
        <v/>
      </c>
    </row>
    <row r="125">
      <c r="A125">
        <f>IF(ISBLANK(B125), "","SubGeographicalRegion-124")</f>
        <v/>
      </c>
    </row>
    <row r="126">
      <c r="A126">
        <f>IF(ISBLANK(B126), "","SubGeographicalRegion-125")</f>
        <v/>
      </c>
    </row>
    <row r="127">
      <c r="A127">
        <f>IF(ISBLANK(B127), "","SubGeographicalRegion-126")</f>
        <v/>
      </c>
    </row>
    <row r="128">
      <c r="A128">
        <f>IF(ISBLANK(B128), "","SubGeographicalRegion-127")</f>
        <v/>
      </c>
    </row>
    <row r="129">
      <c r="A129">
        <f>IF(ISBLANK(B129), "","SubGeographicalRegion-128")</f>
        <v/>
      </c>
    </row>
    <row r="130">
      <c r="A130">
        <f>IF(ISBLANK(B130), "","SubGeographicalRegion-129")</f>
        <v/>
      </c>
    </row>
    <row r="131">
      <c r="A131">
        <f>IF(ISBLANK(B131), "","SubGeographicalRegion-130")</f>
        <v/>
      </c>
    </row>
    <row r="132">
      <c r="A132">
        <f>IF(ISBLANK(B132), "","SubGeographicalRegion-131")</f>
        <v/>
      </c>
    </row>
    <row r="133">
      <c r="A133">
        <f>IF(ISBLANK(B133), "","SubGeographicalRegion-132")</f>
        <v/>
      </c>
    </row>
    <row r="134">
      <c r="A134">
        <f>IF(ISBLANK(B134), "","SubGeographicalRegion-133")</f>
        <v/>
      </c>
    </row>
    <row r="135">
      <c r="A135">
        <f>IF(ISBLANK(B135), "","SubGeographicalRegion-134")</f>
        <v/>
      </c>
    </row>
    <row r="136">
      <c r="A136">
        <f>IF(ISBLANK(B136), "","SubGeographicalRegion-135")</f>
        <v/>
      </c>
    </row>
    <row r="137">
      <c r="A137">
        <f>IF(ISBLANK(B137), "","SubGeographicalRegion-136")</f>
        <v/>
      </c>
    </row>
    <row r="138">
      <c r="A138">
        <f>IF(ISBLANK(B138), "","SubGeographicalRegion-137")</f>
        <v/>
      </c>
    </row>
    <row r="139">
      <c r="A139">
        <f>IF(ISBLANK(B139), "","SubGeographicalRegion-138")</f>
        <v/>
      </c>
    </row>
    <row r="140">
      <c r="A140">
        <f>IF(ISBLANK(B140), "","SubGeographicalRegion-139")</f>
        <v/>
      </c>
    </row>
    <row r="141">
      <c r="A141">
        <f>IF(ISBLANK(B141), "","SubGeographicalRegion-140")</f>
        <v/>
      </c>
    </row>
    <row r="142">
      <c r="A142">
        <f>IF(ISBLANK(B142), "","SubGeographicalRegion-141")</f>
        <v/>
      </c>
    </row>
    <row r="143">
      <c r="A143">
        <f>IF(ISBLANK(B143), "","SubGeographicalRegion-142")</f>
        <v/>
      </c>
    </row>
    <row r="144">
      <c r="A144">
        <f>IF(ISBLANK(B144), "","SubGeographicalRegion-143")</f>
        <v/>
      </c>
    </row>
    <row r="145">
      <c r="A145">
        <f>IF(ISBLANK(B145), "","SubGeographicalRegion-144")</f>
        <v/>
      </c>
    </row>
    <row r="146">
      <c r="A146">
        <f>IF(ISBLANK(B146), "","SubGeographicalRegion-145")</f>
        <v/>
      </c>
    </row>
    <row r="147">
      <c r="A147">
        <f>IF(ISBLANK(B147), "","SubGeographicalRegion-146")</f>
        <v/>
      </c>
    </row>
    <row r="148">
      <c r="A148">
        <f>IF(ISBLANK(B148), "","SubGeographicalRegion-147")</f>
        <v/>
      </c>
    </row>
    <row r="149">
      <c r="A149">
        <f>IF(ISBLANK(B149), "","SubGeographicalRegion-148")</f>
        <v/>
      </c>
    </row>
    <row r="150">
      <c r="A150">
        <f>IF(ISBLANK(B150), "","SubGeographicalRegion-149")</f>
        <v/>
      </c>
    </row>
    <row r="151">
      <c r="A151">
        <f>IF(ISBLANK(B151), "","SubGeographicalRegion-150")</f>
        <v/>
      </c>
    </row>
    <row r="152">
      <c r="A152">
        <f>IF(ISBLANK(B152), "","SubGeographicalRegion-151")</f>
        <v/>
      </c>
    </row>
    <row r="153">
      <c r="A153">
        <f>IF(ISBLANK(B153), "","SubGeographicalRegion-152")</f>
        <v/>
      </c>
    </row>
    <row r="154">
      <c r="A154">
        <f>IF(ISBLANK(B154), "","SubGeographicalRegion-153")</f>
        <v/>
      </c>
    </row>
    <row r="155">
      <c r="A155">
        <f>IF(ISBLANK(B155), "","SubGeographicalRegion-154")</f>
        <v/>
      </c>
    </row>
    <row r="156">
      <c r="A156">
        <f>IF(ISBLANK(B156), "","SubGeographicalRegion-155")</f>
        <v/>
      </c>
    </row>
    <row r="157">
      <c r="A157">
        <f>IF(ISBLANK(B157), "","SubGeographicalRegion-156")</f>
        <v/>
      </c>
    </row>
    <row r="158">
      <c r="A158">
        <f>IF(ISBLANK(B158), "","SubGeographicalRegion-157")</f>
        <v/>
      </c>
    </row>
    <row r="159">
      <c r="A159">
        <f>IF(ISBLANK(B159), "","SubGeographicalRegion-158")</f>
        <v/>
      </c>
    </row>
    <row r="160">
      <c r="A160">
        <f>IF(ISBLANK(B160), "","SubGeographicalRegion-159")</f>
        <v/>
      </c>
    </row>
    <row r="161">
      <c r="A161">
        <f>IF(ISBLANK(B161), "","SubGeographicalRegion-160")</f>
        <v/>
      </c>
    </row>
    <row r="162">
      <c r="A162">
        <f>IF(ISBLANK(B162), "","SubGeographicalRegion-161")</f>
        <v/>
      </c>
    </row>
    <row r="163">
      <c r="A163">
        <f>IF(ISBLANK(B163), "","SubGeographicalRegion-162")</f>
        <v/>
      </c>
    </row>
    <row r="164">
      <c r="A164">
        <f>IF(ISBLANK(B164), "","SubGeographicalRegion-163")</f>
        <v/>
      </c>
    </row>
    <row r="165">
      <c r="A165">
        <f>IF(ISBLANK(B165), "","SubGeographicalRegion-164")</f>
        <v/>
      </c>
    </row>
    <row r="166">
      <c r="A166">
        <f>IF(ISBLANK(B166), "","SubGeographicalRegion-165")</f>
        <v/>
      </c>
    </row>
    <row r="167">
      <c r="A167">
        <f>IF(ISBLANK(B167), "","SubGeographicalRegion-166")</f>
        <v/>
      </c>
    </row>
    <row r="168">
      <c r="A168">
        <f>IF(ISBLANK(B168), "","SubGeographicalRegion-167")</f>
        <v/>
      </c>
    </row>
    <row r="169">
      <c r="A169">
        <f>IF(ISBLANK(B169), "","SubGeographicalRegion-168")</f>
        <v/>
      </c>
    </row>
    <row r="170">
      <c r="A170">
        <f>IF(ISBLANK(B170), "","SubGeographicalRegion-169")</f>
        <v/>
      </c>
    </row>
    <row r="171">
      <c r="A171">
        <f>IF(ISBLANK(B171), "","SubGeographicalRegion-170")</f>
        <v/>
      </c>
    </row>
    <row r="172">
      <c r="A172">
        <f>IF(ISBLANK(B172), "","SubGeographicalRegion-171")</f>
        <v/>
      </c>
    </row>
    <row r="173">
      <c r="A173">
        <f>IF(ISBLANK(B173), "","SubGeographicalRegion-172")</f>
        <v/>
      </c>
    </row>
    <row r="174">
      <c r="A174">
        <f>IF(ISBLANK(B174), "","SubGeographicalRegion-173")</f>
        <v/>
      </c>
    </row>
    <row r="175">
      <c r="A175">
        <f>IF(ISBLANK(B175), "","SubGeographicalRegion-174")</f>
        <v/>
      </c>
    </row>
    <row r="176">
      <c r="A176">
        <f>IF(ISBLANK(B176), "","SubGeographicalRegion-175")</f>
        <v/>
      </c>
    </row>
    <row r="177">
      <c r="A177">
        <f>IF(ISBLANK(B177), "","SubGeographicalRegion-176")</f>
        <v/>
      </c>
    </row>
    <row r="178">
      <c r="A178">
        <f>IF(ISBLANK(B178), "","SubGeographicalRegion-177")</f>
        <v/>
      </c>
    </row>
    <row r="179">
      <c r="A179">
        <f>IF(ISBLANK(B179), "","SubGeographicalRegion-178")</f>
        <v/>
      </c>
    </row>
    <row r="180">
      <c r="A180">
        <f>IF(ISBLANK(B180), "","SubGeographicalRegion-179")</f>
        <v/>
      </c>
    </row>
    <row r="181">
      <c r="A181">
        <f>IF(ISBLANK(B181), "","SubGeographicalRegion-180")</f>
        <v/>
      </c>
    </row>
    <row r="182">
      <c r="A182">
        <f>IF(ISBLANK(B182), "","SubGeographicalRegion-181")</f>
        <v/>
      </c>
    </row>
    <row r="183">
      <c r="A183">
        <f>IF(ISBLANK(B183), "","SubGeographicalRegion-182")</f>
        <v/>
      </c>
    </row>
    <row r="184">
      <c r="A184">
        <f>IF(ISBLANK(B184), "","SubGeographicalRegion-183")</f>
        <v/>
      </c>
    </row>
    <row r="185">
      <c r="A185">
        <f>IF(ISBLANK(B185), "","SubGeographicalRegion-184")</f>
        <v/>
      </c>
    </row>
    <row r="186">
      <c r="A186">
        <f>IF(ISBLANK(B186), "","SubGeographicalRegion-185")</f>
        <v/>
      </c>
    </row>
    <row r="187">
      <c r="A187">
        <f>IF(ISBLANK(B187), "","SubGeographicalRegion-186")</f>
        <v/>
      </c>
    </row>
    <row r="188">
      <c r="A188">
        <f>IF(ISBLANK(B188), "","SubGeographicalRegion-187")</f>
        <v/>
      </c>
    </row>
    <row r="189">
      <c r="A189">
        <f>IF(ISBLANK(B189), "","SubGeographicalRegion-188")</f>
        <v/>
      </c>
    </row>
    <row r="190">
      <c r="A190">
        <f>IF(ISBLANK(B190), "","SubGeographicalRegion-189")</f>
        <v/>
      </c>
    </row>
    <row r="191">
      <c r="A191">
        <f>IF(ISBLANK(B191), "","SubGeographicalRegion-190")</f>
        <v/>
      </c>
    </row>
    <row r="192">
      <c r="A192">
        <f>IF(ISBLANK(B192), "","SubGeographicalRegion-191")</f>
        <v/>
      </c>
    </row>
    <row r="193">
      <c r="A193">
        <f>IF(ISBLANK(B193), "","SubGeographicalRegion-192")</f>
        <v/>
      </c>
    </row>
    <row r="194">
      <c r="A194">
        <f>IF(ISBLANK(B194), "","SubGeographicalRegion-193")</f>
        <v/>
      </c>
    </row>
    <row r="195">
      <c r="A195">
        <f>IF(ISBLANK(B195), "","SubGeographicalRegion-194")</f>
        <v/>
      </c>
    </row>
    <row r="196">
      <c r="A196">
        <f>IF(ISBLANK(B196), "","SubGeographicalRegion-195")</f>
        <v/>
      </c>
    </row>
    <row r="197">
      <c r="A197">
        <f>IF(ISBLANK(B197), "","SubGeographicalRegion-196")</f>
        <v/>
      </c>
    </row>
    <row r="198">
      <c r="A198">
        <f>IF(ISBLANK(B198), "","SubGeographicalRegion-197")</f>
        <v/>
      </c>
    </row>
    <row r="199">
      <c r="A199">
        <f>IF(ISBLANK(B199), "","SubGeographicalRegion-198")</f>
        <v/>
      </c>
    </row>
    <row r="200">
      <c r="A200">
        <f>IF(ISBLANK(B200), "","SubGeographicalRegion-199")</f>
        <v/>
      </c>
    </row>
    <row r="201">
      <c r="A201">
        <f>IF(ISBLANK(B201), "","SubGeographicalRegion-200")</f>
        <v/>
      </c>
    </row>
    <row r="202">
      <c r="A202">
        <f>IF(ISBLANK(B202), "","SubGeographicalRegion-201")</f>
        <v/>
      </c>
    </row>
    <row r="203">
      <c r="A203">
        <f>IF(ISBLANK(B203), "","SubGeographicalRegion-202")</f>
        <v/>
      </c>
    </row>
    <row r="204">
      <c r="A204">
        <f>IF(ISBLANK(B204), "","SubGeographicalRegion-203")</f>
        <v/>
      </c>
    </row>
    <row r="205">
      <c r="A205">
        <f>IF(ISBLANK(B205), "","SubGeographicalRegion-204")</f>
        <v/>
      </c>
    </row>
    <row r="206">
      <c r="A206">
        <f>IF(ISBLANK(B206), "","SubGeographicalRegion-205")</f>
        <v/>
      </c>
    </row>
    <row r="207">
      <c r="A207">
        <f>IF(ISBLANK(B207), "","SubGeographicalRegion-206")</f>
        <v/>
      </c>
    </row>
    <row r="208">
      <c r="A208">
        <f>IF(ISBLANK(B208), "","SubGeographicalRegion-207")</f>
        <v/>
      </c>
    </row>
    <row r="209">
      <c r="A209">
        <f>IF(ISBLANK(B209), "","SubGeographicalRegion-208")</f>
        <v/>
      </c>
    </row>
    <row r="210">
      <c r="A210">
        <f>IF(ISBLANK(B210), "","SubGeographicalRegion-209")</f>
        <v/>
      </c>
    </row>
    <row r="211">
      <c r="A211">
        <f>IF(ISBLANK(B211), "","SubGeographicalRegion-210")</f>
        <v/>
      </c>
    </row>
    <row r="212">
      <c r="A212">
        <f>IF(ISBLANK(B212), "","SubGeographicalRegion-211")</f>
        <v/>
      </c>
    </row>
    <row r="213">
      <c r="A213">
        <f>IF(ISBLANK(B213), "","SubGeographicalRegion-212")</f>
        <v/>
      </c>
    </row>
    <row r="214">
      <c r="A214">
        <f>IF(ISBLANK(B214), "","SubGeographicalRegion-213")</f>
        <v/>
      </c>
    </row>
    <row r="215">
      <c r="A215">
        <f>IF(ISBLANK(B215), "","SubGeographicalRegion-214")</f>
        <v/>
      </c>
    </row>
    <row r="216">
      <c r="A216">
        <f>IF(ISBLANK(B216), "","SubGeographicalRegion-215")</f>
        <v/>
      </c>
    </row>
    <row r="217">
      <c r="A217">
        <f>IF(ISBLANK(B217), "","SubGeographicalRegion-216")</f>
        <v/>
      </c>
    </row>
    <row r="218">
      <c r="A218">
        <f>IF(ISBLANK(B218), "","SubGeographicalRegion-217")</f>
        <v/>
      </c>
    </row>
    <row r="219">
      <c r="A219">
        <f>IF(ISBLANK(B219), "","SubGeographicalRegion-218")</f>
        <v/>
      </c>
    </row>
    <row r="220">
      <c r="A220">
        <f>IF(ISBLANK(B220), "","SubGeographicalRegion-219")</f>
        <v/>
      </c>
    </row>
    <row r="221">
      <c r="A221">
        <f>IF(ISBLANK(B221), "","SubGeographicalRegion-220")</f>
        <v/>
      </c>
    </row>
    <row r="222">
      <c r="A222">
        <f>IF(ISBLANK(B222), "","SubGeographicalRegion-221")</f>
        <v/>
      </c>
    </row>
    <row r="223">
      <c r="A223">
        <f>IF(ISBLANK(B223), "","SubGeographicalRegion-222")</f>
        <v/>
      </c>
    </row>
    <row r="224">
      <c r="A224">
        <f>IF(ISBLANK(B224), "","SubGeographicalRegion-223")</f>
        <v/>
      </c>
    </row>
    <row r="225">
      <c r="A225">
        <f>IF(ISBLANK(B225), "","SubGeographicalRegion-224")</f>
        <v/>
      </c>
    </row>
    <row r="226">
      <c r="A226">
        <f>IF(ISBLANK(B226), "","SubGeographicalRegion-225")</f>
        <v/>
      </c>
    </row>
    <row r="227">
      <c r="A227">
        <f>IF(ISBLANK(B227), "","SubGeographicalRegion-226")</f>
        <v/>
      </c>
    </row>
    <row r="228">
      <c r="A228">
        <f>IF(ISBLANK(B228), "","SubGeographicalRegion-227")</f>
        <v/>
      </c>
    </row>
    <row r="229">
      <c r="A229">
        <f>IF(ISBLANK(B229), "","SubGeographicalRegion-228")</f>
        <v/>
      </c>
    </row>
    <row r="230">
      <c r="A230">
        <f>IF(ISBLANK(B230), "","SubGeographicalRegion-229")</f>
        <v/>
      </c>
    </row>
    <row r="231">
      <c r="A231">
        <f>IF(ISBLANK(B231), "","SubGeographicalRegion-230")</f>
        <v/>
      </c>
    </row>
    <row r="232">
      <c r="A232">
        <f>IF(ISBLANK(B232), "","SubGeographicalRegion-231")</f>
        <v/>
      </c>
    </row>
    <row r="233">
      <c r="A233">
        <f>IF(ISBLANK(B233), "","SubGeographicalRegion-232")</f>
        <v/>
      </c>
    </row>
    <row r="234">
      <c r="A234">
        <f>IF(ISBLANK(B234), "","SubGeographicalRegion-233")</f>
        <v/>
      </c>
    </row>
    <row r="235">
      <c r="A235">
        <f>IF(ISBLANK(B235), "","SubGeographicalRegion-234")</f>
        <v/>
      </c>
    </row>
    <row r="236">
      <c r="A236">
        <f>IF(ISBLANK(B236), "","SubGeographicalRegion-235")</f>
        <v/>
      </c>
    </row>
    <row r="237">
      <c r="A237">
        <f>IF(ISBLANK(B237), "","SubGeographicalRegion-236")</f>
        <v/>
      </c>
    </row>
    <row r="238">
      <c r="A238">
        <f>IF(ISBLANK(B238), "","SubGeographicalRegion-237")</f>
        <v/>
      </c>
    </row>
    <row r="239">
      <c r="A239">
        <f>IF(ISBLANK(B239), "","SubGeographicalRegion-238")</f>
        <v/>
      </c>
    </row>
    <row r="240">
      <c r="A240">
        <f>IF(ISBLANK(B240), "","SubGeographicalRegion-239")</f>
        <v/>
      </c>
    </row>
    <row r="241">
      <c r="A241">
        <f>IF(ISBLANK(B241), "","SubGeographicalRegion-240")</f>
        <v/>
      </c>
    </row>
    <row r="242">
      <c r="A242">
        <f>IF(ISBLANK(B242), "","SubGeographicalRegion-241")</f>
        <v/>
      </c>
    </row>
    <row r="243">
      <c r="A243">
        <f>IF(ISBLANK(B243), "","SubGeographicalRegion-242")</f>
        <v/>
      </c>
    </row>
    <row r="244">
      <c r="A244">
        <f>IF(ISBLANK(B244), "","SubGeographicalRegion-243")</f>
        <v/>
      </c>
    </row>
    <row r="245">
      <c r="A245">
        <f>IF(ISBLANK(B245), "","SubGeographicalRegion-244")</f>
        <v/>
      </c>
    </row>
    <row r="246">
      <c r="A246">
        <f>IF(ISBLANK(B246), "","SubGeographicalRegion-245")</f>
        <v/>
      </c>
    </row>
    <row r="247">
      <c r="A247">
        <f>IF(ISBLANK(B247), "","SubGeographicalRegion-246")</f>
        <v/>
      </c>
    </row>
    <row r="248">
      <c r="A248">
        <f>IF(ISBLANK(B248), "","SubGeographicalRegion-247")</f>
        <v/>
      </c>
    </row>
    <row r="249">
      <c r="A249">
        <f>IF(ISBLANK(B249), "","SubGeographicalRegion-248")</f>
        <v/>
      </c>
    </row>
    <row r="250">
      <c r="A250">
        <f>IF(ISBLANK(B250), "","SubGeographicalRegion-249")</f>
        <v/>
      </c>
    </row>
    <row r="251">
      <c r="A251">
        <f>IF(ISBLANK(B251), "","SubGeographicalRegion-250")</f>
        <v/>
      </c>
    </row>
    <row r="252">
      <c r="A252">
        <f>IF(ISBLANK(B252), "","SubGeographicalRegion-251")</f>
        <v/>
      </c>
    </row>
    <row r="253">
      <c r="A253">
        <f>IF(ISBLANK(B253), "","SubGeographicalRegion-252")</f>
        <v/>
      </c>
    </row>
    <row r="254">
      <c r="A254">
        <f>IF(ISBLANK(B254), "","SubGeographicalRegion-253")</f>
        <v/>
      </c>
    </row>
    <row r="255">
      <c r="A255">
        <f>IF(ISBLANK(B255), "","SubGeographicalRegion-254")</f>
        <v/>
      </c>
    </row>
    <row r="256">
      <c r="A256">
        <f>IF(ISBLANK(B256), "","SubGeographicalRegion-255")</f>
        <v/>
      </c>
    </row>
    <row r="257">
      <c r="A257">
        <f>IF(ISBLANK(B257), "","SubGeographicalRegion-256")</f>
        <v/>
      </c>
    </row>
    <row r="258">
      <c r="A258">
        <f>IF(ISBLANK(B258), "","SubGeographicalRegion-257")</f>
        <v/>
      </c>
    </row>
    <row r="259">
      <c r="A259">
        <f>IF(ISBLANK(B259), "","SubGeographicalRegion-258")</f>
        <v/>
      </c>
    </row>
    <row r="260">
      <c r="A260">
        <f>IF(ISBLANK(B260), "","SubGeographicalRegion-259")</f>
        <v/>
      </c>
    </row>
    <row r="261">
      <c r="A261">
        <f>IF(ISBLANK(B261), "","SubGeographicalRegion-260")</f>
        <v/>
      </c>
    </row>
    <row r="262">
      <c r="A262">
        <f>IF(ISBLANK(B262), "","SubGeographicalRegion-261")</f>
        <v/>
      </c>
    </row>
    <row r="263">
      <c r="A263">
        <f>IF(ISBLANK(B263), "","SubGeographicalRegion-262")</f>
        <v/>
      </c>
    </row>
    <row r="264">
      <c r="A264">
        <f>IF(ISBLANK(B264), "","SubGeographicalRegion-263")</f>
        <v/>
      </c>
    </row>
    <row r="265">
      <c r="A265">
        <f>IF(ISBLANK(B265), "","SubGeographicalRegion-264")</f>
        <v/>
      </c>
    </row>
    <row r="266">
      <c r="A266">
        <f>IF(ISBLANK(B266), "","SubGeographicalRegion-265")</f>
        <v/>
      </c>
    </row>
    <row r="267">
      <c r="A267">
        <f>IF(ISBLANK(B267), "","SubGeographicalRegion-266")</f>
        <v/>
      </c>
    </row>
    <row r="268">
      <c r="A268">
        <f>IF(ISBLANK(B268), "","SubGeographicalRegion-267")</f>
        <v/>
      </c>
    </row>
    <row r="269">
      <c r="A269">
        <f>IF(ISBLANK(B269), "","SubGeographicalRegion-268")</f>
        <v/>
      </c>
    </row>
    <row r="270">
      <c r="A270">
        <f>IF(ISBLANK(B270), "","SubGeographicalRegion-269")</f>
        <v/>
      </c>
    </row>
    <row r="271">
      <c r="A271">
        <f>IF(ISBLANK(B271), "","SubGeographicalRegion-270")</f>
        <v/>
      </c>
    </row>
    <row r="272">
      <c r="A272">
        <f>IF(ISBLANK(B272), "","SubGeographicalRegion-271")</f>
        <v/>
      </c>
    </row>
    <row r="273">
      <c r="A273">
        <f>IF(ISBLANK(B273), "","SubGeographicalRegion-272")</f>
        <v/>
      </c>
    </row>
    <row r="274">
      <c r="A274">
        <f>IF(ISBLANK(B274), "","SubGeographicalRegion-273")</f>
        <v/>
      </c>
    </row>
    <row r="275">
      <c r="A275">
        <f>IF(ISBLANK(B275), "","SubGeographicalRegion-274")</f>
        <v/>
      </c>
    </row>
    <row r="276">
      <c r="A276">
        <f>IF(ISBLANK(B276), "","SubGeographicalRegion-275")</f>
        <v/>
      </c>
    </row>
    <row r="277">
      <c r="A277">
        <f>IF(ISBLANK(B277), "","SubGeographicalRegion-276")</f>
        <v/>
      </c>
    </row>
    <row r="278">
      <c r="A278">
        <f>IF(ISBLANK(B278), "","SubGeographicalRegion-277")</f>
        <v/>
      </c>
    </row>
    <row r="279">
      <c r="A279">
        <f>IF(ISBLANK(B279), "","SubGeographicalRegion-278")</f>
        <v/>
      </c>
    </row>
    <row r="280">
      <c r="A280">
        <f>IF(ISBLANK(B280), "","SubGeographicalRegion-279")</f>
        <v/>
      </c>
    </row>
    <row r="281">
      <c r="A281">
        <f>IF(ISBLANK(B281), "","SubGeographicalRegion-280")</f>
        <v/>
      </c>
    </row>
    <row r="282">
      <c r="A282">
        <f>IF(ISBLANK(B282), "","SubGeographicalRegion-281")</f>
        <v/>
      </c>
    </row>
    <row r="283">
      <c r="A283">
        <f>IF(ISBLANK(B283), "","SubGeographicalRegion-282")</f>
        <v/>
      </c>
    </row>
    <row r="284">
      <c r="A284">
        <f>IF(ISBLANK(B284), "","SubGeographicalRegion-283")</f>
        <v/>
      </c>
    </row>
    <row r="285">
      <c r="A285">
        <f>IF(ISBLANK(B285), "","SubGeographicalRegion-284")</f>
        <v/>
      </c>
    </row>
    <row r="286">
      <c r="A286">
        <f>IF(ISBLANK(B286), "","SubGeographicalRegion-285")</f>
        <v/>
      </c>
    </row>
    <row r="287">
      <c r="A287">
        <f>IF(ISBLANK(B287), "","SubGeographicalRegion-286")</f>
        <v/>
      </c>
    </row>
    <row r="288">
      <c r="A288">
        <f>IF(ISBLANK(B288), "","SubGeographicalRegion-287")</f>
        <v/>
      </c>
    </row>
    <row r="289">
      <c r="A289">
        <f>IF(ISBLANK(B289), "","SubGeographicalRegion-288")</f>
        <v/>
      </c>
    </row>
    <row r="290">
      <c r="A290">
        <f>IF(ISBLANK(B290), "","SubGeographicalRegion-289")</f>
        <v/>
      </c>
    </row>
    <row r="291">
      <c r="A291">
        <f>IF(ISBLANK(B291), "","SubGeographicalRegion-290")</f>
        <v/>
      </c>
    </row>
    <row r="292">
      <c r="A292">
        <f>IF(ISBLANK(B292), "","SubGeographicalRegion-291")</f>
        <v/>
      </c>
    </row>
    <row r="293">
      <c r="A293">
        <f>IF(ISBLANK(B293), "","SubGeographicalRegion-292")</f>
        <v/>
      </c>
    </row>
    <row r="294">
      <c r="A294">
        <f>IF(ISBLANK(B294), "","SubGeographicalRegion-293")</f>
        <v/>
      </c>
    </row>
    <row r="295">
      <c r="A295">
        <f>IF(ISBLANK(B295), "","SubGeographicalRegion-294")</f>
        <v/>
      </c>
    </row>
    <row r="296">
      <c r="A296">
        <f>IF(ISBLANK(B296), "","SubGeographicalRegion-295")</f>
        <v/>
      </c>
    </row>
    <row r="297">
      <c r="A297">
        <f>IF(ISBLANK(B297), "","SubGeographicalRegion-296")</f>
        <v/>
      </c>
    </row>
    <row r="298">
      <c r="A298">
        <f>IF(ISBLANK(B298), "","SubGeographicalRegion-297")</f>
        <v/>
      </c>
    </row>
    <row r="299">
      <c r="A299">
        <f>IF(ISBLANK(B299), "","SubGeographicalRegion-298")</f>
        <v/>
      </c>
    </row>
    <row r="300">
      <c r="A300">
        <f>IF(ISBLANK(B300), "","SubGeographicalRegion-299")</f>
        <v/>
      </c>
    </row>
    <row r="301">
      <c r="A301">
        <f>IF(ISBLANK(B301), "","SubGeographicalRegion-300")</f>
        <v/>
      </c>
    </row>
    <row r="302">
      <c r="A302">
        <f>IF(ISBLANK(B302), "","SubGeographicalRegion-301")</f>
        <v/>
      </c>
    </row>
    <row r="303">
      <c r="A303">
        <f>IF(ISBLANK(B303), "","SubGeographicalRegion-302")</f>
        <v/>
      </c>
    </row>
    <row r="304">
      <c r="A304">
        <f>IF(ISBLANK(B304), "","SubGeographicalRegion-303")</f>
        <v/>
      </c>
    </row>
    <row r="305">
      <c r="A305">
        <f>IF(ISBLANK(B305), "","SubGeographicalRegion-304")</f>
        <v/>
      </c>
    </row>
    <row r="306">
      <c r="A306">
        <f>IF(ISBLANK(B306), "","SubGeographicalRegion-305")</f>
        <v/>
      </c>
    </row>
    <row r="307">
      <c r="A307">
        <f>IF(ISBLANK(B307), "","SubGeographicalRegion-306")</f>
        <v/>
      </c>
    </row>
    <row r="308">
      <c r="A308">
        <f>IF(ISBLANK(B308), "","SubGeographicalRegion-307")</f>
        <v/>
      </c>
    </row>
    <row r="309">
      <c r="A309">
        <f>IF(ISBLANK(B309), "","SubGeographicalRegion-308")</f>
        <v/>
      </c>
    </row>
    <row r="310">
      <c r="A310">
        <f>IF(ISBLANK(B310), "","SubGeographicalRegion-309")</f>
        <v/>
      </c>
    </row>
    <row r="311">
      <c r="A311">
        <f>IF(ISBLANK(B311), "","SubGeographicalRegion-310")</f>
        <v/>
      </c>
    </row>
    <row r="312">
      <c r="A312">
        <f>IF(ISBLANK(B312), "","SubGeographicalRegion-311")</f>
        <v/>
      </c>
    </row>
    <row r="313">
      <c r="A313">
        <f>IF(ISBLANK(B313), "","SubGeographicalRegion-312")</f>
        <v/>
      </c>
    </row>
    <row r="314">
      <c r="A314">
        <f>IF(ISBLANK(B314), "","SubGeographicalRegion-313")</f>
        <v/>
      </c>
    </row>
    <row r="315">
      <c r="A315">
        <f>IF(ISBLANK(B315), "","SubGeographicalRegion-314")</f>
        <v/>
      </c>
    </row>
    <row r="316">
      <c r="A316">
        <f>IF(ISBLANK(B316), "","SubGeographicalRegion-315")</f>
        <v/>
      </c>
    </row>
    <row r="317">
      <c r="A317">
        <f>IF(ISBLANK(B317), "","SubGeographicalRegion-316")</f>
        <v/>
      </c>
    </row>
    <row r="318">
      <c r="A318">
        <f>IF(ISBLANK(B318), "","SubGeographicalRegion-317")</f>
        <v/>
      </c>
    </row>
    <row r="319">
      <c r="A319">
        <f>IF(ISBLANK(B319), "","SubGeographicalRegion-318")</f>
        <v/>
      </c>
    </row>
    <row r="320">
      <c r="A320">
        <f>IF(ISBLANK(B320), "","SubGeographicalRegion-319")</f>
        <v/>
      </c>
    </row>
    <row r="321">
      <c r="A321">
        <f>IF(ISBLANK(B321), "","SubGeographicalRegion-320")</f>
        <v/>
      </c>
    </row>
    <row r="322">
      <c r="A322">
        <f>IF(ISBLANK(B322), "","SubGeographicalRegion-321")</f>
        <v/>
      </c>
    </row>
    <row r="323">
      <c r="A323">
        <f>IF(ISBLANK(B323), "","SubGeographicalRegion-322")</f>
        <v/>
      </c>
    </row>
    <row r="324">
      <c r="A324">
        <f>IF(ISBLANK(B324), "","SubGeographicalRegion-323")</f>
        <v/>
      </c>
    </row>
    <row r="325">
      <c r="A325">
        <f>IF(ISBLANK(B325), "","SubGeographicalRegion-324")</f>
        <v/>
      </c>
    </row>
    <row r="326">
      <c r="A326">
        <f>IF(ISBLANK(B326), "","SubGeographicalRegion-325")</f>
        <v/>
      </c>
    </row>
    <row r="327">
      <c r="A327">
        <f>IF(ISBLANK(B327), "","SubGeographicalRegion-326")</f>
        <v/>
      </c>
    </row>
    <row r="328">
      <c r="A328">
        <f>IF(ISBLANK(B328), "","SubGeographicalRegion-327")</f>
        <v/>
      </c>
    </row>
    <row r="329">
      <c r="A329">
        <f>IF(ISBLANK(B329), "","SubGeographicalRegion-328")</f>
        <v/>
      </c>
    </row>
    <row r="330">
      <c r="A330">
        <f>IF(ISBLANK(B330), "","SubGeographicalRegion-329")</f>
        <v/>
      </c>
    </row>
    <row r="331">
      <c r="A331">
        <f>IF(ISBLANK(B331), "","SubGeographicalRegion-330")</f>
        <v/>
      </c>
    </row>
    <row r="332">
      <c r="A332">
        <f>IF(ISBLANK(B332), "","SubGeographicalRegion-331")</f>
        <v/>
      </c>
    </row>
    <row r="333">
      <c r="A333">
        <f>IF(ISBLANK(B333), "","SubGeographicalRegion-332")</f>
        <v/>
      </c>
    </row>
    <row r="334">
      <c r="A334">
        <f>IF(ISBLANK(B334), "","SubGeographicalRegion-333")</f>
        <v/>
      </c>
    </row>
    <row r="335">
      <c r="A335">
        <f>IF(ISBLANK(B335), "","SubGeographicalRegion-334")</f>
        <v/>
      </c>
    </row>
    <row r="336">
      <c r="A336">
        <f>IF(ISBLANK(B336), "","SubGeographicalRegion-335")</f>
        <v/>
      </c>
    </row>
    <row r="337">
      <c r="A337">
        <f>IF(ISBLANK(B337), "","SubGeographicalRegion-336")</f>
        <v/>
      </c>
    </row>
    <row r="338">
      <c r="A338">
        <f>IF(ISBLANK(B338), "","SubGeographicalRegion-337")</f>
        <v/>
      </c>
    </row>
    <row r="339">
      <c r="A339">
        <f>IF(ISBLANK(B339), "","SubGeographicalRegion-338")</f>
        <v/>
      </c>
    </row>
    <row r="340">
      <c r="A340">
        <f>IF(ISBLANK(B340), "","SubGeographicalRegion-339")</f>
        <v/>
      </c>
    </row>
    <row r="341">
      <c r="A341">
        <f>IF(ISBLANK(B341), "","SubGeographicalRegion-340")</f>
        <v/>
      </c>
    </row>
    <row r="342">
      <c r="A342">
        <f>IF(ISBLANK(B342), "","SubGeographicalRegion-341")</f>
        <v/>
      </c>
    </row>
    <row r="343">
      <c r="A343">
        <f>IF(ISBLANK(B343), "","SubGeographicalRegion-342")</f>
        <v/>
      </c>
    </row>
    <row r="344">
      <c r="A344">
        <f>IF(ISBLANK(B344), "","SubGeographicalRegion-343")</f>
        <v/>
      </c>
    </row>
    <row r="345">
      <c r="A345">
        <f>IF(ISBLANK(B345), "","SubGeographicalRegion-344")</f>
        <v/>
      </c>
    </row>
    <row r="346">
      <c r="A346">
        <f>IF(ISBLANK(B346), "","SubGeographicalRegion-345")</f>
        <v/>
      </c>
    </row>
    <row r="347">
      <c r="A347">
        <f>IF(ISBLANK(B347), "","SubGeographicalRegion-346")</f>
        <v/>
      </c>
    </row>
    <row r="348">
      <c r="A348">
        <f>IF(ISBLANK(B348), "","SubGeographicalRegion-347")</f>
        <v/>
      </c>
    </row>
    <row r="349">
      <c r="A349">
        <f>IF(ISBLANK(B349), "","SubGeographicalRegion-348")</f>
        <v/>
      </c>
    </row>
    <row r="350">
      <c r="A350">
        <f>IF(ISBLANK(B350), "","SubGeographicalRegion-349")</f>
        <v/>
      </c>
    </row>
    <row r="351">
      <c r="A351">
        <f>IF(ISBLANK(B351), "","SubGeographicalRegion-350")</f>
        <v/>
      </c>
    </row>
    <row r="352">
      <c r="A352">
        <f>IF(ISBLANK(B352), "","SubGeographicalRegion-351")</f>
        <v/>
      </c>
    </row>
    <row r="353">
      <c r="A353">
        <f>IF(ISBLANK(B353), "","SubGeographicalRegion-352")</f>
        <v/>
      </c>
    </row>
    <row r="354">
      <c r="A354">
        <f>IF(ISBLANK(B354), "","SubGeographicalRegion-353")</f>
        <v/>
      </c>
    </row>
    <row r="355">
      <c r="A355">
        <f>IF(ISBLANK(B355), "","SubGeographicalRegion-354")</f>
        <v/>
      </c>
    </row>
    <row r="356">
      <c r="A356">
        <f>IF(ISBLANK(B356), "","SubGeographicalRegion-355")</f>
        <v/>
      </c>
    </row>
    <row r="357">
      <c r="A357">
        <f>IF(ISBLANK(B357), "","SubGeographicalRegion-356")</f>
        <v/>
      </c>
    </row>
    <row r="358">
      <c r="A358">
        <f>IF(ISBLANK(B358), "","SubGeographicalRegion-357")</f>
        <v/>
      </c>
    </row>
    <row r="359">
      <c r="A359">
        <f>IF(ISBLANK(B359), "","SubGeographicalRegion-358")</f>
        <v/>
      </c>
    </row>
    <row r="360">
      <c r="A360">
        <f>IF(ISBLANK(B360), "","SubGeographicalRegion-359")</f>
        <v/>
      </c>
    </row>
    <row r="361">
      <c r="A361">
        <f>IF(ISBLANK(B361), "","SubGeographicalRegion-360")</f>
        <v/>
      </c>
    </row>
    <row r="362">
      <c r="A362">
        <f>IF(ISBLANK(B362), "","SubGeographicalRegion-361")</f>
        <v/>
      </c>
    </row>
    <row r="363">
      <c r="A363">
        <f>IF(ISBLANK(B363), "","SubGeographicalRegion-362")</f>
        <v/>
      </c>
    </row>
    <row r="364">
      <c r="A364">
        <f>IF(ISBLANK(B364), "","SubGeographicalRegion-363")</f>
        <v/>
      </c>
    </row>
    <row r="365">
      <c r="A365">
        <f>IF(ISBLANK(B365), "","SubGeographicalRegion-364")</f>
        <v/>
      </c>
    </row>
    <row r="366">
      <c r="A366">
        <f>IF(ISBLANK(B366), "","SubGeographicalRegion-365")</f>
        <v/>
      </c>
    </row>
    <row r="367">
      <c r="A367">
        <f>IF(ISBLANK(B367), "","SubGeographicalRegion-366")</f>
        <v/>
      </c>
    </row>
    <row r="368">
      <c r="A368">
        <f>IF(ISBLANK(B368), "","SubGeographicalRegion-367")</f>
        <v/>
      </c>
    </row>
    <row r="369">
      <c r="A369">
        <f>IF(ISBLANK(B369), "","SubGeographicalRegion-368")</f>
        <v/>
      </c>
    </row>
    <row r="370">
      <c r="A370">
        <f>IF(ISBLANK(B370), "","SubGeographicalRegion-369")</f>
        <v/>
      </c>
    </row>
    <row r="371">
      <c r="A371">
        <f>IF(ISBLANK(B371), "","SubGeographicalRegion-370")</f>
        <v/>
      </c>
    </row>
    <row r="372">
      <c r="A372">
        <f>IF(ISBLANK(B372), "","SubGeographicalRegion-371")</f>
        <v/>
      </c>
    </row>
    <row r="373">
      <c r="A373">
        <f>IF(ISBLANK(B373), "","SubGeographicalRegion-372")</f>
        <v/>
      </c>
    </row>
    <row r="374">
      <c r="A374">
        <f>IF(ISBLANK(B374), "","SubGeographicalRegion-373")</f>
        <v/>
      </c>
    </row>
    <row r="375">
      <c r="A375">
        <f>IF(ISBLANK(B375), "","SubGeographicalRegion-374")</f>
        <v/>
      </c>
    </row>
    <row r="376">
      <c r="A376">
        <f>IF(ISBLANK(B376), "","SubGeographicalRegion-375")</f>
        <v/>
      </c>
    </row>
    <row r="377">
      <c r="A377">
        <f>IF(ISBLANK(B377), "","SubGeographicalRegion-376")</f>
        <v/>
      </c>
    </row>
    <row r="378">
      <c r="A378">
        <f>IF(ISBLANK(B378), "","SubGeographicalRegion-377")</f>
        <v/>
      </c>
    </row>
    <row r="379">
      <c r="A379">
        <f>IF(ISBLANK(B379), "","SubGeographicalRegion-378")</f>
        <v/>
      </c>
    </row>
    <row r="380">
      <c r="A380">
        <f>IF(ISBLANK(B380), "","SubGeographicalRegion-379")</f>
        <v/>
      </c>
    </row>
    <row r="381">
      <c r="A381">
        <f>IF(ISBLANK(B381), "","SubGeographicalRegion-380")</f>
        <v/>
      </c>
    </row>
    <row r="382">
      <c r="A382">
        <f>IF(ISBLANK(B382), "","SubGeographicalRegion-381")</f>
        <v/>
      </c>
    </row>
    <row r="383">
      <c r="A383">
        <f>IF(ISBLANK(B383), "","SubGeographicalRegion-382")</f>
        <v/>
      </c>
    </row>
    <row r="384">
      <c r="A384">
        <f>IF(ISBLANK(B384), "","SubGeographicalRegion-383")</f>
        <v/>
      </c>
    </row>
    <row r="385">
      <c r="A385">
        <f>IF(ISBLANK(B385), "","SubGeographicalRegion-384")</f>
        <v/>
      </c>
    </row>
    <row r="386">
      <c r="A386">
        <f>IF(ISBLANK(B386), "","SubGeographicalRegion-385")</f>
        <v/>
      </c>
    </row>
    <row r="387">
      <c r="A387">
        <f>IF(ISBLANK(B387), "","SubGeographicalRegion-386")</f>
        <v/>
      </c>
    </row>
    <row r="388">
      <c r="A388">
        <f>IF(ISBLANK(B388), "","SubGeographicalRegion-387")</f>
        <v/>
      </c>
    </row>
    <row r="389">
      <c r="A389">
        <f>IF(ISBLANK(B389), "","SubGeographicalRegion-388")</f>
        <v/>
      </c>
    </row>
    <row r="390">
      <c r="A390">
        <f>IF(ISBLANK(B390), "","SubGeographicalRegion-389")</f>
        <v/>
      </c>
    </row>
    <row r="391">
      <c r="A391">
        <f>IF(ISBLANK(B391), "","SubGeographicalRegion-390")</f>
        <v/>
      </c>
    </row>
    <row r="392">
      <c r="A392">
        <f>IF(ISBLANK(B392), "","SubGeographicalRegion-391")</f>
        <v/>
      </c>
    </row>
    <row r="393">
      <c r="A393">
        <f>IF(ISBLANK(B393), "","SubGeographicalRegion-392")</f>
        <v/>
      </c>
    </row>
    <row r="394">
      <c r="A394">
        <f>IF(ISBLANK(B394), "","SubGeographicalRegion-393")</f>
        <v/>
      </c>
    </row>
    <row r="395">
      <c r="A395">
        <f>IF(ISBLANK(B395), "","SubGeographicalRegion-394")</f>
        <v/>
      </c>
    </row>
    <row r="396">
      <c r="A396">
        <f>IF(ISBLANK(B396), "","SubGeographicalRegion-395")</f>
        <v/>
      </c>
    </row>
    <row r="397">
      <c r="A397">
        <f>IF(ISBLANK(B397), "","SubGeographicalRegion-396")</f>
        <v/>
      </c>
    </row>
    <row r="398">
      <c r="A398">
        <f>IF(ISBLANK(B398), "","SubGeographicalRegion-397")</f>
        <v/>
      </c>
    </row>
    <row r="399">
      <c r="A399">
        <f>IF(ISBLANK(B399), "","SubGeographicalRegion-398")</f>
        <v/>
      </c>
    </row>
    <row r="400">
      <c r="A400">
        <f>IF(ISBLANK(B400), "","SubGeographicalRegion-399")</f>
        <v/>
      </c>
    </row>
    <row r="401">
      <c r="A401">
        <f>IF(ISBLANK(B401), "","SubGeographicalRegion-400")</f>
        <v/>
      </c>
    </row>
    <row r="402">
      <c r="A402">
        <f>IF(ISBLANK(B402), "","SubGeographicalRegion-401")</f>
        <v/>
      </c>
    </row>
    <row r="403">
      <c r="A403">
        <f>IF(ISBLANK(B403), "","SubGeographicalRegion-402")</f>
        <v/>
      </c>
    </row>
    <row r="404">
      <c r="A404">
        <f>IF(ISBLANK(B404), "","SubGeographicalRegion-403")</f>
        <v/>
      </c>
    </row>
    <row r="405">
      <c r="A405">
        <f>IF(ISBLANK(B405), "","SubGeographicalRegion-404")</f>
        <v/>
      </c>
    </row>
    <row r="406">
      <c r="A406">
        <f>IF(ISBLANK(B406), "","SubGeographicalRegion-405")</f>
        <v/>
      </c>
    </row>
    <row r="407">
      <c r="A407">
        <f>IF(ISBLANK(B407), "","SubGeographicalRegion-406")</f>
        <v/>
      </c>
    </row>
    <row r="408">
      <c r="A408">
        <f>IF(ISBLANK(B408), "","SubGeographicalRegion-407")</f>
        <v/>
      </c>
    </row>
    <row r="409">
      <c r="A409">
        <f>IF(ISBLANK(B409), "","SubGeographicalRegion-408")</f>
        <v/>
      </c>
    </row>
    <row r="410">
      <c r="A410">
        <f>IF(ISBLANK(B410), "","SubGeographicalRegion-409")</f>
        <v/>
      </c>
    </row>
    <row r="411">
      <c r="A411">
        <f>IF(ISBLANK(B411), "","SubGeographicalRegion-410")</f>
        <v/>
      </c>
    </row>
    <row r="412">
      <c r="A412">
        <f>IF(ISBLANK(B412), "","SubGeographicalRegion-411")</f>
        <v/>
      </c>
    </row>
    <row r="413">
      <c r="A413">
        <f>IF(ISBLANK(B413), "","SubGeographicalRegion-412")</f>
        <v/>
      </c>
    </row>
    <row r="414">
      <c r="A414">
        <f>IF(ISBLANK(B414), "","SubGeographicalRegion-413")</f>
        <v/>
      </c>
    </row>
    <row r="415">
      <c r="A415">
        <f>IF(ISBLANK(B415), "","SubGeographicalRegion-414")</f>
        <v/>
      </c>
    </row>
    <row r="416">
      <c r="A416">
        <f>IF(ISBLANK(B416), "","SubGeographicalRegion-415")</f>
        <v/>
      </c>
    </row>
    <row r="417">
      <c r="A417">
        <f>IF(ISBLANK(B417), "","SubGeographicalRegion-416")</f>
        <v/>
      </c>
    </row>
    <row r="418">
      <c r="A418">
        <f>IF(ISBLANK(B418), "","SubGeographicalRegion-417")</f>
        <v/>
      </c>
    </row>
    <row r="419">
      <c r="A419">
        <f>IF(ISBLANK(B419), "","SubGeographicalRegion-418")</f>
        <v/>
      </c>
    </row>
    <row r="420">
      <c r="A420">
        <f>IF(ISBLANK(B420), "","SubGeographicalRegion-419")</f>
        <v/>
      </c>
    </row>
    <row r="421">
      <c r="A421">
        <f>IF(ISBLANK(B421), "","SubGeographicalRegion-420")</f>
        <v/>
      </c>
    </row>
    <row r="422">
      <c r="A422">
        <f>IF(ISBLANK(B422), "","SubGeographicalRegion-421")</f>
        <v/>
      </c>
    </row>
    <row r="423">
      <c r="A423">
        <f>IF(ISBLANK(B423), "","SubGeographicalRegion-422")</f>
        <v/>
      </c>
    </row>
    <row r="424">
      <c r="A424">
        <f>IF(ISBLANK(B424), "","SubGeographicalRegion-423")</f>
        <v/>
      </c>
    </row>
    <row r="425">
      <c r="A425">
        <f>IF(ISBLANK(B425), "","SubGeographicalRegion-424")</f>
        <v/>
      </c>
    </row>
    <row r="426">
      <c r="A426">
        <f>IF(ISBLANK(B426), "","SubGeographicalRegion-425")</f>
        <v/>
      </c>
    </row>
    <row r="427">
      <c r="A427">
        <f>IF(ISBLANK(B427), "","SubGeographicalRegion-426")</f>
        <v/>
      </c>
    </row>
    <row r="428">
      <c r="A428">
        <f>IF(ISBLANK(B428), "","SubGeographicalRegion-427")</f>
        <v/>
      </c>
    </row>
    <row r="429">
      <c r="A429">
        <f>IF(ISBLANK(B429), "","SubGeographicalRegion-428")</f>
        <v/>
      </c>
    </row>
    <row r="430">
      <c r="A430">
        <f>IF(ISBLANK(B430), "","SubGeographicalRegion-429")</f>
        <v/>
      </c>
    </row>
    <row r="431">
      <c r="A431">
        <f>IF(ISBLANK(B431), "","SubGeographicalRegion-430")</f>
        <v/>
      </c>
    </row>
    <row r="432">
      <c r="A432">
        <f>IF(ISBLANK(B432), "","SubGeographicalRegion-431")</f>
        <v/>
      </c>
    </row>
    <row r="433">
      <c r="A433">
        <f>IF(ISBLANK(B433), "","SubGeographicalRegion-432")</f>
        <v/>
      </c>
    </row>
    <row r="434">
      <c r="A434">
        <f>IF(ISBLANK(B434), "","SubGeographicalRegion-433")</f>
        <v/>
      </c>
    </row>
    <row r="435">
      <c r="A435">
        <f>IF(ISBLANK(B435), "","SubGeographicalRegion-434")</f>
        <v/>
      </c>
    </row>
    <row r="436">
      <c r="A436">
        <f>IF(ISBLANK(B436), "","SubGeographicalRegion-435")</f>
        <v/>
      </c>
    </row>
    <row r="437">
      <c r="A437">
        <f>IF(ISBLANK(B437), "","SubGeographicalRegion-436")</f>
        <v/>
      </c>
    </row>
    <row r="438">
      <c r="A438">
        <f>IF(ISBLANK(B438), "","SubGeographicalRegion-437")</f>
        <v/>
      </c>
    </row>
    <row r="439">
      <c r="A439">
        <f>IF(ISBLANK(B439), "","SubGeographicalRegion-438")</f>
        <v/>
      </c>
    </row>
    <row r="440">
      <c r="A440">
        <f>IF(ISBLANK(B440), "","SubGeographicalRegion-439")</f>
        <v/>
      </c>
    </row>
    <row r="441">
      <c r="A441">
        <f>IF(ISBLANK(B441), "","SubGeographicalRegion-440")</f>
        <v/>
      </c>
    </row>
    <row r="442">
      <c r="A442">
        <f>IF(ISBLANK(B442), "","SubGeographicalRegion-441")</f>
        <v/>
      </c>
    </row>
    <row r="443">
      <c r="A443">
        <f>IF(ISBLANK(B443), "","SubGeographicalRegion-442")</f>
        <v/>
      </c>
    </row>
    <row r="444">
      <c r="A444">
        <f>IF(ISBLANK(B444), "","SubGeographicalRegion-443")</f>
        <v/>
      </c>
    </row>
    <row r="445">
      <c r="A445">
        <f>IF(ISBLANK(B445), "","SubGeographicalRegion-444")</f>
        <v/>
      </c>
    </row>
    <row r="446">
      <c r="A446">
        <f>IF(ISBLANK(B446), "","SubGeographicalRegion-445")</f>
        <v/>
      </c>
    </row>
    <row r="447">
      <c r="A447">
        <f>IF(ISBLANK(B447), "","SubGeographicalRegion-446")</f>
        <v/>
      </c>
    </row>
    <row r="448">
      <c r="A448">
        <f>IF(ISBLANK(B448), "","SubGeographicalRegion-447")</f>
        <v/>
      </c>
    </row>
    <row r="449">
      <c r="A449">
        <f>IF(ISBLANK(B449), "","SubGeographicalRegion-448")</f>
        <v/>
      </c>
    </row>
    <row r="450">
      <c r="A450">
        <f>IF(ISBLANK(B450), "","SubGeographicalRegion-449")</f>
        <v/>
      </c>
    </row>
    <row r="451">
      <c r="A451">
        <f>IF(ISBLANK(B451), "","SubGeographicalRegion-450")</f>
        <v/>
      </c>
    </row>
    <row r="452">
      <c r="A452">
        <f>IF(ISBLANK(B452), "","SubGeographicalRegion-451")</f>
        <v/>
      </c>
    </row>
    <row r="453">
      <c r="A453">
        <f>IF(ISBLANK(B453), "","SubGeographicalRegion-452")</f>
        <v/>
      </c>
    </row>
    <row r="454">
      <c r="A454">
        <f>IF(ISBLANK(B454), "","SubGeographicalRegion-453")</f>
        <v/>
      </c>
    </row>
    <row r="455">
      <c r="A455">
        <f>IF(ISBLANK(B455), "","SubGeographicalRegion-454")</f>
        <v/>
      </c>
    </row>
    <row r="456">
      <c r="A456">
        <f>IF(ISBLANK(B456), "","SubGeographicalRegion-455")</f>
        <v/>
      </c>
    </row>
    <row r="457">
      <c r="A457">
        <f>IF(ISBLANK(B457), "","SubGeographicalRegion-456")</f>
        <v/>
      </c>
    </row>
    <row r="458">
      <c r="A458">
        <f>IF(ISBLANK(B458), "","SubGeographicalRegion-457")</f>
        <v/>
      </c>
    </row>
    <row r="459">
      <c r="A459">
        <f>IF(ISBLANK(B459), "","SubGeographicalRegion-458")</f>
        <v/>
      </c>
    </row>
    <row r="460">
      <c r="A460">
        <f>IF(ISBLANK(B460), "","SubGeographicalRegion-459")</f>
        <v/>
      </c>
    </row>
    <row r="461">
      <c r="A461">
        <f>IF(ISBLANK(B461), "","SubGeographicalRegion-460")</f>
        <v/>
      </c>
    </row>
    <row r="462">
      <c r="A462">
        <f>IF(ISBLANK(B462), "","SubGeographicalRegion-461")</f>
        <v/>
      </c>
    </row>
    <row r="463">
      <c r="A463">
        <f>IF(ISBLANK(B463), "","SubGeographicalRegion-462")</f>
        <v/>
      </c>
    </row>
    <row r="464">
      <c r="A464">
        <f>IF(ISBLANK(B464), "","SubGeographicalRegion-463")</f>
        <v/>
      </c>
    </row>
    <row r="465">
      <c r="A465">
        <f>IF(ISBLANK(B465), "","SubGeographicalRegion-464")</f>
        <v/>
      </c>
    </row>
    <row r="466">
      <c r="A466">
        <f>IF(ISBLANK(B466), "","SubGeographicalRegion-465")</f>
        <v/>
      </c>
    </row>
    <row r="467">
      <c r="A467">
        <f>IF(ISBLANK(B467), "","SubGeographicalRegion-466")</f>
        <v/>
      </c>
    </row>
    <row r="468">
      <c r="A468">
        <f>IF(ISBLANK(B468), "","SubGeographicalRegion-467")</f>
        <v/>
      </c>
    </row>
    <row r="469">
      <c r="A469">
        <f>IF(ISBLANK(B469), "","SubGeographicalRegion-468")</f>
        <v/>
      </c>
    </row>
    <row r="470">
      <c r="A470">
        <f>IF(ISBLANK(B470), "","SubGeographicalRegion-469")</f>
        <v/>
      </c>
    </row>
    <row r="471">
      <c r="A471">
        <f>IF(ISBLANK(B471), "","SubGeographicalRegion-470")</f>
        <v/>
      </c>
    </row>
    <row r="472">
      <c r="A472">
        <f>IF(ISBLANK(B472), "","SubGeographicalRegion-471")</f>
        <v/>
      </c>
    </row>
    <row r="473">
      <c r="A473">
        <f>IF(ISBLANK(B473), "","SubGeographicalRegion-472")</f>
        <v/>
      </c>
    </row>
    <row r="474">
      <c r="A474">
        <f>IF(ISBLANK(B474), "","SubGeographicalRegion-473")</f>
        <v/>
      </c>
    </row>
    <row r="475">
      <c r="A475">
        <f>IF(ISBLANK(B475), "","SubGeographicalRegion-474")</f>
        <v/>
      </c>
    </row>
    <row r="476">
      <c r="A476">
        <f>IF(ISBLANK(B476), "","SubGeographicalRegion-475")</f>
        <v/>
      </c>
    </row>
    <row r="477">
      <c r="A477">
        <f>IF(ISBLANK(B477), "","SubGeographicalRegion-476")</f>
        <v/>
      </c>
    </row>
    <row r="478">
      <c r="A478">
        <f>IF(ISBLANK(B478), "","SubGeographicalRegion-477")</f>
        <v/>
      </c>
    </row>
    <row r="479">
      <c r="A479">
        <f>IF(ISBLANK(B479), "","SubGeographicalRegion-478")</f>
        <v/>
      </c>
    </row>
    <row r="480">
      <c r="A480">
        <f>IF(ISBLANK(B480), "","SubGeographicalRegion-479")</f>
        <v/>
      </c>
    </row>
    <row r="481">
      <c r="A481">
        <f>IF(ISBLANK(B481), "","SubGeographicalRegion-480")</f>
        <v/>
      </c>
    </row>
    <row r="482">
      <c r="A482">
        <f>IF(ISBLANK(B482), "","SubGeographicalRegion-481")</f>
        <v/>
      </c>
    </row>
    <row r="483">
      <c r="A483">
        <f>IF(ISBLANK(B483), "","SubGeographicalRegion-482")</f>
        <v/>
      </c>
    </row>
    <row r="484">
      <c r="A484">
        <f>IF(ISBLANK(B484), "","SubGeographicalRegion-483")</f>
        <v/>
      </c>
    </row>
    <row r="485">
      <c r="A485">
        <f>IF(ISBLANK(B485), "","SubGeographicalRegion-484")</f>
        <v/>
      </c>
    </row>
    <row r="486">
      <c r="A486">
        <f>IF(ISBLANK(B486), "","SubGeographicalRegion-485")</f>
        <v/>
      </c>
    </row>
    <row r="487">
      <c r="A487">
        <f>IF(ISBLANK(B487), "","SubGeographicalRegion-486")</f>
        <v/>
      </c>
    </row>
    <row r="488">
      <c r="A488">
        <f>IF(ISBLANK(B488), "","SubGeographicalRegion-487")</f>
        <v/>
      </c>
    </row>
    <row r="489">
      <c r="A489">
        <f>IF(ISBLANK(B489), "","SubGeographicalRegion-488")</f>
        <v/>
      </c>
    </row>
    <row r="490">
      <c r="A490">
        <f>IF(ISBLANK(B490), "","SubGeographicalRegion-489")</f>
        <v/>
      </c>
    </row>
    <row r="491">
      <c r="A491">
        <f>IF(ISBLANK(B491), "","SubGeographicalRegion-490")</f>
        <v/>
      </c>
    </row>
    <row r="492">
      <c r="A492">
        <f>IF(ISBLANK(B492), "","SubGeographicalRegion-491")</f>
        <v/>
      </c>
    </row>
    <row r="493">
      <c r="A493">
        <f>IF(ISBLANK(B493), "","SubGeographicalRegion-492")</f>
        <v/>
      </c>
    </row>
    <row r="494">
      <c r="A494">
        <f>IF(ISBLANK(B494), "","SubGeographicalRegion-493")</f>
        <v/>
      </c>
    </row>
    <row r="495">
      <c r="A495">
        <f>IF(ISBLANK(B495), "","SubGeographicalRegion-494")</f>
        <v/>
      </c>
    </row>
    <row r="496">
      <c r="A496">
        <f>IF(ISBLANK(B496), "","SubGeographicalRegion-495")</f>
        <v/>
      </c>
    </row>
    <row r="497">
      <c r="A497">
        <f>IF(ISBLANK(B497), "","SubGeographicalRegion-496")</f>
        <v/>
      </c>
    </row>
    <row r="498">
      <c r="A498">
        <f>IF(ISBLANK(B498), "","SubGeographicalRegion-497")</f>
        <v/>
      </c>
    </row>
    <row r="499">
      <c r="A499">
        <f>IF(ISBLANK(B499), "","SubGeographicalRegion-498")</f>
        <v/>
      </c>
    </row>
    <row r="500">
      <c r="A500">
        <f>IF(ISBLANK(B500), "","SubGeographicalRegion-499")</f>
        <v/>
      </c>
    </row>
    <row r="501">
      <c r="A501">
        <f>IF(ISBLANK(B501), "","SubGeographicalRegion-500")</f>
        <v/>
      </c>
    </row>
    <row r="502">
      <c r="A502">
        <f>IF(ISBLANK(B502), "","SubGeographicalRegion-501")</f>
        <v/>
      </c>
    </row>
    <row r="503">
      <c r="A503">
        <f>IF(ISBLANK(B503), "","SubGeographicalRegion-502")</f>
        <v/>
      </c>
    </row>
    <row r="504">
      <c r="A504">
        <f>IF(ISBLANK(B504), "","SubGeographicalRegion-503")</f>
        <v/>
      </c>
    </row>
    <row r="505">
      <c r="A505">
        <f>IF(ISBLANK(B505), "","SubGeographicalRegion-504")</f>
        <v/>
      </c>
    </row>
    <row r="506">
      <c r="A506">
        <f>IF(ISBLANK(B506), "","SubGeographicalRegion-505")</f>
        <v/>
      </c>
    </row>
    <row r="507">
      <c r="A507">
        <f>IF(ISBLANK(B507), "","SubGeographicalRegion-506")</f>
        <v/>
      </c>
    </row>
    <row r="508">
      <c r="A508">
        <f>IF(ISBLANK(B508), "","SubGeographicalRegion-507")</f>
        <v/>
      </c>
    </row>
    <row r="509">
      <c r="A509">
        <f>IF(ISBLANK(B509), "","SubGeographicalRegion-508")</f>
        <v/>
      </c>
    </row>
    <row r="510">
      <c r="A510">
        <f>IF(ISBLANK(B510), "","SubGeographicalRegion-509")</f>
        <v/>
      </c>
    </row>
    <row r="511">
      <c r="A511">
        <f>IF(ISBLANK(B511), "","SubGeographicalRegion-510")</f>
        <v/>
      </c>
    </row>
    <row r="512">
      <c r="A512">
        <f>IF(ISBLANK(B512), "","SubGeographicalRegion-511")</f>
        <v/>
      </c>
    </row>
    <row r="513">
      <c r="A513">
        <f>IF(ISBLANK(B513), "","SubGeographicalRegion-512")</f>
        <v/>
      </c>
    </row>
    <row r="514">
      <c r="A514">
        <f>IF(ISBLANK(B514), "","SubGeographicalRegion-513")</f>
        <v/>
      </c>
    </row>
    <row r="515">
      <c r="A515">
        <f>IF(ISBLANK(B515), "","SubGeographicalRegion-514")</f>
        <v/>
      </c>
    </row>
    <row r="516">
      <c r="A516">
        <f>IF(ISBLANK(B516), "","SubGeographicalRegion-515")</f>
        <v/>
      </c>
    </row>
    <row r="517">
      <c r="A517">
        <f>IF(ISBLANK(B517), "","SubGeographicalRegion-516")</f>
        <v/>
      </c>
    </row>
    <row r="518">
      <c r="A518">
        <f>IF(ISBLANK(B518), "","SubGeographicalRegion-517")</f>
        <v/>
      </c>
    </row>
    <row r="519">
      <c r="A519">
        <f>IF(ISBLANK(B519), "","SubGeographicalRegion-518")</f>
        <v/>
      </c>
    </row>
    <row r="520">
      <c r="A520">
        <f>IF(ISBLANK(B520), "","SubGeographicalRegion-519")</f>
        <v/>
      </c>
    </row>
    <row r="521">
      <c r="A521">
        <f>IF(ISBLANK(B521), "","SubGeographicalRegion-520")</f>
        <v/>
      </c>
    </row>
    <row r="522">
      <c r="A522">
        <f>IF(ISBLANK(B522), "","SubGeographicalRegion-521")</f>
        <v/>
      </c>
    </row>
    <row r="523">
      <c r="A523">
        <f>IF(ISBLANK(B523), "","SubGeographicalRegion-522")</f>
        <v/>
      </c>
    </row>
    <row r="524">
      <c r="A524">
        <f>IF(ISBLANK(B524), "","SubGeographicalRegion-523")</f>
        <v/>
      </c>
    </row>
    <row r="525">
      <c r="A525">
        <f>IF(ISBLANK(B525), "","SubGeographicalRegion-524")</f>
        <v/>
      </c>
    </row>
    <row r="526">
      <c r="A526">
        <f>IF(ISBLANK(B526), "","SubGeographicalRegion-525")</f>
        <v/>
      </c>
    </row>
    <row r="527">
      <c r="A527">
        <f>IF(ISBLANK(B527), "","SubGeographicalRegion-526")</f>
        <v/>
      </c>
    </row>
    <row r="528">
      <c r="A528">
        <f>IF(ISBLANK(B528), "","SubGeographicalRegion-527")</f>
        <v/>
      </c>
    </row>
    <row r="529">
      <c r="A529">
        <f>IF(ISBLANK(B529), "","SubGeographicalRegion-528")</f>
        <v/>
      </c>
    </row>
    <row r="530">
      <c r="A530">
        <f>IF(ISBLANK(B530), "","SubGeographicalRegion-529")</f>
        <v/>
      </c>
    </row>
    <row r="531">
      <c r="A531">
        <f>IF(ISBLANK(B531), "","SubGeographicalRegion-530")</f>
        <v/>
      </c>
    </row>
    <row r="532">
      <c r="A532">
        <f>IF(ISBLANK(B532), "","SubGeographicalRegion-531")</f>
        <v/>
      </c>
    </row>
    <row r="533">
      <c r="A533">
        <f>IF(ISBLANK(B533), "","SubGeographicalRegion-532")</f>
        <v/>
      </c>
    </row>
    <row r="534">
      <c r="A534">
        <f>IF(ISBLANK(B534), "","SubGeographicalRegion-533")</f>
        <v/>
      </c>
    </row>
    <row r="535">
      <c r="A535">
        <f>IF(ISBLANK(B535), "","SubGeographicalRegion-534")</f>
        <v/>
      </c>
    </row>
    <row r="536">
      <c r="A536">
        <f>IF(ISBLANK(B536), "","SubGeographicalRegion-535")</f>
        <v/>
      </c>
    </row>
    <row r="537">
      <c r="A537">
        <f>IF(ISBLANK(B537), "","SubGeographicalRegion-536")</f>
        <v/>
      </c>
    </row>
    <row r="538">
      <c r="A538">
        <f>IF(ISBLANK(B538), "","SubGeographicalRegion-537")</f>
        <v/>
      </c>
    </row>
    <row r="539">
      <c r="A539">
        <f>IF(ISBLANK(B539), "","SubGeographicalRegion-538")</f>
        <v/>
      </c>
    </row>
    <row r="540">
      <c r="A540">
        <f>IF(ISBLANK(B540), "","SubGeographicalRegion-539")</f>
        <v/>
      </c>
    </row>
    <row r="541">
      <c r="A541">
        <f>IF(ISBLANK(B541), "","SubGeographicalRegion-540")</f>
        <v/>
      </c>
    </row>
    <row r="542">
      <c r="A542">
        <f>IF(ISBLANK(B542), "","SubGeographicalRegion-541")</f>
        <v/>
      </c>
    </row>
    <row r="543">
      <c r="A543">
        <f>IF(ISBLANK(B543), "","SubGeographicalRegion-542")</f>
        <v/>
      </c>
    </row>
    <row r="544">
      <c r="A544">
        <f>IF(ISBLANK(B544), "","SubGeographicalRegion-543")</f>
        <v/>
      </c>
    </row>
    <row r="545">
      <c r="A545">
        <f>IF(ISBLANK(B545), "","SubGeographicalRegion-544")</f>
        <v/>
      </c>
    </row>
    <row r="546">
      <c r="A546">
        <f>IF(ISBLANK(B546), "","SubGeographicalRegion-545")</f>
        <v/>
      </c>
    </row>
    <row r="547">
      <c r="A547">
        <f>IF(ISBLANK(B547), "","SubGeographicalRegion-546")</f>
        <v/>
      </c>
    </row>
    <row r="548">
      <c r="A548">
        <f>IF(ISBLANK(B548), "","SubGeographicalRegion-547")</f>
        <v/>
      </c>
    </row>
    <row r="549">
      <c r="A549">
        <f>IF(ISBLANK(B549), "","SubGeographicalRegion-548")</f>
        <v/>
      </c>
    </row>
    <row r="550">
      <c r="A550">
        <f>IF(ISBLANK(B550), "","SubGeographicalRegion-549")</f>
        <v/>
      </c>
    </row>
    <row r="551">
      <c r="A551">
        <f>IF(ISBLANK(B551), "","SubGeographicalRegion-550")</f>
        <v/>
      </c>
    </row>
    <row r="552">
      <c r="A552">
        <f>IF(ISBLANK(B552), "","SubGeographicalRegion-551")</f>
        <v/>
      </c>
    </row>
    <row r="553">
      <c r="A553">
        <f>IF(ISBLANK(B553), "","SubGeographicalRegion-552")</f>
        <v/>
      </c>
    </row>
    <row r="554">
      <c r="A554">
        <f>IF(ISBLANK(B554), "","SubGeographicalRegion-553")</f>
        <v/>
      </c>
    </row>
    <row r="555">
      <c r="A555">
        <f>IF(ISBLANK(B555), "","SubGeographicalRegion-554")</f>
        <v/>
      </c>
    </row>
    <row r="556">
      <c r="A556">
        <f>IF(ISBLANK(B556), "","SubGeographicalRegion-555")</f>
        <v/>
      </c>
    </row>
    <row r="557">
      <c r="A557">
        <f>IF(ISBLANK(B557), "","SubGeographicalRegion-556")</f>
        <v/>
      </c>
    </row>
    <row r="558">
      <c r="A558">
        <f>IF(ISBLANK(B558), "","SubGeographicalRegion-557")</f>
        <v/>
      </c>
    </row>
    <row r="559">
      <c r="A559">
        <f>IF(ISBLANK(B559), "","SubGeographicalRegion-558")</f>
        <v/>
      </c>
    </row>
    <row r="560">
      <c r="A560">
        <f>IF(ISBLANK(B560), "","SubGeographicalRegion-559")</f>
        <v/>
      </c>
    </row>
    <row r="561">
      <c r="A561">
        <f>IF(ISBLANK(B561), "","SubGeographicalRegion-560")</f>
        <v/>
      </c>
    </row>
    <row r="562">
      <c r="A562">
        <f>IF(ISBLANK(B562), "","SubGeographicalRegion-561")</f>
        <v/>
      </c>
    </row>
    <row r="563">
      <c r="A563">
        <f>IF(ISBLANK(B563), "","SubGeographicalRegion-562")</f>
        <v/>
      </c>
    </row>
    <row r="564">
      <c r="A564">
        <f>IF(ISBLANK(B564), "","SubGeographicalRegion-563")</f>
        <v/>
      </c>
    </row>
    <row r="565">
      <c r="A565">
        <f>IF(ISBLANK(B565), "","SubGeographicalRegion-564")</f>
        <v/>
      </c>
    </row>
    <row r="566">
      <c r="A566">
        <f>IF(ISBLANK(B566), "","SubGeographicalRegion-565")</f>
        <v/>
      </c>
    </row>
    <row r="567">
      <c r="A567">
        <f>IF(ISBLANK(B567), "","SubGeographicalRegion-566")</f>
        <v/>
      </c>
    </row>
    <row r="568">
      <c r="A568">
        <f>IF(ISBLANK(B568), "","SubGeographicalRegion-567")</f>
        <v/>
      </c>
    </row>
    <row r="569">
      <c r="A569">
        <f>IF(ISBLANK(B569), "","SubGeographicalRegion-568")</f>
        <v/>
      </c>
    </row>
    <row r="570">
      <c r="A570">
        <f>IF(ISBLANK(B570), "","SubGeographicalRegion-569")</f>
        <v/>
      </c>
    </row>
    <row r="571">
      <c r="A571">
        <f>IF(ISBLANK(B571), "","SubGeographicalRegion-570")</f>
        <v/>
      </c>
    </row>
    <row r="572">
      <c r="A572">
        <f>IF(ISBLANK(B572), "","SubGeographicalRegion-571")</f>
        <v/>
      </c>
    </row>
    <row r="573">
      <c r="A573">
        <f>IF(ISBLANK(B573), "","SubGeographicalRegion-572")</f>
        <v/>
      </c>
    </row>
    <row r="574">
      <c r="A574">
        <f>IF(ISBLANK(B574), "","SubGeographicalRegion-573")</f>
        <v/>
      </c>
    </row>
    <row r="575">
      <c r="A575">
        <f>IF(ISBLANK(B575), "","SubGeographicalRegion-574")</f>
        <v/>
      </c>
    </row>
    <row r="576">
      <c r="A576">
        <f>IF(ISBLANK(B576), "","SubGeographicalRegion-575")</f>
        <v/>
      </c>
    </row>
    <row r="577">
      <c r="A577">
        <f>IF(ISBLANK(B577), "","SubGeographicalRegion-576")</f>
        <v/>
      </c>
    </row>
    <row r="578">
      <c r="A578">
        <f>IF(ISBLANK(B578), "","SubGeographicalRegion-577")</f>
        <v/>
      </c>
    </row>
    <row r="579">
      <c r="A579">
        <f>IF(ISBLANK(B579), "","SubGeographicalRegion-578")</f>
        <v/>
      </c>
    </row>
    <row r="580">
      <c r="A580">
        <f>IF(ISBLANK(B580), "","SubGeographicalRegion-579")</f>
        <v/>
      </c>
    </row>
    <row r="581">
      <c r="A581">
        <f>IF(ISBLANK(B581), "","SubGeographicalRegion-580")</f>
        <v/>
      </c>
    </row>
    <row r="582">
      <c r="A582">
        <f>IF(ISBLANK(B582), "","SubGeographicalRegion-581")</f>
        <v/>
      </c>
    </row>
    <row r="583">
      <c r="A583">
        <f>IF(ISBLANK(B583), "","SubGeographicalRegion-582")</f>
        <v/>
      </c>
    </row>
    <row r="584">
      <c r="A584">
        <f>IF(ISBLANK(B584), "","SubGeographicalRegion-583")</f>
        <v/>
      </c>
    </row>
    <row r="585">
      <c r="A585">
        <f>IF(ISBLANK(B585), "","SubGeographicalRegion-584")</f>
        <v/>
      </c>
    </row>
    <row r="586">
      <c r="A586">
        <f>IF(ISBLANK(B586), "","SubGeographicalRegion-585")</f>
        <v/>
      </c>
    </row>
    <row r="587">
      <c r="A587">
        <f>IF(ISBLANK(B587), "","SubGeographicalRegion-586")</f>
        <v/>
      </c>
    </row>
    <row r="588">
      <c r="A588">
        <f>IF(ISBLANK(B588), "","SubGeographicalRegion-587")</f>
        <v/>
      </c>
    </row>
    <row r="589">
      <c r="A589">
        <f>IF(ISBLANK(B589), "","SubGeographicalRegion-588")</f>
        <v/>
      </c>
    </row>
    <row r="590">
      <c r="A590">
        <f>IF(ISBLANK(B590), "","SubGeographicalRegion-589")</f>
        <v/>
      </c>
    </row>
    <row r="591">
      <c r="A591">
        <f>IF(ISBLANK(B591), "","SubGeographicalRegion-590")</f>
        <v/>
      </c>
    </row>
    <row r="592">
      <c r="A592">
        <f>IF(ISBLANK(B592), "","SubGeographicalRegion-591")</f>
        <v/>
      </c>
    </row>
    <row r="593">
      <c r="A593">
        <f>IF(ISBLANK(B593), "","SubGeographicalRegion-592")</f>
        <v/>
      </c>
    </row>
    <row r="594">
      <c r="A594">
        <f>IF(ISBLANK(B594), "","SubGeographicalRegion-593")</f>
        <v/>
      </c>
    </row>
    <row r="595">
      <c r="A595">
        <f>IF(ISBLANK(B595), "","SubGeographicalRegion-594")</f>
        <v/>
      </c>
    </row>
    <row r="596">
      <c r="A596">
        <f>IF(ISBLANK(B596), "","SubGeographicalRegion-595")</f>
        <v/>
      </c>
    </row>
    <row r="597">
      <c r="A597">
        <f>IF(ISBLANK(B597), "","SubGeographicalRegion-596")</f>
        <v/>
      </c>
    </row>
    <row r="598">
      <c r="A598">
        <f>IF(ISBLANK(B598), "","SubGeographicalRegion-597")</f>
        <v/>
      </c>
    </row>
    <row r="599">
      <c r="A599">
        <f>IF(ISBLANK(B599), "","SubGeographicalRegion-598")</f>
        <v/>
      </c>
    </row>
    <row r="600">
      <c r="A600">
        <f>IF(ISBLANK(B600), "","SubGeographicalRegion-599")</f>
        <v/>
      </c>
    </row>
    <row r="601">
      <c r="A601">
        <f>IF(ISBLANK(B601), "","SubGeographicalRegion-600")</f>
        <v/>
      </c>
    </row>
    <row r="602">
      <c r="A602">
        <f>IF(ISBLANK(B602), "","SubGeographicalRegion-601")</f>
        <v/>
      </c>
    </row>
    <row r="603">
      <c r="A603">
        <f>IF(ISBLANK(B603), "","SubGeographicalRegion-602")</f>
        <v/>
      </c>
    </row>
    <row r="604">
      <c r="A604">
        <f>IF(ISBLANK(B604), "","SubGeographicalRegion-603")</f>
        <v/>
      </c>
    </row>
    <row r="605">
      <c r="A605">
        <f>IF(ISBLANK(B605), "","SubGeographicalRegion-604")</f>
        <v/>
      </c>
    </row>
    <row r="606">
      <c r="A606">
        <f>IF(ISBLANK(B606), "","SubGeographicalRegion-605")</f>
        <v/>
      </c>
    </row>
    <row r="607">
      <c r="A607">
        <f>IF(ISBLANK(B607), "","SubGeographicalRegion-606")</f>
        <v/>
      </c>
    </row>
    <row r="608">
      <c r="A608">
        <f>IF(ISBLANK(B608), "","SubGeographicalRegion-607")</f>
        <v/>
      </c>
    </row>
    <row r="609">
      <c r="A609">
        <f>IF(ISBLANK(B609), "","SubGeographicalRegion-608")</f>
        <v/>
      </c>
    </row>
    <row r="610">
      <c r="A610">
        <f>IF(ISBLANK(B610), "","SubGeographicalRegion-609")</f>
        <v/>
      </c>
    </row>
    <row r="611">
      <c r="A611">
        <f>IF(ISBLANK(B611), "","SubGeographicalRegion-610")</f>
        <v/>
      </c>
    </row>
    <row r="612">
      <c r="A612">
        <f>IF(ISBLANK(B612), "","SubGeographicalRegion-611")</f>
        <v/>
      </c>
    </row>
    <row r="613">
      <c r="A613">
        <f>IF(ISBLANK(B613), "","SubGeographicalRegion-612")</f>
        <v/>
      </c>
    </row>
    <row r="614">
      <c r="A614">
        <f>IF(ISBLANK(B614), "","SubGeographicalRegion-613")</f>
        <v/>
      </c>
    </row>
    <row r="615">
      <c r="A615">
        <f>IF(ISBLANK(B615), "","SubGeographicalRegion-614")</f>
        <v/>
      </c>
    </row>
    <row r="616">
      <c r="A616">
        <f>IF(ISBLANK(B616), "","SubGeographicalRegion-615")</f>
        <v/>
      </c>
    </row>
    <row r="617">
      <c r="A617">
        <f>IF(ISBLANK(B617), "","SubGeographicalRegion-616")</f>
        <v/>
      </c>
    </row>
    <row r="618">
      <c r="A618">
        <f>IF(ISBLANK(B618), "","SubGeographicalRegion-617")</f>
        <v/>
      </c>
    </row>
    <row r="619">
      <c r="A619">
        <f>IF(ISBLANK(B619), "","SubGeographicalRegion-618")</f>
        <v/>
      </c>
    </row>
    <row r="620">
      <c r="A620">
        <f>IF(ISBLANK(B620), "","SubGeographicalRegion-619")</f>
        <v/>
      </c>
    </row>
    <row r="621">
      <c r="A621">
        <f>IF(ISBLANK(B621), "","SubGeographicalRegion-620")</f>
        <v/>
      </c>
    </row>
    <row r="622">
      <c r="A622">
        <f>IF(ISBLANK(B622), "","SubGeographicalRegion-621")</f>
        <v/>
      </c>
    </row>
    <row r="623">
      <c r="A623">
        <f>IF(ISBLANK(B623), "","SubGeographicalRegion-622")</f>
        <v/>
      </c>
    </row>
    <row r="624">
      <c r="A624">
        <f>IF(ISBLANK(B624), "","SubGeographicalRegion-623")</f>
        <v/>
      </c>
    </row>
    <row r="625">
      <c r="A625">
        <f>IF(ISBLANK(B625), "","SubGeographicalRegion-624")</f>
        <v/>
      </c>
    </row>
    <row r="626">
      <c r="A626">
        <f>IF(ISBLANK(B626), "","SubGeographicalRegion-625")</f>
        <v/>
      </c>
    </row>
    <row r="627">
      <c r="A627">
        <f>IF(ISBLANK(B627), "","SubGeographicalRegion-626")</f>
        <v/>
      </c>
    </row>
    <row r="628">
      <c r="A628">
        <f>IF(ISBLANK(B628), "","SubGeographicalRegion-627")</f>
        <v/>
      </c>
    </row>
    <row r="629">
      <c r="A629">
        <f>IF(ISBLANK(B629), "","SubGeographicalRegion-628")</f>
        <v/>
      </c>
    </row>
    <row r="630">
      <c r="A630">
        <f>IF(ISBLANK(B630), "","SubGeographicalRegion-629")</f>
        <v/>
      </c>
    </row>
    <row r="631">
      <c r="A631">
        <f>IF(ISBLANK(B631), "","SubGeographicalRegion-630")</f>
        <v/>
      </c>
    </row>
    <row r="632">
      <c r="A632">
        <f>IF(ISBLANK(B632), "","SubGeographicalRegion-631")</f>
        <v/>
      </c>
    </row>
    <row r="633">
      <c r="A633">
        <f>IF(ISBLANK(B633), "","SubGeographicalRegion-632")</f>
        <v/>
      </c>
    </row>
    <row r="634">
      <c r="A634">
        <f>IF(ISBLANK(B634), "","SubGeographicalRegion-633")</f>
        <v/>
      </c>
    </row>
    <row r="635">
      <c r="A635">
        <f>IF(ISBLANK(B635), "","SubGeographicalRegion-634")</f>
        <v/>
      </c>
    </row>
    <row r="636">
      <c r="A636">
        <f>IF(ISBLANK(B636), "","SubGeographicalRegion-635")</f>
        <v/>
      </c>
    </row>
    <row r="637">
      <c r="A637">
        <f>IF(ISBLANK(B637), "","SubGeographicalRegion-636")</f>
        <v/>
      </c>
    </row>
    <row r="638">
      <c r="A638">
        <f>IF(ISBLANK(B638), "","SubGeographicalRegion-637")</f>
        <v/>
      </c>
    </row>
    <row r="639">
      <c r="A639">
        <f>IF(ISBLANK(B639), "","SubGeographicalRegion-638")</f>
        <v/>
      </c>
    </row>
    <row r="640">
      <c r="A640">
        <f>IF(ISBLANK(B640), "","SubGeographicalRegion-639")</f>
        <v/>
      </c>
    </row>
    <row r="641">
      <c r="A641">
        <f>IF(ISBLANK(B641), "","SubGeographicalRegion-640")</f>
        <v/>
      </c>
    </row>
    <row r="642">
      <c r="A642">
        <f>IF(ISBLANK(B642), "","SubGeographicalRegion-641")</f>
        <v/>
      </c>
    </row>
    <row r="643">
      <c r="A643">
        <f>IF(ISBLANK(B643), "","SubGeographicalRegion-642")</f>
        <v/>
      </c>
    </row>
    <row r="644">
      <c r="A644">
        <f>IF(ISBLANK(B644), "","SubGeographicalRegion-643")</f>
        <v/>
      </c>
    </row>
    <row r="645">
      <c r="A645">
        <f>IF(ISBLANK(B645), "","SubGeographicalRegion-644")</f>
        <v/>
      </c>
    </row>
    <row r="646">
      <c r="A646">
        <f>IF(ISBLANK(B646), "","SubGeographicalRegion-645")</f>
        <v/>
      </c>
    </row>
    <row r="647">
      <c r="A647">
        <f>IF(ISBLANK(B647), "","SubGeographicalRegion-646")</f>
        <v/>
      </c>
    </row>
    <row r="648">
      <c r="A648">
        <f>IF(ISBLANK(B648), "","SubGeographicalRegion-647")</f>
        <v/>
      </c>
    </row>
    <row r="649">
      <c r="A649">
        <f>IF(ISBLANK(B649), "","SubGeographicalRegion-648")</f>
        <v/>
      </c>
    </row>
    <row r="650">
      <c r="A650">
        <f>IF(ISBLANK(B650), "","SubGeographicalRegion-649")</f>
        <v/>
      </c>
    </row>
    <row r="651">
      <c r="A651">
        <f>IF(ISBLANK(B651), "","SubGeographicalRegion-650")</f>
        <v/>
      </c>
    </row>
    <row r="652">
      <c r="A652">
        <f>IF(ISBLANK(B652), "","SubGeographicalRegion-651")</f>
        <v/>
      </c>
    </row>
    <row r="653">
      <c r="A653">
        <f>IF(ISBLANK(B653), "","SubGeographicalRegion-652")</f>
        <v/>
      </c>
    </row>
    <row r="654">
      <c r="A654">
        <f>IF(ISBLANK(B654), "","SubGeographicalRegion-653")</f>
        <v/>
      </c>
    </row>
    <row r="655">
      <c r="A655">
        <f>IF(ISBLANK(B655), "","SubGeographicalRegion-654")</f>
        <v/>
      </c>
    </row>
    <row r="656">
      <c r="A656">
        <f>IF(ISBLANK(B656), "","SubGeographicalRegion-655")</f>
        <v/>
      </c>
    </row>
    <row r="657">
      <c r="A657">
        <f>IF(ISBLANK(B657), "","SubGeographicalRegion-656")</f>
        <v/>
      </c>
    </row>
    <row r="658">
      <c r="A658">
        <f>IF(ISBLANK(B658), "","SubGeographicalRegion-657")</f>
        <v/>
      </c>
    </row>
    <row r="659">
      <c r="A659">
        <f>IF(ISBLANK(B659), "","SubGeographicalRegion-658")</f>
        <v/>
      </c>
    </row>
    <row r="660">
      <c r="A660">
        <f>IF(ISBLANK(B660), "","SubGeographicalRegion-659")</f>
        <v/>
      </c>
    </row>
    <row r="661">
      <c r="A661">
        <f>IF(ISBLANK(B661), "","SubGeographicalRegion-660")</f>
        <v/>
      </c>
    </row>
    <row r="662">
      <c r="A662">
        <f>IF(ISBLANK(B662), "","SubGeographicalRegion-661")</f>
        <v/>
      </c>
    </row>
    <row r="663">
      <c r="A663">
        <f>IF(ISBLANK(B663), "","SubGeographicalRegion-662")</f>
        <v/>
      </c>
    </row>
    <row r="664">
      <c r="A664">
        <f>IF(ISBLANK(B664), "","SubGeographicalRegion-663")</f>
        <v/>
      </c>
    </row>
    <row r="665">
      <c r="A665">
        <f>IF(ISBLANK(B665), "","SubGeographicalRegion-664")</f>
        <v/>
      </c>
    </row>
    <row r="666">
      <c r="A666">
        <f>IF(ISBLANK(B666), "","SubGeographicalRegion-665")</f>
        <v/>
      </c>
    </row>
    <row r="667">
      <c r="A667">
        <f>IF(ISBLANK(B667), "","SubGeographicalRegion-666")</f>
        <v/>
      </c>
    </row>
    <row r="668">
      <c r="A668">
        <f>IF(ISBLANK(B668), "","SubGeographicalRegion-667")</f>
        <v/>
      </c>
    </row>
    <row r="669">
      <c r="A669">
        <f>IF(ISBLANK(B669), "","SubGeographicalRegion-668")</f>
        <v/>
      </c>
    </row>
    <row r="670">
      <c r="A670">
        <f>IF(ISBLANK(B670), "","SubGeographicalRegion-669")</f>
        <v/>
      </c>
    </row>
    <row r="671">
      <c r="A671">
        <f>IF(ISBLANK(B671), "","SubGeographicalRegion-670")</f>
        <v/>
      </c>
    </row>
    <row r="672">
      <c r="A672">
        <f>IF(ISBLANK(B672), "","SubGeographicalRegion-671")</f>
        <v/>
      </c>
    </row>
    <row r="673">
      <c r="A673">
        <f>IF(ISBLANK(B673), "","SubGeographicalRegion-672")</f>
        <v/>
      </c>
    </row>
    <row r="674">
      <c r="A674">
        <f>IF(ISBLANK(B674), "","SubGeographicalRegion-673")</f>
        <v/>
      </c>
    </row>
    <row r="675">
      <c r="A675">
        <f>IF(ISBLANK(B675), "","SubGeographicalRegion-674")</f>
        <v/>
      </c>
    </row>
    <row r="676">
      <c r="A676">
        <f>IF(ISBLANK(B676), "","SubGeographicalRegion-675")</f>
        <v/>
      </c>
    </row>
    <row r="677">
      <c r="A677">
        <f>IF(ISBLANK(B677), "","SubGeographicalRegion-676")</f>
        <v/>
      </c>
    </row>
    <row r="678">
      <c r="A678">
        <f>IF(ISBLANK(B678), "","SubGeographicalRegion-677")</f>
        <v/>
      </c>
    </row>
    <row r="679">
      <c r="A679">
        <f>IF(ISBLANK(B679), "","SubGeographicalRegion-678")</f>
        <v/>
      </c>
    </row>
    <row r="680">
      <c r="A680">
        <f>IF(ISBLANK(B680), "","SubGeographicalRegion-679")</f>
        <v/>
      </c>
    </row>
    <row r="681">
      <c r="A681">
        <f>IF(ISBLANK(B681), "","SubGeographicalRegion-680")</f>
        <v/>
      </c>
    </row>
    <row r="682">
      <c r="A682">
        <f>IF(ISBLANK(B682), "","SubGeographicalRegion-681")</f>
        <v/>
      </c>
    </row>
    <row r="683">
      <c r="A683">
        <f>IF(ISBLANK(B683), "","SubGeographicalRegion-682")</f>
        <v/>
      </c>
    </row>
    <row r="684">
      <c r="A684">
        <f>IF(ISBLANK(B684), "","SubGeographicalRegion-683")</f>
        <v/>
      </c>
    </row>
    <row r="685">
      <c r="A685">
        <f>IF(ISBLANK(B685), "","SubGeographicalRegion-684")</f>
        <v/>
      </c>
    </row>
    <row r="686">
      <c r="A686">
        <f>IF(ISBLANK(B686), "","SubGeographicalRegion-685")</f>
        <v/>
      </c>
    </row>
    <row r="687">
      <c r="A687">
        <f>IF(ISBLANK(B687), "","SubGeographicalRegion-686")</f>
        <v/>
      </c>
    </row>
    <row r="688">
      <c r="A688">
        <f>IF(ISBLANK(B688), "","SubGeographicalRegion-687")</f>
        <v/>
      </c>
    </row>
    <row r="689">
      <c r="A689">
        <f>IF(ISBLANK(B689), "","SubGeographicalRegion-688")</f>
        <v/>
      </c>
    </row>
    <row r="690">
      <c r="A690">
        <f>IF(ISBLANK(B690), "","SubGeographicalRegion-689")</f>
        <v/>
      </c>
    </row>
    <row r="691">
      <c r="A691">
        <f>IF(ISBLANK(B691), "","SubGeographicalRegion-690")</f>
        <v/>
      </c>
    </row>
    <row r="692">
      <c r="A692">
        <f>IF(ISBLANK(B692), "","SubGeographicalRegion-691")</f>
        <v/>
      </c>
    </row>
    <row r="693">
      <c r="A693">
        <f>IF(ISBLANK(B693), "","SubGeographicalRegion-692")</f>
        <v/>
      </c>
    </row>
    <row r="694">
      <c r="A694">
        <f>IF(ISBLANK(B694), "","SubGeographicalRegion-693")</f>
        <v/>
      </c>
    </row>
    <row r="695">
      <c r="A695">
        <f>IF(ISBLANK(B695), "","SubGeographicalRegion-694")</f>
        <v/>
      </c>
    </row>
    <row r="696">
      <c r="A696">
        <f>IF(ISBLANK(B696), "","SubGeographicalRegion-695")</f>
        <v/>
      </c>
    </row>
    <row r="697">
      <c r="A697">
        <f>IF(ISBLANK(B697), "","SubGeographicalRegion-696")</f>
        <v/>
      </c>
    </row>
    <row r="698">
      <c r="A698">
        <f>IF(ISBLANK(B698), "","SubGeographicalRegion-697")</f>
        <v/>
      </c>
    </row>
    <row r="699">
      <c r="A699">
        <f>IF(ISBLANK(B699), "","SubGeographicalRegion-698")</f>
        <v/>
      </c>
    </row>
    <row r="700">
      <c r="A700">
        <f>IF(ISBLANK(B700), "","SubGeographicalRegion-699")</f>
        <v/>
      </c>
    </row>
    <row r="701">
      <c r="A701">
        <f>IF(ISBLANK(B701), "","SubGeographicalRegion-700")</f>
        <v/>
      </c>
    </row>
    <row r="702">
      <c r="A702">
        <f>IF(ISBLANK(B702), "","SubGeographicalRegion-701")</f>
        <v/>
      </c>
    </row>
    <row r="703">
      <c r="A703">
        <f>IF(ISBLANK(B703), "","SubGeographicalRegion-702")</f>
        <v/>
      </c>
    </row>
    <row r="704">
      <c r="A704">
        <f>IF(ISBLANK(B704), "","SubGeographicalRegion-703")</f>
        <v/>
      </c>
    </row>
    <row r="705">
      <c r="A705">
        <f>IF(ISBLANK(B705), "","SubGeographicalRegion-704")</f>
        <v/>
      </c>
    </row>
    <row r="706">
      <c r="A706">
        <f>IF(ISBLANK(B706), "","SubGeographicalRegion-705")</f>
        <v/>
      </c>
    </row>
    <row r="707">
      <c r="A707">
        <f>IF(ISBLANK(B707), "","SubGeographicalRegion-706")</f>
        <v/>
      </c>
    </row>
    <row r="708">
      <c r="A708">
        <f>IF(ISBLANK(B708), "","SubGeographicalRegion-707")</f>
        <v/>
      </c>
    </row>
    <row r="709">
      <c r="A709">
        <f>IF(ISBLANK(B709), "","SubGeographicalRegion-708")</f>
        <v/>
      </c>
    </row>
    <row r="710">
      <c r="A710">
        <f>IF(ISBLANK(B710), "","SubGeographicalRegion-709")</f>
        <v/>
      </c>
    </row>
    <row r="711">
      <c r="A711">
        <f>IF(ISBLANK(B711), "","SubGeographicalRegion-710")</f>
        <v/>
      </c>
    </row>
    <row r="712">
      <c r="A712">
        <f>IF(ISBLANK(B712), "","SubGeographicalRegion-711")</f>
        <v/>
      </c>
    </row>
    <row r="713">
      <c r="A713">
        <f>IF(ISBLANK(B713), "","SubGeographicalRegion-712")</f>
        <v/>
      </c>
    </row>
    <row r="714">
      <c r="A714">
        <f>IF(ISBLANK(B714), "","SubGeographicalRegion-713")</f>
        <v/>
      </c>
    </row>
    <row r="715">
      <c r="A715">
        <f>IF(ISBLANK(B715), "","SubGeographicalRegion-714")</f>
        <v/>
      </c>
    </row>
    <row r="716">
      <c r="A716">
        <f>IF(ISBLANK(B716), "","SubGeographicalRegion-715")</f>
        <v/>
      </c>
    </row>
    <row r="717">
      <c r="A717">
        <f>IF(ISBLANK(B717), "","SubGeographicalRegion-716")</f>
        <v/>
      </c>
    </row>
    <row r="718">
      <c r="A718">
        <f>IF(ISBLANK(B718), "","SubGeographicalRegion-717")</f>
        <v/>
      </c>
    </row>
    <row r="719">
      <c r="A719">
        <f>IF(ISBLANK(B719), "","SubGeographicalRegion-718")</f>
        <v/>
      </c>
    </row>
    <row r="720">
      <c r="A720">
        <f>IF(ISBLANK(B720), "","SubGeographicalRegion-719")</f>
        <v/>
      </c>
    </row>
    <row r="721">
      <c r="A721">
        <f>IF(ISBLANK(B721), "","SubGeographicalRegion-720")</f>
        <v/>
      </c>
    </row>
    <row r="722">
      <c r="A722">
        <f>IF(ISBLANK(B722), "","SubGeographicalRegion-721")</f>
        <v/>
      </c>
    </row>
    <row r="723">
      <c r="A723">
        <f>IF(ISBLANK(B723), "","SubGeographicalRegion-722")</f>
        <v/>
      </c>
    </row>
    <row r="724">
      <c r="A724">
        <f>IF(ISBLANK(B724), "","SubGeographicalRegion-723")</f>
        <v/>
      </c>
    </row>
    <row r="725">
      <c r="A725">
        <f>IF(ISBLANK(B725), "","SubGeographicalRegion-724")</f>
        <v/>
      </c>
    </row>
    <row r="726">
      <c r="A726">
        <f>IF(ISBLANK(B726), "","SubGeographicalRegion-725")</f>
        <v/>
      </c>
    </row>
    <row r="727">
      <c r="A727">
        <f>IF(ISBLANK(B727), "","SubGeographicalRegion-726")</f>
        <v/>
      </c>
    </row>
    <row r="728">
      <c r="A728">
        <f>IF(ISBLANK(B728), "","SubGeographicalRegion-727")</f>
        <v/>
      </c>
    </row>
    <row r="729">
      <c r="A729">
        <f>IF(ISBLANK(B729), "","SubGeographicalRegion-728")</f>
        <v/>
      </c>
    </row>
    <row r="730">
      <c r="A730">
        <f>IF(ISBLANK(B730), "","SubGeographicalRegion-729")</f>
        <v/>
      </c>
    </row>
    <row r="731">
      <c r="A731">
        <f>IF(ISBLANK(B731), "","SubGeographicalRegion-730")</f>
        <v/>
      </c>
    </row>
    <row r="732">
      <c r="A732">
        <f>IF(ISBLANK(B732), "","SubGeographicalRegion-731")</f>
        <v/>
      </c>
    </row>
    <row r="733">
      <c r="A733">
        <f>IF(ISBLANK(B733), "","SubGeographicalRegion-732")</f>
        <v/>
      </c>
    </row>
    <row r="734">
      <c r="A734">
        <f>IF(ISBLANK(B734), "","SubGeographicalRegion-733")</f>
        <v/>
      </c>
    </row>
    <row r="735">
      <c r="A735">
        <f>IF(ISBLANK(B735), "","SubGeographicalRegion-734")</f>
        <v/>
      </c>
    </row>
    <row r="736">
      <c r="A736">
        <f>IF(ISBLANK(B736), "","SubGeographicalRegion-735")</f>
        <v/>
      </c>
    </row>
    <row r="737">
      <c r="A737">
        <f>IF(ISBLANK(B737), "","SubGeographicalRegion-736")</f>
        <v/>
      </c>
    </row>
    <row r="738">
      <c r="A738">
        <f>IF(ISBLANK(B738), "","SubGeographicalRegion-737")</f>
        <v/>
      </c>
    </row>
    <row r="739">
      <c r="A739">
        <f>IF(ISBLANK(B739), "","SubGeographicalRegion-738")</f>
        <v/>
      </c>
    </row>
    <row r="740">
      <c r="A740">
        <f>IF(ISBLANK(B740), "","SubGeographicalRegion-739")</f>
        <v/>
      </c>
    </row>
    <row r="741">
      <c r="A741">
        <f>IF(ISBLANK(B741), "","SubGeographicalRegion-740")</f>
        <v/>
      </c>
    </row>
    <row r="742">
      <c r="A742">
        <f>IF(ISBLANK(B742), "","SubGeographicalRegion-741")</f>
        <v/>
      </c>
    </row>
    <row r="743">
      <c r="A743">
        <f>IF(ISBLANK(B743), "","SubGeographicalRegion-742")</f>
        <v/>
      </c>
    </row>
    <row r="744">
      <c r="A744">
        <f>IF(ISBLANK(B744), "","SubGeographicalRegion-743")</f>
        <v/>
      </c>
    </row>
    <row r="745">
      <c r="A745">
        <f>IF(ISBLANK(B745), "","SubGeographicalRegion-744")</f>
        <v/>
      </c>
    </row>
    <row r="746">
      <c r="A746">
        <f>IF(ISBLANK(B746), "","SubGeographicalRegion-745")</f>
        <v/>
      </c>
    </row>
    <row r="747">
      <c r="A747">
        <f>IF(ISBLANK(B747), "","SubGeographicalRegion-746")</f>
        <v/>
      </c>
    </row>
    <row r="748">
      <c r="A748">
        <f>IF(ISBLANK(B748), "","SubGeographicalRegion-747")</f>
        <v/>
      </c>
    </row>
    <row r="749">
      <c r="A749">
        <f>IF(ISBLANK(B749), "","SubGeographicalRegion-748")</f>
        <v/>
      </c>
    </row>
    <row r="750">
      <c r="A750">
        <f>IF(ISBLANK(B750), "","SubGeographicalRegion-749")</f>
        <v/>
      </c>
    </row>
    <row r="751">
      <c r="A751">
        <f>IF(ISBLANK(B751), "","SubGeographicalRegion-750")</f>
        <v/>
      </c>
    </row>
    <row r="752">
      <c r="A752">
        <f>IF(ISBLANK(B752), "","SubGeographicalRegion-751")</f>
        <v/>
      </c>
    </row>
    <row r="753">
      <c r="A753">
        <f>IF(ISBLANK(B753), "","SubGeographicalRegion-752")</f>
        <v/>
      </c>
    </row>
    <row r="754">
      <c r="A754">
        <f>IF(ISBLANK(B754), "","SubGeographicalRegion-753")</f>
        <v/>
      </c>
    </row>
    <row r="755">
      <c r="A755">
        <f>IF(ISBLANK(B755), "","SubGeographicalRegion-754")</f>
        <v/>
      </c>
    </row>
    <row r="756">
      <c r="A756">
        <f>IF(ISBLANK(B756), "","SubGeographicalRegion-755")</f>
        <v/>
      </c>
    </row>
    <row r="757">
      <c r="A757">
        <f>IF(ISBLANK(B757), "","SubGeographicalRegion-756")</f>
        <v/>
      </c>
    </row>
    <row r="758">
      <c r="A758">
        <f>IF(ISBLANK(B758), "","SubGeographicalRegion-757")</f>
        <v/>
      </c>
    </row>
    <row r="759">
      <c r="A759">
        <f>IF(ISBLANK(B759), "","SubGeographicalRegion-758")</f>
        <v/>
      </c>
    </row>
    <row r="760">
      <c r="A760">
        <f>IF(ISBLANK(B760), "","SubGeographicalRegion-759")</f>
        <v/>
      </c>
    </row>
    <row r="761">
      <c r="A761">
        <f>IF(ISBLANK(B761), "","SubGeographicalRegion-760")</f>
        <v/>
      </c>
    </row>
    <row r="762">
      <c r="A762">
        <f>IF(ISBLANK(B762), "","SubGeographicalRegion-761")</f>
        <v/>
      </c>
    </row>
    <row r="763">
      <c r="A763">
        <f>IF(ISBLANK(B763), "","SubGeographicalRegion-762")</f>
        <v/>
      </c>
    </row>
    <row r="764">
      <c r="A764">
        <f>IF(ISBLANK(B764), "","SubGeographicalRegion-763")</f>
        <v/>
      </c>
    </row>
    <row r="765">
      <c r="A765">
        <f>IF(ISBLANK(B765), "","SubGeographicalRegion-764")</f>
        <v/>
      </c>
    </row>
    <row r="766">
      <c r="A766">
        <f>IF(ISBLANK(B766), "","SubGeographicalRegion-765")</f>
        <v/>
      </c>
    </row>
    <row r="767">
      <c r="A767">
        <f>IF(ISBLANK(B767), "","SubGeographicalRegion-766")</f>
        <v/>
      </c>
    </row>
    <row r="768">
      <c r="A768">
        <f>IF(ISBLANK(B768), "","SubGeographicalRegion-767")</f>
        <v/>
      </c>
    </row>
    <row r="769">
      <c r="A769">
        <f>IF(ISBLANK(B769), "","SubGeographicalRegion-768")</f>
        <v/>
      </c>
    </row>
    <row r="770">
      <c r="A770">
        <f>IF(ISBLANK(B770), "","SubGeographicalRegion-769")</f>
        <v/>
      </c>
    </row>
    <row r="771">
      <c r="A771">
        <f>IF(ISBLANK(B771), "","SubGeographicalRegion-770")</f>
        <v/>
      </c>
    </row>
    <row r="772">
      <c r="A772">
        <f>IF(ISBLANK(B772), "","SubGeographicalRegion-771")</f>
        <v/>
      </c>
    </row>
    <row r="773">
      <c r="A773">
        <f>IF(ISBLANK(B773), "","SubGeographicalRegion-772")</f>
        <v/>
      </c>
    </row>
    <row r="774">
      <c r="A774">
        <f>IF(ISBLANK(B774), "","SubGeographicalRegion-773")</f>
        <v/>
      </c>
    </row>
    <row r="775">
      <c r="A775">
        <f>IF(ISBLANK(B775), "","SubGeographicalRegion-774")</f>
        <v/>
      </c>
    </row>
    <row r="776">
      <c r="A776">
        <f>IF(ISBLANK(B776), "","SubGeographicalRegion-775")</f>
        <v/>
      </c>
    </row>
    <row r="777">
      <c r="A777">
        <f>IF(ISBLANK(B777), "","SubGeographicalRegion-776")</f>
        <v/>
      </c>
    </row>
    <row r="778">
      <c r="A778">
        <f>IF(ISBLANK(B778), "","SubGeographicalRegion-777")</f>
        <v/>
      </c>
    </row>
    <row r="779">
      <c r="A779">
        <f>IF(ISBLANK(B779), "","SubGeographicalRegion-778")</f>
        <v/>
      </c>
    </row>
    <row r="780">
      <c r="A780">
        <f>IF(ISBLANK(B780), "","SubGeographicalRegion-779")</f>
        <v/>
      </c>
    </row>
    <row r="781">
      <c r="A781">
        <f>IF(ISBLANK(B781), "","SubGeographicalRegion-780")</f>
        <v/>
      </c>
    </row>
    <row r="782">
      <c r="A782">
        <f>IF(ISBLANK(B782), "","SubGeographicalRegion-781")</f>
        <v/>
      </c>
    </row>
    <row r="783">
      <c r="A783">
        <f>IF(ISBLANK(B783), "","SubGeographicalRegion-782")</f>
        <v/>
      </c>
    </row>
    <row r="784">
      <c r="A784">
        <f>IF(ISBLANK(B784), "","SubGeographicalRegion-783")</f>
        <v/>
      </c>
    </row>
    <row r="785">
      <c r="A785">
        <f>IF(ISBLANK(B785), "","SubGeographicalRegion-784")</f>
        <v/>
      </c>
    </row>
    <row r="786">
      <c r="A786">
        <f>IF(ISBLANK(B786), "","SubGeographicalRegion-785")</f>
        <v/>
      </c>
    </row>
    <row r="787">
      <c r="A787">
        <f>IF(ISBLANK(B787), "","SubGeographicalRegion-786")</f>
        <v/>
      </c>
    </row>
    <row r="788">
      <c r="A788">
        <f>IF(ISBLANK(B788), "","SubGeographicalRegion-787")</f>
        <v/>
      </c>
    </row>
    <row r="789">
      <c r="A789">
        <f>IF(ISBLANK(B789), "","SubGeographicalRegion-788")</f>
        <v/>
      </c>
    </row>
    <row r="790">
      <c r="A790">
        <f>IF(ISBLANK(B790), "","SubGeographicalRegion-789")</f>
        <v/>
      </c>
    </row>
    <row r="791">
      <c r="A791">
        <f>IF(ISBLANK(B791), "","SubGeographicalRegion-790")</f>
        <v/>
      </c>
    </row>
    <row r="792">
      <c r="A792">
        <f>IF(ISBLANK(B792), "","SubGeographicalRegion-791")</f>
        <v/>
      </c>
    </row>
    <row r="793">
      <c r="A793">
        <f>IF(ISBLANK(B793), "","SubGeographicalRegion-792")</f>
        <v/>
      </c>
    </row>
    <row r="794">
      <c r="A794">
        <f>IF(ISBLANK(B794), "","SubGeographicalRegion-793")</f>
        <v/>
      </c>
    </row>
    <row r="795">
      <c r="A795">
        <f>IF(ISBLANK(B795), "","SubGeographicalRegion-794")</f>
        <v/>
      </c>
    </row>
    <row r="796">
      <c r="A796">
        <f>IF(ISBLANK(B796), "","SubGeographicalRegion-795")</f>
        <v/>
      </c>
    </row>
    <row r="797">
      <c r="A797">
        <f>IF(ISBLANK(B797), "","SubGeographicalRegion-796")</f>
        <v/>
      </c>
    </row>
    <row r="798">
      <c r="A798">
        <f>IF(ISBLANK(B798), "","SubGeographicalRegion-797")</f>
        <v/>
      </c>
    </row>
    <row r="799">
      <c r="A799">
        <f>IF(ISBLANK(B799), "","SubGeographicalRegion-798")</f>
        <v/>
      </c>
    </row>
    <row r="800">
      <c r="A800">
        <f>IF(ISBLANK(B800), "","SubGeographicalRegion-799")</f>
        <v/>
      </c>
    </row>
    <row r="801">
      <c r="A801">
        <f>IF(ISBLANK(B801), "","SubGeographicalRegion-800")</f>
        <v/>
      </c>
    </row>
    <row r="802">
      <c r="A802">
        <f>IF(ISBLANK(B802), "","SubGeographicalRegion-801")</f>
        <v/>
      </c>
    </row>
    <row r="803">
      <c r="A803">
        <f>IF(ISBLANK(B803), "","SubGeographicalRegion-802")</f>
        <v/>
      </c>
    </row>
    <row r="804">
      <c r="A804">
        <f>IF(ISBLANK(B804), "","SubGeographicalRegion-803")</f>
        <v/>
      </c>
    </row>
    <row r="805">
      <c r="A805">
        <f>IF(ISBLANK(B805), "","SubGeographicalRegion-804")</f>
        <v/>
      </c>
    </row>
    <row r="806">
      <c r="A806">
        <f>IF(ISBLANK(B806), "","SubGeographicalRegion-805")</f>
        <v/>
      </c>
    </row>
    <row r="807">
      <c r="A807">
        <f>IF(ISBLANK(B807), "","SubGeographicalRegion-806")</f>
        <v/>
      </c>
    </row>
    <row r="808">
      <c r="A808">
        <f>IF(ISBLANK(B808), "","SubGeographicalRegion-807")</f>
        <v/>
      </c>
    </row>
    <row r="809">
      <c r="A809">
        <f>IF(ISBLANK(B809), "","SubGeographicalRegion-808")</f>
        <v/>
      </c>
    </row>
    <row r="810">
      <c r="A810">
        <f>IF(ISBLANK(B810), "","SubGeographicalRegion-809")</f>
        <v/>
      </c>
    </row>
    <row r="811">
      <c r="A811">
        <f>IF(ISBLANK(B811), "","SubGeographicalRegion-810")</f>
        <v/>
      </c>
    </row>
    <row r="812">
      <c r="A812">
        <f>IF(ISBLANK(B812), "","SubGeographicalRegion-811")</f>
        <v/>
      </c>
    </row>
    <row r="813">
      <c r="A813">
        <f>IF(ISBLANK(B813), "","SubGeographicalRegion-812")</f>
        <v/>
      </c>
    </row>
    <row r="814">
      <c r="A814">
        <f>IF(ISBLANK(B814), "","SubGeographicalRegion-813")</f>
        <v/>
      </c>
    </row>
    <row r="815">
      <c r="A815">
        <f>IF(ISBLANK(B815), "","SubGeographicalRegion-814")</f>
        <v/>
      </c>
    </row>
    <row r="816">
      <c r="A816">
        <f>IF(ISBLANK(B816), "","SubGeographicalRegion-815")</f>
        <v/>
      </c>
    </row>
    <row r="817">
      <c r="A817">
        <f>IF(ISBLANK(B817), "","SubGeographicalRegion-816")</f>
        <v/>
      </c>
    </row>
    <row r="818">
      <c r="A818">
        <f>IF(ISBLANK(B818), "","SubGeographicalRegion-817")</f>
        <v/>
      </c>
    </row>
    <row r="819">
      <c r="A819">
        <f>IF(ISBLANK(B819), "","SubGeographicalRegion-818")</f>
        <v/>
      </c>
    </row>
    <row r="820">
      <c r="A820">
        <f>IF(ISBLANK(B820), "","SubGeographicalRegion-819")</f>
        <v/>
      </c>
    </row>
    <row r="821">
      <c r="A821">
        <f>IF(ISBLANK(B821), "","SubGeographicalRegion-820")</f>
        <v/>
      </c>
    </row>
    <row r="822">
      <c r="A822">
        <f>IF(ISBLANK(B822), "","SubGeographicalRegion-821")</f>
        <v/>
      </c>
    </row>
    <row r="823">
      <c r="A823">
        <f>IF(ISBLANK(B823), "","SubGeographicalRegion-822")</f>
        <v/>
      </c>
    </row>
    <row r="824">
      <c r="A824">
        <f>IF(ISBLANK(B824), "","SubGeographicalRegion-823")</f>
        <v/>
      </c>
    </row>
    <row r="825">
      <c r="A825">
        <f>IF(ISBLANK(B825), "","SubGeographicalRegion-824")</f>
        <v/>
      </c>
    </row>
    <row r="826">
      <c r="A826">
        <f>IF(ISBLANK(B826), "","SubGeographicalRegion-825")</f>
        <v/>
      </c>
    </row>
    <row r="827">
      <c r="A827">
        <f>IF(ISBLANK(B827), "","SubGeographicalRegion-826")</f>
        <v/>
      </c>
    </row>
    <row r="828">
      <c r="A828">
        <f>IF(ISBLANK(B828), "","SubGeographicalRegion-827")</f>
        <v/>
      </c>
    </row>
    <row r="829">
      <c r="A829">
        <f>IF(ISBLANK(B829), "","SubGeographicalRegion-828")</f>
        <v/>
      </c>
    </row>
    <row r="830">
      <c r="A830">
        <f>IF(ISBLANK(B830), "","SubGeographicalRegion-829")</f>
        <v/>
      </c>
    </row>
    <row r="831">
      <c r="A831">
        <f>IF(ISBLANK(B831), "","SubGeographicalRegion-830")</f>
        <v/>
      </c>
    </row>
    <row r="832">
      <c r="A832">
        <f>IF(ISBLANK(B832), "","SubGeographicalRegion-831")</f>
        <v/>
      </c>
    </row>
    <row r="833">
      <c r="A833">
        <f>IF(ISBLANK(B833), "","SubGeographicalRegion-832")</f>
        <v/>
      </c>
    </row>
    <row r="834">
      <c r="A834">
        <f>IF(ISBLANK(B834), "","SubGeographicalRegion-833")</f>
        <v/>
      </c>
    </row>
    <row r="835">
      <c r="A835">
        <f>IF(ISBLANK(B835), "","SubGeographicalRegion-834")</f>
        <v/>
      </c>
    </row>
    <row r="836">
      <c r="A836">
        <f>IF(ISBLANK(B836), "","SubGeographicalRegion-835")</f>
        <v/>
      </c>
    </row>
    <row r="837">
      <c r="A837">
        <f>IF(ISBLANK(B837), "","SubGeographicalRegion-836")</f>
        <v/>
      </c>
    </row>
    <row r="838">
      <c r="A838">
        <f>IF(ISBLANK(B838), "","SubGeographicalRegion-837")</f>
        <v/>
      </c>
    </row>
    <row r="839">
      <c r="A839">
        <f>IF(ISBLANK(B839), "","SubGeographicalRegion-838")</f>
        <v/>
      </c>
    </row>
    <row r="840">
      <c r="A840">
        <f>IF(ISBLANK(B840), "","SubGeographicalRegion-839")</f>
        <v/>
      </c>
    </row>
    <row r="841">
      <c r="A841">
        <f>IF(ISBLANK(B841), "","SubGeographicalRegion-840")</f>
        <v/>
      </c>
    </row>
    <row r="842">
      <c r="A842">
        <f>IF(ISBLANK(B842), "","SubGeographicalRegion-841")</f>
        <v/>
      </c>
    </row>
    <row r="843">
      <c r="A843">
        <f>IF(ISBLANK(B843), "","SubGeographicalRegion-842")</f>
        <v/>
      </c>
    </row>
    <row r="844">
      <c r="A844">
        <f>IF(ISBLANK(B844), "","SubGeographicalRegion-843")</f>
        <v/>
      </c>
    </row>
    <row r="845">
      <c r="A845">
        <f>IF(ISBLANK(B845), "","SubGeographicalRegion-844")</f>
        <v/>
      </c>
    </row>
    <row r="846">
      <c r="A846">
        <f>IF(ISBLANK(B846), "","SubGeographicalRegion-845")</f>
        <v/>
      </c>
    </row>
    <row r="847">
      <c r="A847">
        <f>IF(ISBLANK(B847), "","SubGeographicalRegion-846")</f>
        <v/>
      </c>
    </row>
    <row r="848">
      <c r="A848">
        <f>IF(ISBLANK(B848), "","SubGeographicalRegion-847")</f>
        <v/>
      </c>
    </row>
    <row r="849">
      <c r="A849">
        <f>IF(ISBLANK(B849), "","SubGeographicalRegion-848")</f>
        <v/>
      </c>
    </row>
    <row r="850">
      <c r="A850">
        <f>IF(ISBLANK(B850), "","SubGeographicalRegion-849")</f>
        <v/>
      </c>
    </row>
    <row r="851">
      <c r="A851">
        <f>IF(ISBLANK(B851), "","SubGeographicalRegion-850")</f>
        <v/>
      </c>
    </row>
    <row r="852">
      <c r="A852">
        <f>IF(ISBLANK(B852), "","SubGeographicalRegion-851")</f>
        <v/>
      </c>
    </row>
    <row r="853">
      <c r="A853">
        <f>IF(ISBLANK(B853), "","SubGeographicalRegion-852")</f>
        <v/>
      </c>
    </row>
    <row r="854">
      <c r="A854">
        <f>IF(ISBLANK(B854), "","SubGeographicalRegion-853")</f>
        <v/>
      </c>
    </row>
    <row r="855">
      <c r="A855">
        <f>IF(ISBLANK(B855), "","SubGeographicalRegion-854")</f>
        <v/>
      </c>
    </row>
    <row r="856">
      <c r="A856">
        <f>IF(ISBLANK(B856), "","SubGeographicalRegion-855")</f>
        <v/>
      </c>
    </row>
    <row r="857">
      <c r="A857">
        <f>IF(ISBLANK(B857), "","SubGeographicalRegion-856")</f>
        <v/>
      </c>
    </row>
    <row r="858">
      <c r="A858">
        <f>IF(ISBLANK(B858), "","SubGeographicalRegion-857")</f>
        <v/>
      </c>
    </row>
    <row r="859">
      <c r="A859">
        <f>IF(ISBLANK(B859), "","SubGeographicalRegion-858")</f>
        <v/>
      </c>
    </row>
    <row r="860">
      <c r="A860">
        <f>IF(ISBLANK(B860), "","SubGeographicalRegion-859")</f>
        <v/>
      </c>
    </row>
    <row r="861">
      <c r="A861">
        <f>IF(ISBLANK(B861), "","SubGeographicalRegion-860")</f>
        <v/>
      </c>
    </row>
    <row r="862">
      <c r="A862">
        <f>IF(ISBLANK(B862), "","SubGeographicalRegion-861")</f>
        <v/>
      </c>
    </row>
    <row r="863">
      <c r="A863">
        <f>IF(ISBLANK(B863), "","SubGeographicalRegion-862")</f>
        <v/>
      </c>
    </row>
    <row r="864">
      <c r="A864">
        <f>IF(ISBLANK(B864), "","SubGeographicalRegion-863")</f>
        <v/>
      </c>
    </row>
    <row r="865">
      <c r="A865">
        <f>IF(ISBLANK(B865), "","SubGeographicalRegion-864")</f>
        <v/>
      </c>
    </row>
    <row r="866">
      <c r="A866">
        <f>IF(ISBLANK(B866), "","SubGeographicalRegion-865")</f>
        <v/>
      </c>
    </row>
    <row r="867">
      <c r="A867">
        <f>IF(ISBLANK(B867), "","SubGeographicalRegion-866")</f>
        <v/>
      </c>
    </row>
    <row r="868">
      <c r="A868">
        <f>IF(ISBLANK(B868), "","SubGeographicalRegion-867")</f>
        <v/>
      </c>
    </row>
    <row r="869">
      <c r="A869">
        <f>IF(ISBLANK(B869), "","SubGeographicalRegion-868")</f>
        <v/>
      </c>
    </row>
    <row r="870">
      <c r="A870">
        <f>IF(ISBLANK(B870), "","SubGeographicalRegion-869")</f>
        <v/>
      </c>
    </row>
    <row r="871">
      <c r="A871">
        <f>IF(ISBLANK(B871), "","SubGeographicalRegion-870")</f>
        <v/>
      </c>
    </row>
    <row r="872">
      <c r="A872">
        <f>IF(ISBLANK(B872), "","SubGeographicalRegion-871")</f>
        <v/>
      </c>
    </row>
    <row r="873">
      <c r="A873">
        <f>IF(ISBLANK(B873), "","SubGeographicalRegion-872")</f>
        <v/>
      </c>
    </row>
    <row r="874">
      <c r="A874">
        <f>IF(ISBLANK(B874), "","SubGeographicalRegion-873")</f>
        <v/>
      </c>
    </row>
    <row r="875">
      <c r="A875">
        <f>IF(ISBLANK(B875), "","SubGeographicalRegion-874")</f>
        <v/>
      </c>
    </row>
    <row r="876">
      <c r="A876">
        <f>IF(ISBLANK(B876), "","SubGeographicalRegion-875")</f>
        <v/>
      </c>
    </row>
    <row r="877">
      <c r="A877">
        <f>IF(ISBLANK(B877), "","SubGeographicalRegion-876")</f>
        <v/>
      </c>
    </row>
    <row r="878">
      <c r="A878">
        <f>IF(ISBLANK(B878), "","SubGeographicalRegion-877")</f>
        <v/>
      </c>
    </row>
    <row r="879">
      <c r="A879">
        <f>IF(ISBLANK(B879), "","SubGeographicalRegion-878")</f>
        <v/>
      </c>
    </row>
    <row r="880">
      <c r="A880">
        <f>IF(ISBLANK(B880), "","SubGeographicalRegion-879")</f>
        <v/>
      </c>
    </row>
    <row r="881">
      <c r="A881">
        <f>IF(ISBLANK(B881), "","SubGeographicalRegion-880")</f>
        <v/>
      </c>
    </row>
    <row r="882">
      <c r="A882">
        <f>IF(ISBLANK(B882), "","SubGeographicalRegion-881")</f>
        <v/>
      </c>
    </row>
    <row r="883">
      <c r="A883">
        <f>IF(ISBLANK(B883), "","SubGeographicalRegion-882")</f>
        <v/>
      </c>
    </row>
    <row r="884">
      <c r="A884">
        <f>IF(ISBLANK(B884), "","SubGeographicalRegion-883")</f>
        <v/>
      </c>
    </row>
    <row r="885">
      <c r="A885">
        <f>IF(ISBLANK(B885), "","SubGeographicalRegion-884")</f>
        <v/>
      </c>
    </row>
    <row r="886">
      <c r="A886">
        <f>IF(ISBLANK(B886), "","SubGeographicalRegion-885")</f>
        <v/>
      </c>
    </row>
    <row r="887">
      <c r="A887">
        <f>IF(ISBLANK(B887), "","SubGeographicalRegion-886")</f>
        <v/>
      </c>
    </row>
    <row r="888">
      <c r="A888">
        <f>IF(ISBLANK(B888), "","SubGeographicalRegion-887")</f>
        <v/>
      </c>
    </row>
    <row r="889">
      <c r="A889">
        <f>IF(ISBLANK(B889), "","SubGeographicalRegion-888")</f>
        <v/>
      </c>
    </row>
    <row r="890">
      <c r="A890">
        <f>IF(ISBLANK(B890), "","SubGeographicalRegion-889")</f>
        <v/>
      </c>
    </row>
    <row r="891">
      <c r="A891">
        <f>IF(ISBLANK(B891), "","SubGeographicalRegion-890")</f>
        <v/>
      </c>
    </row>
    <row r="892">
      <c r="A892">
        <f>IF(ISBLANK(B892), "","SubGeographicalRegion-891")</f>
        <v/>
      </c>
    </row>
    <row r="893">
      <c r="A893">
        <f>IF(ISBLANK(B893), "","SubGeographicalRegion-892")</f>
        <v/>
      </c>
    </row>
    <row r="894">
      <c r="A894">
        <f>IF(ISBLANK(B894), "","SubGeographicalRegion-893")</f>
        <v/>
      </c>
    </row>
    <row r="895">
      <c r="A895">
        <f>IF(ISBLANK(B895), "","SubGeographicalRegion-894")</f>
        <v/>
      </c>
    </row>
    <row r="896">
      <c r="A896">
        <f>IF(ISBLANK(B896), "","SubGeographicalRegion-895")</f>
        <v/>
      </c>
    </row>
    <row r="897">
      <c r="A897">
        <f>IF(ISBLANK(B897), "","SubGeographicalRegion-896")</f>
        <v/>
      </c>
    </row>
    <row r="898">
      <c r="A898">
        <f>IF(ISBLANK(B898), "","SubGeographicalRegion-897")</f>
        <v/>
      </c>
    </row>
    <row r="899">
      <c r="A899">
        <f>IF(ISBLANK(B899), "","SubGeographicalRegion-898")</f>
        <v/>
      </c>
    </row>
    <row r="900">
      <c r="A900">
        <f>IF(ISBLANK(B900), "","SubGeographicalRegion-899")</f>
        <v/>
      </c>
    </row>
    <row r="901">
      <c r="A901">
        <f>IF(ISBLANK(B901), "","SubGeographicalRegion-900")</f>
        <v/>
      </c>
    </row>
    <row r="902">
      <c r="A902">
        <f>IF(ISBLANK(B902), "","SubGeographicalRegion-901")</f>
        <v/>
      </c>
    </row>
    <row r="903">
      <c r="A903">
        <f>IF(ISBLANK(B903), "","SubGeographicalRegion-902")</f>
        <v/>
      </c>
    </row>
    <row r="904">
      <c r="A904">
        <f>IF(ISBLANK(B904), "","SubGeographicalRegion-903")</f>
        <v/>
      </c>
    </row>
    <row r="905">
      <c r="A905">
        <f>IF(ISBLANK(B905), "","SubGeographicalRegion-904")</f>
        <v/>
      </c>
    </row>
    <row r="906">
      <c r="A906">
        <f>IF(ISBLANK(B906), "","SubGeographicalRegion-905")</f>
        <v/>
      </c>
    </row>
    <row r="907">
      <c r="A907">
        <f>IF(ISBLANK(B907), "","SubGeographicalRegion-906")</f>
        <v/>
      </c>
    </row>
    <row r="908">
      <c r="A908">
        <f>IF(ISBLANK(B908), "","SubGeographicalRegion-907")</f>
        <v/>
      </c>
    </row>
    <row r="909">
      <c r="A909">
        <f>IF(ISBLANK(B909), "","SubGeographicalRegion-908")</f>
        <v/>
      </c>
    </row>
    <row r="910">
      <c r="A910">
        <f>IF(ISBLANK(B910), "","SubGeographicalRegion-909")</f>
        <v/>
      </c>
    </row>
    <row r="911">
      <c r="A911">
        <f>IF(ISBLANK(B911), "","SubGeographicalRegion-910")</f>
        <v/>
      </c>
    </row>
    <row r="912">
      <c r="A912">
        <f>IF(ISBLANK(B912), "","SubGeographicalRegion-911")</f>
        <v/>
      </c>
    </row>
    <row r="913">
      <c r="A913">
        <f>IF(ISBLANK(B913), "","SubGeographicalRegion-912")</f>
        <v/>
      </c>
    </row>
    <row r="914">
      <c r="A914">
        <f>IF(ISBLANK(B914), "","SubGeographicalRegion-913")</f>
        <v/>
      </c>
    </row>
    <row r="915">
      <c r="A915">
        <f>IF(ISBLANK(B915), "","SubGeographicalRegion-914")</f>
        <v/>
      </c>
    </row>
    <row r="916">
      <c r="A916">
        <f>IF(ISBLANK(B916), "","SubGeographicalRegion-915")</f>
        <v/>
      </c>
    </row>
    <row r="917">
      <c r="A917">
        <f>IF(ISBLANK(B917), "","SubGeographicalRegion-916")</f>
        <v/>
      </c>
    </row>
    <row r="918">
      <c r="A918">
        <f>IF(ISBLANK(B918), "","SubGeographicalRegion-917")</f>
        <v/>
      </c>
    </row>
    <row r="919">
      <c r="A919">
        <f>IF(ISBLANK(B919), "","SubGeographicalRegion-918")</f>
        <v/>
      </c>
    </row>
    <row r="920">
      <c r="A920">
        <f>IF(ISBLANK(B920), "","SubGeographicalRegion-919")</f>
        <v/>
      </c>
    </row>
    <row r="921">
      <c r="A921">
        <f>IF(ISBLANK(B921), "","SubGeographicalRegion-920")</f>
        <v/>
      </c>
    </row>
    <row r="922">
      <c r="A922">
        <f>IF(ISBLANK(B922), "","SubGeographicalRegion-921")</f>
        <v/>
      </c>
    </row>
    <row r="923">
      <c r="A923">
        <f>IF(ISBLANK(B923), "","SubGeographicalRegion-922")</f>
        <v/>
      </c>
    </row>
    <row r="924">
      <c r="A924">
        <f>IF(ISBLANK(B924), "","SubGeographicalRegion-923")</f>
        <v/>
      </c>
    </row>
    <row r="925">
      <c r="A925">
        <f>IF(ISBLANK(B925), "","SubGeographicalRegion-924")</f>
        <v/>
      </c>
    </row>
    <row r="926">
      <c r="A926">
        <f>IF(ISBLANK(B926), "","SubGeographicalRegion-925")</f>
        <v/>
      </c>
    </row>
    <row r="927">
      <c r="A927">
        <f>IF(ISBLANK(B927), "","SubGeographicalRegion-926")</f>
        <v/>
      </c>
    </row>
    <row r="928">
      <c r="A928">
        <f>IF(ISBLANK(B928), "","SubGeographicalRegion-927")</f>
        <v/>
      </c>
    </row>
    <row r="929">
      <c r="A929">
        <f>IF(ISBLANK(B929), "","SubGeographicalRegion-928")</f>
        <v/>
      </c>
    </row>
    <row r="930">
      <c r="A930">
        <f>IF(ISBLANK(B930), "","SubGeographicalRegion-929")</f>
        <v/>
      </c>
    </row>
    <row r="931">
      <c r="A931">
        <f>IF(ISBLANK(B931), "","SubGeographicalRegion-930")</f>
        <v/>
      </c>
    </row>
    <row r="932">
      <c r="A932">
        <f>IF(ISBLANK(B932), "","SubGeographicalRegion-931")</f>
        <v/>
      </c>
    </row>
    <row r="933">
      <c r="A933">
        <f>IF(ISBLANK(B933), "","SubGeographicalRegion-932")</f>
        <v/>
      </c>
    </row>
    <row r="934">
      <c r="A934">
        <f>IF(ISBLANK(B934), "","SubGeographicalRegion-933")</f>
        <v/>
      </c>
    </row>
    <row r="935">
      <c r="A935">
        <f>IF(ISBLANK(B935), "","SubGeographicalRegion-934")</f>
        <v/>
      </c>
    </row>
    <row r="936">
      <c r="A936">
        <f>IF(ISBLANK(B936), "","SubGeographicalRegion-935")</f>
        <v/>
      </c>
    </row>
    <row r="937">
      <c r="A937">
        <f>IF(ISBLANK(B937), "","SubGeographicalRegion-936")</f>
        <v/>
      </c>
    </row>
    <row r="938">
      <c r="A938">
        <f>IF(ISBLANK(B938), "","SubGeographicalRegion-937")</f>
        <v/>
      </c>
    </row>
    <row r="939">
      <c r="A939">
        <f>IF(ISBLANK(B939), "","SubGeographicalRegion-938")</f>
        <v/>
      </c>
    </row>
    <row r="940">
      <c r="A940">
        <f>IF(ISBLANK(B940), "","SubGeographicalRegion-939")</f>
        <v/>
      </c>
    </row>
    <row r="941">
      <c r="A941">
        <f>IF(ISBLANK(B941), "","SubGeographicalRegion-940")</f>
        <v/>
      </c>
    </row>
    <row r="942">
      <c r="A942">
        <f>IF(ISBLANK(B942), "","SubGeographicalRegion-941")</f>
        <v/>
      </c>
    </row>
    <row r="943">
      <c r="A943">
        <f>IF(ISBLANK(B943), "","SubGeographicalRegion-942")</f>
        <v/>
      </c>
    </row>
    <row r="944">
      <c r="A944">
        <f>IF(ISBLANK(B944), "","SubGeographicalRegion-943")</f>
        <v/>
      </c>
    </row>
    <row r="945">
      <c r="A945">
        <f>IF(ISBLANK(B945), "","SubGeographicalRegion-944")</f>
        <v/>
      </c>
    </row>
    <row r="946">
      <c r="A946">
        <f>IF(ISBLANK(B946), "","SubGeographicalRegion-945")</f>
        <v/>
      </c>
    </row>
    <row r="947">
      <c r="A947">
        <f>IF(ISBLANK(B947), "","SubGeographicalRegion-946")</f>
        <v/>
      </c>
    </row>
    <row r="948">
      <c r="A948">
        <f>IF(ISBLANK(B948), "","SubGeographicalRegion-947")</f>
        <v/>
      </c>
    </row>
    <row r="949">
      <c r="A949">
        <f>IF(ISBLANK(B949), "","SubGeographicalRegion-948")</f>
        <v/>
      </c>
    </row>
    <row r="950">
      <c r="A950">
        <f>IF(ISBLANK(B950), "","SubGeographicalRegion-949")</f>
        <v/>
      </c>
    </row>
    <row r="951">
      <c r="A951">
        <f>IF(ISBLANK(B951), "","SubGeographicalRegion-950")</f>
        <v/>
      </c>
    </row>
    <row r="952">
      <c r="A952">
        <f>IF(ISBLANK(B952), "","SubGeographicalRegion-951")</f>
        <v/>
      </c>
    </row>
    <row r="953">
      <c r="A953">
        <f>IF(ISBLANK(B953), "","SubGeographicalRegion-952")</f>
        <v/>
      </c>
    </row>
    <row r="954">
      <c r="A954">
        <f>IF(ISBLANK(B954), "","SubGeographicalRegion-953")</f>
        <v/>
      </c>
    </row>
    <row r="955">
      <c r="A955">
        <f>IF(ISBLANK(B955), "","SubGeographicalRegion-954")</f>
        <v/>
      </c>
    </row>
    <row r="956">
      <c r="A956">
        <f>IF(ISBLANK(B956), "","SubGeographicalRegion-955")</f>
        <v/>
      </c>
    </row>
    <row r="957">
      <c r="A957">
        <f>IF(ISBLANK(B957), "","SubGeographicalRegion-956")</f>
        <v/>
      </c>
    </row>
    <row r="958">
      <c r="A958">
        <f>IF(ISBLANK(B958), "","SubGeographicalRegion-957")</f>
        <v/>
      </c>
    </row>
    <row r="959">
      <c r="A959">
        <f>IF(ISBLANK(B959), "","SubGeographicalRegion-958")</f>
        <v/>
      </c>
    </row>
    <row r="960">
      <c r="A960">
        <f>IF(ISBLANK(B960), "","SubGeographicalRegion-959")</f>
        <v/>
      </c>
    </row>
    <row r="961">
      <c r="A961">
        <f>IF(ISBLANK(B961), "","SubGeographicalRegion-960")</f>
        <v/>
      </c>
    </row>
    <row r="962">
      <c r="A962">
        <f>IF(ISBLANK(B962), "","SubGeographicalRegion-961")</f>
        <v/>
      </c>
    </row>
    <row r="963">
      <c r="A963">
        <f>IF(ISBLANK(B963), "","SubGeographicalRegion-962")</f>
        <v/>
      </c>
    </row>
    <row r="964">
      <c r="A964">
        <f>IF(ISBLANK(B964), "","SubGeographicalRegion-963")</f>
        <v/>
      </c>
    </row>
    <row r="965">
      <c r="A965">
        <f>IF(ISBLANK(B965), "","SubGeographicalRegion-964")</f>
        <v/>
      </c>
    </row>
    <row r="966">
      <c r="A966">
        <f>IF(ISBLANK(B966), "","SubGeographicalRegion-965")</f>
        <v/>
      </c>
    </row>
    <row r="967">
      <c r="A967">
        <f>IF(ISBLANK(B967), "","SubGeographicalRegion-966")</f>
        <v/>
      </c>
    </row>
    <row r="968">
      <c r="A968">
        <f>IF(ISBLANK(B968), "","SubGeographicalRegion-967")</f>
        <v/>
      </c>
    </row>
    <row r="969">
      <c r="A969">
        <f>IF(ISBLANK(B969), "","SubGeographicalRegion-968")</f>
        <v/>
      </c>
    </row>
    <row r="970">
      <c r="A970">
        <f>IF(ISBLANK(B970), "","SubGeographicalRegion-969")</f>
        <v/>
      </c>
    </row>
    <row r="971">
      <c r="A971">
        <f>IF(ISBLANK(B971), "","SubGeographicalRegion-970")</f>
        <v/>
      </c>
    </row>
    <row r="972">
      <c r="A972">
        <f>IF(ISBLANK(B972), "","SubGeographicalRegion-971")</f>
        <v/>
      </c>
    </row>
    <row r="973">
      <c r="A973">
        <f>IF(ISBLANK(B973), "","SubGeographicalRegion-972")</f>
        <v/>
      </c>
    </row>
    <row r="974">
      <c r="A974">
        <f>IF(ISBLANK(B974), "","SubGeographicalRegion-973")</f>
        <v/>
      </c>
    </row>
    <row r="975">
      <c r="A975">
        <f>IF(ISBLANK(B975), "","SubGeographicalRegion-974")</f>
        <v/>
      </c>
    </row>
    <row r="976">
      <c r="A976">
        <f>IF(ISBLANK(B976), "","SubGeographicalRegion-975")</f>
        <v/>
      </c>
    </row>
    <row r="977">
      <c r="A977">
        <f>IF(ISBLANK(B977), "","SubGeographicalRegion-976")</f>
        <v/>
      </c>
    </row>
    <row r="978">
      <c r="A978">
        <f>IF(ISBLANK(B978), "","SubGeographicalRegion-977")</f>
        <v/>
      </c>
    </row>
    <row r="979">
      <c r="A979">
        <f>IF(ISBLANK(B979), "","SubGeographicalRegion-978")</f>
        <v/>
      </c>
    </row>
    <row r="980">
      <c r="A980">
        <f>IF(ISBLANK(B980), "","SubGeographicalRegion-979")</f>
        <v/>
      </c>
    </row>
    <row r="981">
      <c r="A981">
        <f>IF(ISBLANK(B981), "","SubGeographicalRegion-980")</f>
        <v/>
      </c>
    </row>
    <row r="982">
      <c r="A982">
        <f>IF(ISBLANK(B982), "","SubGeographicalRegion-981")</f>
        <v/>
      </c>
    </row>
    <row r="983">
      <c r="A983">
        <f>IF(ISBLANK(B983), "","SubGeographicalRegion-982")</f>
        <v/>
      </c>
    </row>
    <row r="984">
      <c r="A984">
        <f>IF(ISBLANK(B984), "","SubGeographicalRegion-983")</f>
        <v/>
      </c>
    </row>
    <row r="985">
      <c r="A985">
        <f>IF(ISBLANK(B985), "","SubGeographicalRegion-984")</f>
        <v/>
      </c>
    </row>
    <row r="986">
      <c r="A986">
        <f>IF(ISBLANK(B986), "","SubGeographicalRegion-985")</f>
        <v/>
      </c>
    </row>
    <row r="987">
      <c r="A987">
        <f>IF(ISBLANK(B987), "","SubGeographicalRegion-986")</f>
        <v/>
      </c>
    </row>
    <row r="988">
      <c r="A988">
        <f>IF(ISBLANK(B988), "","SubGeographicalRegion-987")</f>
        <v/>
      </c>
    </row>
    <row r="989">
      <c r="A989">
        <f>IF(ISBLANK(B989), "","SubGeographicalRegion-988")</f>
        <v/>
      </c>
    </row>
    <row r="990">
      <c r="A990">
        <f>IF(ISBLANK(B990), "","SubGeographicalRegion-989")</f>
        <v/>
      </c>
    </row>
    <row r="991">
      <c r="A991">
        <f>IF(ISBLANK(B991), "","SubGeographicalRegion-990")</f>
        <v/>
      </c>
    </row>
    <row r="992">
      <c r="A992">
        <f>IF(ISBLANK(B992), "","SubGeographicalRegion-991")</f>
        <v/>
      </c>
    </row>
    <row r="993">
      <c r="A993">
        <f>IF(ISBLANK(B993), "","SubGeographicalRegion-992")</f>
        <v/>
      </c>
    </row>
    <row r="994">
      <c r="A994">
        <f>IF(ISBLANK(B994), "","SubGeographicalRegion-993")</f>
        <v/>
      </c>
    </row>
    <row r="995">
      <c r="A995">
        <f>IF(ISBLANK(B995), "","SubGeographicalRegion-994")</f>
        <v/>
      </c>
    </row>
    <row r="996">
      <c r="A996">
        <f>IF(ISBLANK(B996), "","SubGeographicalRegion-995")</f>
        <v/>
      </c>
    </row>
    <row r="997">
      <c r="A997">
        <f>IF(ISBLANK(B997), "","SubGeographicalRegion-996")</f>
        <v/>
      </c>
    </row>
    <row r="998">
      <c r="A998">
        <f>IF(ISBLANK(B998), "","SubGeographicalRegion-997")</f>
        <v/>
      </c>
    </row>
    <row r="999">
      <c r="A999">
        <f>IF(ISBLANK(B999), "","SubGeographicalRegion-998")</f>
        <v/>
      </c>
    </row>
    <row r="1000">
      <c r="A1000">
        <f>IF(ISBLANK(B1000), "","SubGeographicalRegion-999")</f>
        <v/>
      </c>
    </row>
    <row r="1001">
      <c r="A1001">
        <f>IF(ISBLANK(B1001), "","SubGeographicalRegion-1000")</f>
        <v/>
      </c>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showDropDown="0" showInputMessage="0" showErrorMessage="0" allowBlank="0" type="list">
      <formula1>=GeographicalRegion!A$2:A$1000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1001"/>
  <sheetViews>
    <sheetView workbookViewId="0">
      <selection activeCell="A1" sqref="A1"/>
    </sheetView>
  </sheetViews>
  <sheetFormatPr baseColWidth="8" defaultRowHeight="15"/>
  <cols>
    <col width="18" customWidth="1" min="1" max="1"/>
    <col width="10.8" customWidth="1" min="2" max="2"/>
    <col width="31.2" customWidth="1" min="3" max="3"/>
  </cols>
  <sheetData>
    <row r="1">
      <c r="A1" s="1" t="inlineStr">
        <is>
          <t>identifier</t>
        </is>
      </c>
      <c r="B1" s="2" t="inlineStr">
        <is>
          <t>name</t>
        </is>
      </c>
      <c r="C1" s="2" t="inlineStr">
        <is>
          <t>subGeographicalRegion</t>
        </is>
      </c>
    </row>
    <row r="2">
      <c r="A2">
        <f>IF(ISBLANK(B2), "","Substation-1")</f>
        <v/>
      </c>
    </row>
    <row r="3">
      <c r="A3">
        <f>IF(ISBLANK(B3), "","Substation-2")</f>
        <v/>
      </c>
    </row>
    <row r="4">
      <c r="A4">
        <f>IF(ISBLANK(B4), "","Substation-3")</f>
        <v/>
      </c>
    </row>
    <row r="5">
      <c r="A5">
        <f>IF(ISBLANK(B5), "","Substation-4")</f>
        <v/>
      </c>
    </row>
    <row r="6">
      <c r="A6">
        <f>IF(ISBLANK(B6), "","Substation-5")</f>
        <v/>
      </c>
    </row>
    <row r="7">
      <c r="A7">
        <f>IF(ISBLANK(B7), "","Substation-6")</f>
        <v/>
      </c>
    </row>
    <row r="8">
      <c r="A8">
        <f>IF(ISBLANK(B8), "","Substation-7")</f>
        <v/>
      </c>
    </row>
    <row r="9">
      <c r="A9">
        <f>IF(ISBLANK(B9), "","Substation-8")</f>
        <v/>
      </c>
    </row>
    <row r="10">
      <c r="A10">
        <f>IF(ISBLANK(B10), "","Substation-9")</f>
        <v/>
      </c>
    </row>
    <row r="11">
      <c r="A11">
        <f>IF(ISBLANK(B11), "","Substation-10")</f>
        <v/>
      </c>
    </row>
    <row r="12">
      <c r="A12">
        <f>IF(ISBLANK(B12), "","Substation-11")</f>
        <v/>
      </c>
    </row>
    <row r="13">
      <c r="A13">
        <f>IF(ISBLANK(B13), "","Substation-12")</f>
        <v/>
      </c>
    </row>
    <row r="14">
      <c r="A14">
        <f>IF(ISBLANK(B14), "","Substation-13")</f>
        <v/>
      </c>
    </row>
    <row r="15">
      <c r="A15">
        <f>IF(ISBLANK(B15), "","Substation-14")</f>
        <v/>
      </c>
    </row>
    <row r="16">
      <c r="A16">
        <f>IF(ISBLANK(B16), "","Substation-15")</f>
        <v/>
      </c>
    </row>
    <row r="17">
      <c r="A17">
        <f>IF(ISBLANK(B17), "","Substation-16")</f>
        <v/>
      </c>
    </row>
    <row r="18">
      <c r="A18">
        <f>IF(ISBLANK(B18), "","Substation-17")</f>
        <v/>
      </c>
    </row>
    <row r="19">
      <c r="A19">
        <f>IF(ISBLANK(B19), "","Substation-18")</f>
        <v/>
      </c>
    </row>
    <row r="20">
      <c r="A20">
        <f>IF(ISBLANK(B20), "","Substation-19")</f>
        <v/>
      </c>
    </row>
    <row r="21">
      <c r="A21">
        <f>IF(ISBLANK(B21), "","Substation-20")</f>
        <v/>
      </c>
    </row>
    <row r="22">
      <c r="A22">
        <f>IF(ISBLANK(B22), "","Substation-21")</f>
        <v/>
      </c>
    </row>
    <row r="23">
      <c r="A23">
        <f>IF(ISBLANK(B23), "","Substation-22")</f>
        <v/>
      </c>
    </row>
    <row r="24">
      <c r="A24">
        <f>IF(ISBLANK(B24), "","Substation-23")</f>
        <v/>
      </c>
    </row>
    <row r="25">
      <c r="A25">
        <f>IF(ISBLANK(B25), "","Substation-24")</f>
        <v/>
      </c>
    </row>
    <row r="26">
      <c r="A26">
        <f>IF(ISBLANK(B26), "","Substation-25")</f>
        <v/>
      </c>
    </row>
    <row r="27">
      <c r="A27">
        <f>IF(ISBLANK(B27), "","Substation-26")</f>
        <v/>
      </c>
    </row>
    <row r="28">
      <c r="A28">
        <f>IF(ISBLANK(B28), "","Substation-27")</f>
        <v/>
      </c>
    </row>
    <row r="29">
      <c r="A29">
        <f>IF(ISBLANK(B29), "","Substation-28")</f>
        <v/>
      </c>
    </row>
    <row r="30">
      <c r="A30">
        <f>IF(ISBLANK(B30), "","Substation-29")</f>
        <v/>
      </c>
    </row>
    <row r="31">
      <c r="A31">
        <f>IF(ISBLANK(B31), "","Substation-30")</f>
        <v/>
      </c>
    </row>
    <row r="32">
      <c r="A32">
        <f>IF(ISBLANK(B32), "","Substation-31")</f>
        <v/>
      </c>
    </row>
    <row r="33">
      <c r="A33">
        <f>IF(ISBLANK(B33), "","Substation-32")</f>
        <v/>
      </c>
    </row>
    <row r="34">
      <c r="A34">
        <f>IF(ISBLANK(B34), "","Substation-33")</f>
        <v/>
      </c>
    </row>
    <row r="35">
      <c r="A35">
        <f>IF(ISBLANK(B35), "","Substation-34")</f>
        <v/>
      </c>
    </row>
    <row r="36">
      <c r="A36">
        <f>IF(ISBLANK(B36), "","Substation-35")</f>
        <v/>
      </c>
    </row>
    <row r="37">
      <c r="A37">
        <f>IF(ISBLANK(B37), "","Substation-36")</f>
        <v/>
      </c>
    </row>
    <row r="38">
      <c r="A38">
        <f>IF(ISBLANK(B38), "","Substation-37")</f>
        <v/>
      </c>
    </row>
    <row r="39">
      <c r="A39">
        <f>IF(ISBLANK(B39), "","Substation-38")</f>
        <v/>
      </c>
    </row>
    <row r="40">
      <c r="A40">
        <f>IF(ISBLANK(B40), "","Substation-39")</f>
        <v/>
      </c>
    </row>
    <row r="41">
      <c r="A41">
        <f>IF(ISBLANK(B41), "","Substation-40")</f>
        <v/>
      </c>
    </row>
    <row r="42">
      <c r="A42">
        <f>IF(ISBLANK(B42), "","Substation-41")</f>
        <v/>
      </c>
    </row>
    <row r="43">
      <c r="A43">
        <f>IF(ISBLANK(B43), "","Substation-42")</f>
        <v/>
      </c>
    </row>
    <row r="44">
      <c r="A44">
        <f>IF(ISBLANK(B44), "","Substation-43")</f>
        <v/>
      </c>
    </row>
    <row r="45">
      <c r="A45">
        <f>IF(ISBLANK(B45), "","Substation-44")</f>
        <v/>
      </c>
    </row>
    <row r="46">
      <c r="A46">
        <f>IF(ISBLANK(B46), "","Substation-45")</f>
        <v/>
      </c>
    </row>
    <row r="47">
      <c r="A47">
        <f>IF(ISBLANK(B47), "","Substation-46")</f>
        <v/>
      </c>
    </row>
    <row r="48">
      <c r="A48">
        <f>IF(ISBLANK(B48), "","Substation-47")</f>
        <v/>
      </c>
    </row>
    <row r="49">
      <c r="A49">
        <f>IF(ISBLANK(B49), "","Substation-48")</f>
        <v/>
      </c>
    </row>
    <row r="50">
      <c r="A50">
        <f>IF(ISBLANK(B50), "","Substation-49")</f>
        <v/>
      </c>
    </row>
    <row r="51">
      <c r="A51">
        <f>IF(ISBLANK(B51), "","Substation-50")</f>
        <v/>
      </c>
    </row>
    <row r="52">
      <c r="A52">
        <f>IF(ISBLANK(B52), "","Substation-51")</f>
        <v/>
      </c>
    </row>
    <row r="53">
      <c r="A53">
        <f>IF(ISBLANK(B53), "","Substation-52")</f>
        <v/>
      </c>
    </row>
    <row r="54">
      <c r="A54">
        <f>IF(ISBLANK(B54), "","Substation-53")</f>
        <v/>
      </c>
    </row>
    <row r="55">
      <c r="A55">
        <f>IF(ISBLANK(B55), "","Substation-54")</f>
        <v/>
      </c>
    </row>
    <row r="56">
      <c r="A56">
        <f>IF(ISBLANK(B56), "","Substation-55")</f>
        <v/>
      </c>
    </row>
    <row r="57">
      <c r="A57">
        <f>IF(ISBLANK(B57), "","Substation-56")</f>
        <v/>
      </c>
    </row>
    <row r="58">
      <c r="A58">
        <f>IF(ISBLANK(B58), "","Substation-57")</f>
        <v/>
      </c>
    </row>
    <row r="59">
      <c r="A59">
        <f>IF(ISBLANK(B59), "","Substation-58")</f>
        <v/>
      </c>
    </row>
    <row r="60">
      <c r="A60">
        <f>IF(ISBLANK(B60), "","Substation-59")</f>
        <v/>
      </c>
    </row>
    <row r="61">
      <c r="A61">
        <f>IF(ISBLANK(B61), "","Substation-60")</f>
        <v/>
      </c>
    </row>
    <row r="62">
      <c r="A62">
        <f>IF(ISBLANK(B62), "","Substation-61")</f>
        <v/>
      </c>
    </row>
    <row r="63">
      <c r="A63">
        <f>IF(ISBLANK(B63), "","Substation-62")</f>
        <v/>
      </c>
    </row>
    <row r="64">
      <c r="A64">
        <f>IF(ISBLANK(B64), "","Substation-63")</f>
        <v/>
      </c>
    </row>
    <row r="65">
      <c r="A65">
        <f>IF(ISBLANK(B65), "","Substation-64")</f>
        <v/>
      </c>
    </row>
    <row r="66">
      <c r="A66">
        <f>IF(ISBLANK(B66), "","Substation-65")</f>
        <v/>
      </c>
    </row>
    <row r="67">
      <c r="A67">
        <f>IF(ISBLANK(B67), "","Substation-66")</f>
        <v/>
      </c>
    </row>
    <row r="68">
      <c r="A68">
        <f>IF(ISBLANK(B68), "","Substation-67")</f>
        <v/>
      </c>
    </row>
    <row r="69">
      <c r="A69">
        <f>IF(ISBLANK(B69), "","Substation-68")</f>
        <v/>
      </c>
    </row>
    <row r="70">
      <c r="A70">
        <f>IF(ISBLANK(B70), "","Substation-69")</f>
        <v/>
      </c>
    </row>
    <row r="71">
      <c r="A71">
        <f>IF(ISBLANK(B71), "","Substation-70")</f>
        <v/>
      </c>
    </row>
    <row r="72">
      <c r="A72">
        <f>IF(ISBLANK(B72), "","Substation-71")</f>
        <v/>
      </c>
    </row>
    <row r="73">
      <c r="A73">
        <f>IF(ISBLANK(B73), "","Substation-72")</f>
        <v/>
      </c>
    </row>
    <row r="74">
      <c r="A74">
        <f>IF(ISBLANK(B74), "","Substation-73")</f>
        <v/>
      </c>
    </row>
    <row r="75">
      <c r="A75">
        <f>IF(ISBLANK(B75), "","Substation-74")</f>
        <v/>
      </c>
    </row>
    <row r="76">
      <c r="A76">
        <f>IF(ISBLANK(B76), "","Substation-75")</f>
        <v/>
      </c>
    </row>
    <row r="77">
      <c r="A77">
        <f>IF(ISBLANK(B77), "","Substation-76")</f>
        <v/>
      </c>
    </row>
    <row r="78">
      <c r="A78">
        <f>IF(ISBLANK(B78), "","Substation-77")</f>
        <v/>
      </c>
    </row>
    <row r="79">
      <c r="A79">
        <f>IF(ISBLANK(B79), "","Substation-78")</f>
        <v/>
      </c>
    </row>
    <row r="80">
      <c r="A80">
        <f>IF(ISBLANK(B80), "","Substation-79")</f>
        <v/>
      </c>
    </row>
    <row r="81">
      <c r="A81">
        <f>IF(ISBLANK(B81), "","Substation-80")</f>
        <v/>
      </c>
    </row>
    <row r="82">
      <c r="A82">
        <f>IF(ISBLANK(B82), "","Substation-81")</f>
        <v/>
      </c>
    </row>
    <row r="83">
      <c r="A83">
        <f>IF(ISBLANK(B83), "","Substation-82")</f>
        <v/>
      </c>
    </row>
    <row r="84">
      <c r="A84">
        <f>IF(ISBLANK(B84), "","Substation-83")</f>
        <v/>
      </c>
    </row>
    <row r="85">
      <c r="A85">
        <f>IF(ISBLANK(B85), "","Substation-84")</f>
        <v/>
      </c>
    </row>
    <row r="86">
      <c r="A86">
        <f>IF(ISBLANK(B86), "","Substation-85")</f>
        <v/>
      </c>
    </row>
    <row r="87">
      <c r="A87">
        <f>IF(ISBLANK(B87), "","Substation-86")</f>
        <v/>
      </c>
    </row>
    <row r="88">
      <c r="A88">
        <f>IF(ISBLANK(B88), "","Substation-87")</f>
        <v/>
      </c>
    </row>
    <row r="89">
      <c r="A89">
        <f>IF(ISBLANK(B89), "","Substation-88")</f>
        <v/>
      </c>
    </row>
    <row r="90">
      <c r="A90">
        <f>IF(ISBLANK(B90), "","Substation-89")</f>
        <v/>
      </c>
    </row>
    <row r="91">
      <c r="A91">
        <f>IF(ISBLANK(B91), "","Substation-90")</f>
        <v/>
      </c>
    </row>
    <row r="92">
      <c r="A92">
        <f>IF(ISBLANK(B92), "","Substation-91")</f>
        <v/>
      </c>
    </row>
    <row r="93">
      <c r="A93">
        <f>IF(ISBLANK(B93), "","Substation-92")</f>
        <v/>
      </c>
    </row>
    <row r="94">
      <c r="A94">
        <f>IF(ISBLANK(B94), "","Substation-93")</f>
        <v/>
      </c>
    </row>
    <row r="95">
      <c r="A95">
        <f>IF(ISBLANK(B95), "","Substation-94")</f>
        <v/>
      </c>
    </row>
    <row r="96">
      <c r="A96">
        <f>IF(ISBLANK(B96), "","Substation-95")</f>
        <v/>
      </c>
    </row>
    <row r="97">
      <c r="A97">
        <f>IF(ISBLANK(B97), "","Substation-96")</f>
        <v/>
      </c>
    </row>
    <row r="98">
      <c r="A98">
        <f>IF(ISBLANK(B98), "","Substation-97")</f>
        <v/>
      </c>
    </row>
    <row r="99">
      <c r="A99">
        <f>IF(ISBLANK(B99), "","Substation-98")</f>
        <v/>
      </c>
    </row>
    <row r="100">
      <c r="A100">
        <f>IF(ISBLANK(B100), "","Substation-99")</f>
        <v/>
      </c>
    </row>
    <row r="101">
      <c r="A101">
        <f>IF(ISBLANK(B101), "","Substation-100")</f>
        <v/>
      </c>
    </row>
    <row r="102">
      <c r="A102">
        <f>IF(ISBLANK(B102), "","Substation-101")</f>
        <v/>
      </c>
    </row>
    <row r="103">
      <c r="A103">
        <f>IF(ISBLANK(B103), "","Substation-102")</f>
        <v/>
      </c>
    </row>
    <row r="104">
      <c r="A104">
        <f>IF(ISBLANK(B104), "","Substation-103")</f>
        <v/>
      </c>
    </row>
    <row r="105">
      <c r="A105">
        <f>IF(ISBLANK(B105), "","Substation-104")</f>
        <v/>
      </c>
    </row>
    <row r="106">
      <c r="A106">
        <f>IF(ISBLANK(B106), "","Substation-105")</f>
        <v/>
      </c>
    </row>
    <row r="107">
      <c r="A107">
        <f>IF(ISBLANK(B107), "","Substation-106")</f>
        <v/>
      </c>
    </row>
    <row r="108">
      <c r="A108">
        <f>IF(ISBLANK(B108), "","Substation-107")</f>
        <v/>
      </c>
    </row>
    <row r="109">
      <c r="A109">
        <f>IF(ISBLANK(B109), "","Substation-108")</f>
        <v/>
      </c>
    </row>
    <row r="110">
      <c r="A110">
        <f>IF(ISBLANK(B110), "","Substation-109")</f>
        <v/>
      </c>
    </row>
    <row r="111">
      <c r="A111">
        <f>IF(ISBLANK(B111), "","Substation-110")</f>
        <v/>
      </c>
    </row>
    <row r="112">
      <c r="A112">
        <f>IF(ISBLANK(B112), "","Substation-111")</f>
        <v/>
      </c>
    </row>
    <row r="113">
      <c r="A113">
        <f>IF(ISBLANK(B113), "","Substation-112")</f>
        <v/>
      </c>
    </row>
    <row r="114">
      <c r="A114">
        <f>IF(ISBLANK(B114), "","Substation-113")</f>
        <v/>
      </c>
    </row>
    <row r="115">
      <c r="A115">
        <f>IF(ISBLANK(B115), "","Substation-114")</f>
        <v/>
      </c>
    </row>
    <row r="116">
      <c r="A116">
        <f>IF(ISBLANK(B116), "","Substation-115")</f>
        <v/>
      </c>
    </row>
    <row r="117">
      <c r="A117">
        <f>IF(ISBLANK(B117), "","Substation-116")</f>
        <v/>
      </c>
    </row>
    <row r="118">
      <c r="A118">
        <f>IF(ISBLANK(B118), "","Substation-117")</f>
        <v/>
      </c>
    </row>
    <row r="119">
      <c r="A119">
        <f>IF(ISBLANK(B119), "","Substation-118")</f>
        <v/>
      </c>
    </row>
    <row r="120">
      <c r="A120">
        <f>IF(ISBLANK(B120), "","Substation-119")</f>
        <v/>
      </c>
    </row>
    <row r="121">
      <c r="A121">
        <f>IF(ISBLANK(B121), "","Substation-120")</f>
        <v/>
      </c>
    </row>
    <row r="122">
      <c r="A122">
        <f>IF(ISBLANK(B122), "","Substation-121")</f>
        <v/>
      </c>
    </row>
    <row r="123">
      <c r="A123">
        <f>IF(ISBLANK(B123), "","Substation-122")</f>
        <v/>
      </c>
    </row>
    <row r="124">
      <c r="A124">
        <f>IF(ISBLANK(B124), "","Substation-123")</f>
        <v/>
      </c>
    </row>
    <row r="125">
      <c r="A125">
        <f>IF(ISBLANK(B125), "","Substation-124")</f>
        <v/>
      </c>
    </row>
    <row r="126">
      <c r="A126">
        <f>IF(ISBLANK(B126), "","Substation-125")</f>
        <v/>
      </c>
    </row>
    <row r="127">
      <c r="A127">
        <f>IF(ISBLANK(B127), "","Substation-126")</f>
        <v/>
      </c>
    </row>
    <row r="128">
      <c r="A128">
        <f>IF(ISBLANK(B128), "","Substation-127")</f>
        <v/>
      </c>
    </row>
    <row r="129">
      <c r="A129">
        <f>IF(ISBLANK(B129), "","Substation-128")</f>
        <v/>
      </c>
    </row>
    <row r="130">
      <c r="A130">
        <f>IF(ISBLANK(B130), "","Substation-129")</f>
        <v/>
      </c>
    </row>
    <row r="131">
      <c r="A131">
        <f>IF(ISBLANK(B131), "","Substation-130")</f>
        <v/>
      </c>
    </row>
    <row r="132">
      <c r="A132">
        <f>IF(ISBLANK(B132), "","Substation-131")</f>
        <v/>
      </c>
    </row>
    <row r="133">
      <c r="A133">
        <f>IF(ISBLANK(B133), "","Substation-132")</f>
        <v/>
      </c>
    </row>
    <row r="134">
      <c r="A134">
        <f>IF(ISBLANK(B134), "","Substation-133")</f>
        <v/>
      </c>
    </row>
    <row r="135">
      <c r="A135">
        <f>IF(ISBLANK(B135), "","Substation-134")</f>
        <v/>
      </c>
    </row>
    <row r="136">
      <c r="A136">
        <f>IF(ISBLANK(B136), "","Substation-135")</f>
        <v/>
      </c>
    </row>
    <row r="137">
      <c r="A137">
        <f>IF(ISBLANK(B137), "","Substation-136")</f>
        <v/>
      </c>
    </row>
    <row r="138">
      <c r="A138">
        <f>IF(ISBLANK(B138), "","Substation-137")</f>
        <v/>
      </c>
    </row>
    <row r="139">
      <c r="A139">
        <f>IF(ISBLANK(B139), "","Substation-138")</f>
        <v/>
      </c>
    </row>
    <row r="140">
      <c r="A140">
        <f>IF(ISBLANK(B140), "","Substation-139")</f>
        <v/>
      </c>
    </row>
    <row r="141">
      <c r="A141">
        <f>IF(ISBLANK(B141), "","Substation-140")</f>
        <v/>
      </c>
    </row>
    <row r="142">
      <c r="A142">
        <f>IF(ISBLANK(B142), "","Substation-141")</f>
        <v/>
      </c>
    </row>
    <row r="143">
      <c r="A143">
        <f>IF(ISBLANK(B143), "","Substation-142")</f>
        <v/>
      </c>
    </row>
    <row r="144">
      <c r="A144">
        <f>IF(ISBLANK(B144), "","Substation-143")</f>
        <v/>
      </c>
    </row>
    <row r="145">
      <c r="A145">
        <f>IF(ISBLANK(B145), "","Substation-144")</f>
        <v/>
      </c>
    </row>
    <row r="146">
      <c r="A146">
        <f>IF(ISBLANK(B146), "","Substation-145")</f>
        <v/>
      </c>
    </row>
    <row r="147">
      <c r="A147">
        <f>IF(ISBLANK(B147), "","Substation-146")</f>
        <v/>
      </c>
    </row>
    <row r="148">
      <c r="A148">
        <f>IF(ISBLANK(B148), "","Substation-147")</f>
        <v/>
      </c>
    </row>
    <row r="149">
      <c r="A149">
        <f>IF(ISBLANK(B149), "","Substation-148")</f>
        <v/>
      </c>
    </row>
    <row r="150">
      <c r="A150">
        <f>IF(ISBLANK(B150), "","Substation-149")</f>
        <v/>
      </c>
    </row>
    <row r="151">
      <c r="A151">
        <f>IF(ISBLANK(B151), "","Substation-150")</f>
        <v/>
      </c>
    </row>
    <row r="152">
      <c r="A152">
        <f>IF(ISBLANK(B152), "","Substation-151")</f>
        <v/>
      </c>
    </row>
    <row r="153">
      <c r="A153">
        <f>IF(ISBLANK(B153), "","Substation-152")</f>
        <v/>
      </c>
    </row>
    <row r="154">
      <c r="A154">
        <f>IF(ISBLANK(B154), "","Substation-153")</f>
        <v/>
      </c>
    </row>
    <row r="155">
      <c r="A155">
        <f>IF(ISBLANK(B155), "","Substation-154")</f>
        <v/>
      </c>
    </row>
    <row r="156">
      <c r="A156">
        <f>IF(ISBLANK(B156), "","Substation-155")</f>
        <v/>
      </c>
    </row>
    <row r="157">
      <c r="A157">
        <f>IF(ISBLANK(B157), "","Substation-156")</f>
        <v/>
      </c>
    </row>
    <row r="158">
      <c r="A158">
        <f>IF(ISBLANK(B158), "","Substation-157")</f>
        <v/>
      </c>
    </row>
    <row r="159">
      <c r="A159">
        <f>IF(ISBLANK(B159), "","Substation-158")</f>
        <v/>
      </c>
    </row>
    <row r="160">
      <c r="A160">
        <f>IF(ISBLANK(B160), "","Substation-159")</f>
        <v/>
      </c>
    </row>
    <row r="161">
      <c r="A161">
        <f>IF(ISBLANK(B161), "","Substation-160")</f>
        <v/>
      </c>
    </row>
    <row r="162">
      <c r="A162">
        <f>IF(ISBLANK(B162), "","Substation-161")</f>
        <v/>
      </c>
    </row>
    <row r="163">
      <c r="A163">
        <f>IF(ISBLANK(B163), "","Substation-162")</f>
        <v/>
      </c>
    </row>
    <row r="164">
      <c r="A164">
        <f>IF(ISBLANK(B164), "","Substation-163")</f>
        <v/>
      </c>
    </row>
    <row r="165">
      <c r="A165">
        <f>IF(ISBLANK(B165), "","Substation-164")</f>
        <v/>
      </c>
    </row>
    <row r="166">
      <c r="A166">
        <f>IF(ISBLANK(B166), "","Substation-165")</f>
        <v/>
      </c>
    </row>
    <row r="167">
      <c r="A167">
        <f>IF(ISBLANK(B167), "","Substation-166")</f>
        <v/>
      </c>
    </row>
    <row r="168">
      <c r="A168">
        <f>IF(ISBLANK(B168), "","Substation-167")</f>
        <v/>
      </c>
    </row>
    <row r="169">
      <c r="A169">
        <f>IF(ISBLANK(B169), "","Substation-168")</f>
        <v/>
      </c>
    </row>
    <row r="170">
      <c r="A170">
        <f>IF(ISBLANK(B170), "","Substation-169")</f>
        <v/>
      </c>
    </row>
    <row r="171">
      <c r="A171">
        <f>IF(ISBLANK(B171), "","Substation-170")</f>
        <v/>
      </c>
    </row>
    <row r="172">
      <c r="A172">
        <f>IF(ISBLANK(B172), "","Substation-171")</f>
        <v/>
      </c>
    </row>
    <row r="173">
      <c r="A173">
        <f>IF(ISBLANK(B173), "","Substation-172")</f>
        <v/>
      </c>
    </row>
    <row r="174">
      <c r="A174">
        <f>IF(ISBLANK(B174), "","Substation-173")</f>
        <v/>
      </c>
    </row>
    <row r="175">
      <c r="A175">
        <f>IF(ISBLANK(B175), "","Substation-174")</f>
        <v/>
      </c>
    </row>
    <row r="176">
      <c r="A176">
        <f>IF(ISBLANK(B176), "","Substation-175")</f>
        <v/>
      </c>
    </row>
    <row r="177">
      <c r="A177">
        <f>IF(ISBLANK(B177), "","Substation-176")</f>
        <v/>
      </c>
    </row>
    <row r="178">
      <c r="A178">
        <f>IF(ISBLANK(B178), "","Substation-177")</f>
        <v/>
      </c>
    </row>
    <row r="179">
      <c r="A179">
        <f>IF(ISBLANK(B179), "","Substation-178")</f>
        <v/>
      </c>
    </row>
    <row r="180">
      <c r="A180">
        <f>IF(ISBLANK(B180), "","Substation-179")</f>
        <v/>
      </c>
    </row>
    <row r="181">
      <c r="A181">
        <f>IF(ISBLANK(B181), "","Substation-180")</f>
        <v/>
      </c>
    </row>
    <row r="182">
      <c r="A182">
        <f>IF(ISBLANK(B182), "","Substation-181")</f>
        <v/>
      </c>
    </row>
    <row r="183">
      <c r="A183">
        <f>IF(ISBLANK(B183), "","Substation-182")</f>
        <v/>
      </c>
    </row>
    <row r="184">
      <c r="A184">
        <f>IF(ISBLANK(B184), "","Substation-183")</f>
        <v/>
      </c>
    </row>
    <row r="185">
      <c r="A185">
        <f>IF(ISBLANK(B185), "","Substation-184")</f>
        <v/>
      </c>
    </row>
    <row r="186">
      <c r="A186">
        <f>IF(ISBLANK(B186), "","Substation-185")</f>
        <v/>
      </c>
    </row>
    <row r="187">
      <c r="A187">
        <f>IF(ISBLANK(B187), "","Substation-186")</f>
        <v/>
      </c>
    </row>
    <row r="188">
      <c r="A188">
        <f>IF(ISBLANK(B188), "","Substation-187")</f>
        <v/>
      </c>
    </row>
    <row r="189">
      <c r="A189">
        <f>IF(ISBLANK(B189), "","Substation-188")</f>
        <v/>
      </c>
    </row>
    <row r="190">
      <c r="A190">
        <f>IF(ISBLANK(B190), "","Substation-189")</f>
        <v/>
      </c>
    </row>
    <row r="191">
      <c r="A191">
        <f>IF(ISBLANK(B191), "","Substation-190")</f>
        <v/>
      </c>
    </row>
    <row r="192">
      <c r="A192">
        <f>IF(ISBLANK(B192), "","Substation-191")</f>
        <v/>
      </c>
    </row>
    <row r="193">
      <c r="A193">
        <f>IF(ISBLANK(B193), "","Substation-192")</f>
        <v/>
      </c>
    </row>
    <row r="194">
      <c r="A194">
        <f>IF(ISBLANK(B194), "","Substation-193")</f>
        <v/>
      </c>
    </row>
    <row r="195">
      <c r="A195">
        <f>IF(ISBLANK(B195), "","Substation-194")</f>
        <v/>
      </c>
    </row>
    <row r="196">
      <c r="A196">
        <f>IF(ISBLANK(B196), "","Substation-195")</f>
        <v/>
      </c>
    </row>
    <row r="197">
      <c r="A197">
        <f>IF(ISBLANK(B197), "","Substation-196")</f>
        <v/>
      </c>
    </row>
    <row r="198">
      <c r="A198">
        <f>IF(ISBLANK(B198), "","Substation-197")</f>
        <v/>
      </c>
    </row>
    <row r="199">
      <c r="A199">
        <f>IF(ISBLANK(B199), "","Substation-198")</f>
        <v/>
      </c>
    </row>
    <row r="200">
      <c r="A200">
        <f>IF(ISBLANK(B200), "","Substation-199")</f>
        <v/>
      </c>
    </row>
    <row r="201">
      <c r="A201">
        <f>IF(ISBLANK(B201), "","Substation-200")</f>
        <v/>
      </c>
    </row>
    <row r="202">
      <c r="A202">
        <f>IF(ISBLANK(B202), "","Substation-201")</f>
        <v/>
      </c>
    </row>
    <row r="203">
      <c r="A203">
        <f>IF(ISBLANK(B203), "","Substation-202")</f>
        <v/>
      </c>
    </row>
    <row r="204">
      <c r="A204">
        <f>IF(ISBLANK(B204), "","Substation-203")</f>
        <v/>
      </c>
    </row>
    <row r="205">
      <c r="A205">
        <f>IF(ISBLANK(B205), "","Substation-204")</f>
        <v/>
      </c>
    </row>
    <row r="206">
      <c r="A206">
        <f>IF(ISBLANK(B206), "","Substation-205")</f>
        <v/>
      </c>
    </row>
    <row r="207">
      <c r="A207">
        <f>IF(ISBLANK(B207), "","Substation-206")</f>
        <v/>
      </c>
    </row>
    <row r="208">
      <c r="A208">
        <f>IF(ISBLANK(B208), "","Substation-207")</f>
        <v/>
      </c>
    </row>
    <row r="209">
      <c r="A209">
        <f>IF(ISBLANK(B209), "","Substation-208")</f>
        <v/>
      </c>
    </row>
    <row r="210">
      <c r="A210">
        <f>IF(ISBLANK(B210), "","Substation-209")</f>
        <v/>
      </c>
    </row>
    <row r="211">
      <c r="A211">
        <f>IF(ISBLANK(B211), "","Substation-210")</f>
        <v/>
      </c>
    </row>
    <row r="212">
      <c r="A212">
        <f>IF(ISBLANK(B212), "","Substation-211")</f>
        <v/>
      </c>
    </row>
    <row r="213">
      <c r="A213">
        <f>IF(ISBLANK(B213), "","Substation-212")</f>
        <v/>
      </c>
    </row>
    <row r="214">
      <c r="A214">
        <f>IF(ISBLANK(B214), "","Substation-213")</f>
        <v/>
      </c>
    </row>
    <row r="215">
      <c r="A215">
        <f>IF(ISBLANK(B215), "","Substation-214")</f>
        <v/>
      </c>
    </row>
    <row r="216">
      <c r="A216">
        <f>IF(ISBLANK(B216), "","Substation-215")</f>
        <v/>
      </c>
    </row>
    <row r="217">
      <c r="A217">
        <f>IF(ISBLANK(B217), "","Substation-216")</f>
        <v/>
      </c>
    </row>
    <row r="218">
      <c r="A218">
        <f>IF(ISBLANK(B218), "","Substation-217")</f>
        <v/>
      </c>
    </row>
    <row r="219">
      <c r="A219">
        <f>IF(ISBLANK(B219), "","Substation-218")</f>
        <v/>
      </c>
    </row>
    <row r="220">
      <c r="A220">
        <f>IF(ISBLANK(B220), "","Substation-219")</f>
        <v/>
      </c>
    </row>
    <row r="221">
      <c r="A221">
        <f>IF(ISBLANK(B221), "","Substation-220")</f>
        <v/>
      </c>
    </row>
    <row r="222">
      <c r="A222">
        <f>IF(ISBLANK(B222), "","Substation-221")</f>
        <v/>
      </c>
    </row>
    <row r="223">
      <c r="A223">
        <f>IF(ISBLANK(B223), "","Substation-222")</f>
        <v/>
      </c>
    </row>
    <row r="224">
      <c r="A224">
        <f>IF(ISBLANK(B224), "","Substation-223")</f>
        <v/>
      </c>
    </row>
    <row r="225">
      <c r="A225">
        <f>IF(ISBLANK(B225), "","Substation-224")</f>
        <v/>
      </c>
    </row>
    <row r="226">
      <c r="A226">
        <f>IF(ISBLANK(B226), "","Substation-225")</f>
        <v/>
      </c>
    </row>
    <row r="227">
      <c r="A227">
        <f>IF(ISBLANK(B227), "","Substation-226")</f>
        <v/>
      </c>
    </row>
    <row r="228">
      <c r="A228">
        <f>IF(ISBLANK(B228), "","Substation-227")</f>
        <v/>
      </c>
    </row>
    <row r="229">
      <c r="A229">
        <f>IF(ISBLANK(B229), "","Substation-228")</f>
        <v/>
      </c>
    </row>
    <row r="230">
      <c r="A230">
        <f>IF(ISBLANK(B230), "","Substation-229")</f>
        <v/>
      </c>
    </row>
    <row r="231">
      <c r="A231">
        <f>IF(ISBLANK(B231), "","Substation-230")</f>
        <v/>
      </c>
    </row>
    <row r="232">
      <c r="A232">
        <f>IF(ISBLANK(B232), "","Substation-231")</f>
        <v/>
      </c>
    </row>
    <row r="233">
      <c r="A233">
        <f>IF(ISBLANK(B233), "","Substation-232")</f>
        <v/>
      </c>
    </row>
    <row r="234">
      <c r="A234">
        <f>IF(ISBLANK(B234), "","Substation-233")</f>
        <v/>
      </c>
    </row>
    <row r="235">
      <c r="A235">
        <f>IF(ISBLANK(B235), "","Substation-234")</f>
        <v/>
      </c>
    </row>
    <row r="236">
      <c r="A236">
        <f>IF(ISBLANK(B236), "","Substation-235")</f>
        <v/>
      </c>
    </row>
    <row r="237">
      <c r="A237">
        <f>IF(ISBLANK(B237), "","Substation-236")</f>
        <v/>
      </c>
    </row>
    <row r="238">
      <c r="A238">
        <f>IF(ISBLANK(B238), "","Substation-237")</f>
        <v/>
      </c>
    </row>
    <row r="239">
      <c r="A239">
        <f>IF(ISBLANK(B239), "","Substation-238")</f>
        <v/>
      </c>
    </row>
    <row r="240">
      <c r="A240">
        <f>IF(ISBLANK(B240), "","Substation-239")</f>
        <v/>
      </c>
    </row>
    <row r="241">
      <c r="A241">
        <f>IF(ISBLANK(B241), "","Substation-240")</f>
        <v/>
      </c>
    </row>
    <row r="242">
      <c r="A242">
        <f>IF(ISBLANK(B242), "","Substation-241")</f>
        <v/>
      </c>
    </row>
    <row r="243">
      <c r="A243">
        <f>IF(ISBLANK(B243), "","Substation-242")</f>
        <v/>
      </c>
    </row>
    <row r="244">
      <c r="A244">
        <f>IF(ISBLANK(B244), "","Substation-243")</f>
        <v/>
      </c>
    </row>
    <row r="245">
      <c r="A245">
        <f>IF(ISBLANK(B245), "","Substation-244")</f>
        <v/>
      </c>
    </row>
    <row r="246">
      <c r="A246">
        <f>IF(ISBLANK(B246), "","Substation-245")</f>
        <v/>
      </c>
    </row>
    <row r="247">
      <c r="A247">
        <f>IF(ISBLANK(B247), "","Substation-246")</f>
        <v/>
      </c>
    </row>
    <row r="248">
      <c r="A248">
        <f>IF(ISBLANK(B248), "","Substation-247")</f>
        <v/>
      </c>
    </row>
    <row r="249">
      <c r="A249">
        <f>IF(ISBLANK(B249), "","Substation-248")</f>
        <v/>
      </c>
    </row>
    <row r="250">
      <c r="A250">
        <f>IF(ISBLANK(B250), "","Substation-249")</f>
        <v/>
      </c>
    </row>
    <row r="251">
      <c r="A251">
        <f>IF(ISBLANK(B251), "","Substation-250")</f>
        <v/>
      </c>
    </row>
    <row r="252">
      <c r="A252">
        <f>IF(ISBLANK(B252), "","Substation-251")</f>
        <v/>
      </c>
    </row>
    <row r="253">
      <c r="A253">
        <f>IF(ISBLANK(B253), "","Substation-252")</f>
        <v/>
      </c>
    </row>
    <row r="254">
      <c r="A254">
        <f>IF(ISBLANK(B254), "","Substation-253")</f>
        <v/>
      </c>
    </row>
    <row r="255">
      <c r="A255">
        <f>IF(ISBLANK(B255), "","Substation-254")</f>
        <v/>
      </c>
    </row>
    <row r="256">
      <c r="A256">
        <f>IF(ISBLANK(B256), "","Substation-255")</f>
        <v/>
      </c>
    </row>
    <row r="257">
      <c r="A257">
        <f>IF(ISBLANK(B257), "","Substation-256")</f>
        <v/>
      </c>
    </row>
    <row r="258">
      <c r="A258">
        <f>IF(ISBLANK(B258), "","Substation-257")</f>
        <v/>
      </c>
    </row>
    <row r="259">
      <c r="A259">
        <f>IF(ISBLANK(B259), "","Substation-258")</f>
        <v/>
      </c>
    </row>
    <row r="260">
      <c r="A260">
        <f>IF(ISBLANK(B260), "","Substation-259")</f>
        <v/>
      </c>
    </row>
    <row r="261">
      <c r="A261">
        <f>IF(ISBLANK(B261), "","Substation-260")</f>
        <v/>
      </c>
    </row>
    <row r="262">
      <c r="A262">
        <f>IF(ISBLANK(B262), "","Substation-261")</f>
        <v/>
      </c>
    </row>
    <row r="263">
      <c r="A263">
        <f>IF(ISBLANK(B263), "","Substation-262")</f>
        <v/>
      </c>
    </row>
    <row r="264">
      <c r="A264">
        <f>IF(ISBLANK(B264), "","Substation-263")</f>
        <v/>
      </c>
    </row>
    <row r="265">
      <c r="A265">
        <f>IF(ISBLANK(B265), "","Substation-264")</f>
        <v/>
      </c>
    </row>
    <row r="266">
      <c r="A266">
        <f>IF(ISBLANK(B266), "","Substation-265")</f>
        <v/>
      </c>
    </row>
    <row r="267">
      <c r="A267">
        <f>IF(ISBLANK(B267), "","Substation-266")</f>
        <v/>
      </c>
    </row>
    <row r="268">
      <c r="A268">
        <f>IF(ISBLANK(B268), "","Substation-267")</f>
        <v/>
      </c>
    </row>
    <row r="269">
      <c r="A269">
        <f>IF(ISBLANK(B269), "","Substation-268")</f>
        <v/>
      </c>
    </row>
    <row r="270">
      <c r="A270">
        <f>IF(ISBLANK(B270), "","Substation-269")</f>
        <v/>
      </c>
    </row>
    <row r="271">
      <c r="A271">
        <f>IF(ISBLANK(B271), "","Substation-270")</f>
        <v/>
      </c>
    </row>
    <row r="272">
      <c r="A272">
        <f>IF(ISBLANK(B272), "","Substation-271")</f>
        <v/>
      </c>
    </row>
    <row r="273">
      <c r="A273">
        <f>IF(ISBLANK(B273), "","Substation-272")</f>
        <v/>
      </c>
    </row>
    <row r="274">
      <c r="A274">
        <f>IF(ISBLANK(B274), "","Substation-273")</f>
        <v/>
      </c>
    </row>
    <row r="275">
      <c r="A275">
        <f>IF(ISBLANK(B275), "","Substation-274")</f>
        <v/>
      </c>
    </row>
    <row r="276">
      <c r="A276">
        <f>IF(ISBLANK(B276), "","Substation-275")</f>
        <v/>
      </c>
    </row>
    <row r="277">
      <c r="A277">
        <f>IF(ISBLANK(B277), "","Substation-276")</f>
        <v/>
      </c>
    </row>
    <row r="278">
      <c r="A278">
        <f>IF(ISBLANK(B278), "","Substation-277")</f>
        <v/>
      </c>
    </row>
    <row r="279">
      <c r="A279">
        <f>IF(ISBLANK(B279), "","Substation-278")</f>
        <v/>
      </c>
    </row>
    <row r="280">
      <c r="A280">
        <f>IF(ISBLANK(B280), "","Substation-279")</f>
        <v/>
      </c>
    </row>
    <row r="281">
      <c r="A281">
        <f>IF(ISBLANK(B281), "","Substation-280")</f>
        <v/>
      </c>
    </row>
    <row r="282">
      <c r="A282">
        <f>IF(ISBLANK(B282), "","Substation-281")</f>
        <v/>
      </c>
    </row>
    <row r="283">
      <c r="A283">
        <f>IF(ISBLANK(B283), "","Substation-282")</f>
        <v/>
      </c>
    </row>
    <row r="284">
      <c r="A284">
        <f>IF(ISBLANK(B284), "","Substation-283")</f>
        <v/>
      </c>
    </row>
    <row r="285">
      <c r="A285">
        <f>IF(ISBLANK(B285), "","Substation-284")</f>
        <v/>
      </c>
    </row>
    <row r="286">
      <c r="A286">
        <f>IF(ISBLANK(B286), "","Substation-285")</f>
        <v/>
      </c>
    </row>
    <row r="287">
      <c r="A287">
        <f>IF(ISBLANK(B287), "","Substation-286")</f>
        <v/>
      </c>
    </row>
    <row r="288">
      <c r="A288">
        <f>IF(ISBLANK(B288), "","Substation-287")</f>
        <v/>
      </c>
    </row>
    <row r="289">
      <c r="A289">
        <f>IF(ISBLANK(B289), "","Substation-288")</f>
        <v/>
      </c>
    </row>
    <row r="290">
      <c r="A290">
        <f>IF(ISBLANK(B290), "","Substation-289")</f>
        <v/>
      </c>
    </row>
    <row r="291">
      <c r="A291">
        <f>IF(ISBLANK(B291), "","Substation-290")</f>
        <v/>
      </c>
    </row>
    <row r="292">
      <c r="A292">
        <f>IF(ISBLANK(B292), "","Substation-291")</f>
        <v/>
      </c>
    </row>
    <row r="293">
      <c r="A293">
        <f>IF(ISBLANK(B293), "","Substation-292")</f>
        <v/>
      </c>
    </row>
    <row r="294">
      <c r="A294">
        <f>IF(ISBLANK(B294), "","Substation-293")</f>
        <v/>
      </c>
    </row>
    <row r="295">
      <c r="A295">
        <f>IF(ISBLANK(B295), "","Substation-294")</f>
        <v/>
      </c>
    </row>
    <row r="296">
      <c r="A296">
        <f>IF(ISBLANK(B296), "","Substation-295")</f>
        <v/>
      </c>
    </row>
    <row r="297">
      <c r="A297">
        <f>IF(ISBLANK(B297), "","Substation-296")</f>
        <v/>
      </c>
    </row>
    <row r="298">
      <c r="A298">
        <f>IF(ISBLANK(B298), "","Substation-297")</f>
        <v/>
      </c>
    </row>
    <row r="299">
      <c r="A299">
        <f>IF(ISBLANK(B299), "","Substation-298")</f>
        <v/>
      </c>
    </row>
    <row r="300">
      <c r="A300">
        <f>IF(ISBLANK(B300), "","Substation-299")</f>
        <v/>
      </c>
    </row>
    <row r="301">
      <c r="A301">
        <f>IF(ISBLANK(B301), "","Substation-300")</f>
        <v/>
      </c>
    </row>
    <row r="302">
      <c r="A302">
        <f>IF(ISBLANK(B302), "","Substation-301")</f>
        <v/>
      </c>
    </row>
    <row r="303">
      <c r="A303">
        <f>IF(ISBLANK(B303), "","Substation-302")</f>
        <v/>
      </c>
    </row>
    <row r="304">
      <c r="A304">
        <f>IF(ISBLANK(B304), "","Substation-303")</f>
        <v/>
      </c>
    </row>
    <row r="305">
      <c r="A305">
        <f>IF(ISBLANK(B305), "","Substation-304")</f>
        <v/>
      </c>
    </row>
    <row r="306">
      <c r="A306">
        <f>IF(ISBLANK(B306), "","Substation-305")</f>
        <v/>
      </c>
    </row>
    <row r="307">
      <c r="A307">
        <f>IF(ISBLANK(B307), "","Substation-306")</f>
        <v/>
      </c>
    </row>
    <row r="308">
      <c r="A308">
        <f>IF(ISBLANK(B308), "","Substation-307")</f>
        <v/>
      </c>
    </row>
    <row r="309">
      <c r="A309">
        <f>IF(ISBLANK(B309), "","Substation-308")</f>
        <v/>
      </c>
    </row>
    <row r="310">
      <c r="A310">
        <f>IF(ISBLANK(B310), "","Substation-309")</f>
        <v/>
      </c>
    </row>
    <row r="311">
      <c r="A311">
        <f>IF(ISBLANK(B311), "","Substation-310")</f>
        <v/>
      </c>
    </row>
    <row r="312">
      <c r="A312">
        <f>IF(ISBLANK(B312), "","Substation-311")</f>
        <v/>
      </c>
    </row>
    <row r="313">
      <c r="A313">
        <f>IF(ISBLANK(B313), "","Substation-312")</f>
        <v/>
      </c>
    </row>
    <row r="314">
      <c r="A314">
        <f>IF(ISBLANK(B314), "","Substation-313")</f>
        <v/>
      </c>
    </row>
    <row r="315">
      <c r="A315">
        <f>IF(ISBLANK(B315), "","Substation-314")</f>
        <v/>
      </c>
    </row>
    <row r="316">
      <c r="A316">
        <f>IF(ISBLANK(B316), "","Substation-315")</f>
        <v/>
      </c>
    </row>
    <row r="317">
      <c r="A317">
        <f>IF(ISBLANK(B317), "","Substation-316")</f>
        <v/>
      </c>
    </row>
    <row r="318">
      <c r="A318">
        <f>IF(ISBLANK(B318), "","Substation-317")</f>
        <v/>
      </c>
    </row>
    <row r="319">
      <c r="A319">
        <f>IF(ISBLANK(B319), "","Substation-318")</f>
        <v/>
      </c>
    </row>
    <row r="320">
      <c r="A320">
        <f>IF(ISBLANK(B320), "","Substation-319")</f>
        <v/>
      </c>
    </row>
    <row r="321">
      <c r="A321">
        <f>IF(ISBLANK(B321), "","Substation-320")</f>
        <v/>
      </c>
    </row>
    <row r="322">
      <c r="A322">
        <f>IF(ISBLANK(B322), "","Substation-321")</f>
        <v/>
      </c>
    </row>
    <row r="323">
      <c r="A323">
        <f>IF(ISBLANK(B323), "","Substation-322")</f>
        <v/>
      </c>
    </row>
    <row r="324">
      <c r="A324">
        <f>IF(ISBLANK(B324), "","Substation-323")</f>
        <v/>
      </c>
    </row>
    <row r="325">
      <c r="A325">
        <f>IF(ISBLANK(B325), "","Substation-324")</f>
        <v/>
      </c>
    </row>
    <row r="326">
      <c r="A326">
        <f>IF(ISBLANK(B326), "","Substation-325")</f>
        <v/>
      </c>
    </row>
    <row r="327">
      <c r="A327">
        <f>IF(ISBLANK(B327), "","Substation-326")</f>
        <v/>
      </c>
    </row>
    <row r="328">
      <c r="A328">
        <f>IF(ISBLANK(B328), "","Substation-327")</f>
        <v/>
      </c>
    </row>
    <row r="329">
      <c r="A329">
        <f>IF(ISBLANK(B329), "","Substation-328")</f>
        <v/>
      </c>
    </row>
    <row r="330">
      <c r="A330">
        <f>IF(ISBLANK(B330), "","Substation-329")</f>
        <v/>
      </c>
    </row>
    <row r="331">
      <c r="A331">
        <f>IF(ISBLANK(B331), "","Substation-330")</f>
        <v/>
      </c>
    </row>
    <row r="332">
      <c r="A332">
        <f>IF(ISBLANK(B332), "","Substation-331")</f>
        <v/>
      </c>
    </row>
    <row r="333">
      <c r="A333">
        <f>IF(ISBLANK(B333), "","Substation-332")</f>
        <v/>
      </c>
    </row>
    <row r="334">
      <c r="A334">
        <f>IF(ISBLANK(B334), "","Substation-333")</f>
        <v/>
      </c>
    </row>
    <row r="335">
      <c r="A335">
        <f>IF(ISBLANK(B335), "","Substation-334")</f>
        <v/>
      </c>
    </row>
    <row r="336">
      <c r="A336">
        <f>IF(ISBLANK(B336), "","Substation-335")</f>
        <v/>
      </c>
    </row>
    <row r="337">
      <c r="A337">
        <f>IF(ISBLANK(B337), "","Substation-336")</f>
        <v/>
      </c>
    </row>
    <row r="338">
      <c r="A338">
        <f>IF(ISBLANK(B338), "","Substation-337")</f>
        <v/>
      </c>
    </row>
    <row r="339">
      <c r="A339">
        <f>IF(ISBLANK(B339), "","Substation-338")</f>
        <v/>
      </c>
    </row>
    <row r="340">
      <c r="A340">
        <f>IF(ISBLANK(B340), "","Substation-339")</f>
        <v/>
      </c>
    </row>
    <row r="341">
      <c r="A341">
        <f>IF(ISBLANK(B341), "","Substation-340")</f>
        <v/>
      </c>
    </row>
    <row r="342">
      <c r="A342">
        <f>IF(ISBLANK(B342), "","Substation-341")</f>
        <v/>
      </c>
    </row>
    <row r="343">
      <c r="A343">
        <f>IF(ISBLANK(B343), "","Substation-342")</f>
        <v/>
      </c>
    </row>
    <row r="344">
      <c r="A344">
        <f>IF(ISBLANK(B344), "","Substation-343")</f>
        <v/>
      </c>
    </row>
    <row r="345">
      <c r="A345">
        <f>IF(ISBLANK(B345), "","Substation-344")</f>
        <v/>
      </c>
    </row>
    <row r="346">
      <c r="A346">
        <f>IF(ISBLANK(B346), "","Substation-345")</f>
        <v/>
      </c>
    </row>
    <row r="347">
      <c r="A347">
        <f>IF(ISBLANK(B347), "","Substation-346")</f>
        <v/>
      </c>
    </row>
    <row r="348">
      <c r="A348">
        <f>IF(ISBLANK(B348), "","Substation-347")</f>
        <v/>
      </c>
    </row>
    <row r="349">
      <c r="A349">
        <f>IF(ISBLANK(B349), "","Substation-348")</f>
        <v/>
      </c>
    </row>
    <row r="350">
      <c r="A350">
        <f>IF(ISBLANK(B350), "","Substation-349")</f>
        <v/>
      </c>
    </row>
    <row r="351">
      <c r="A351">
        <f>IF(ISBLANK(B351), "","Substation-350")</f>
        <v/>
      </c>
    </row>
    <row r="352">
      <c r="A352">
        <f>IF(ISBLANK(B352), "","Substation-351")</f>
        <v/>
      </c>
    </row>
    <row r="353">
      <c r="A353">
        <f>IF(ISBLANK(B353), "","Substation-352")</f>
        <v/>
      </c>
    </row>
    <row r="354">
      <c r="A354">
        <f>IF(ISBLANK(B354), "","Substation-353")</f>
        <v/>
      </c>
    </row>
    <row r="355">
      <c r="A355">
        <f>IF(ISBLANK(B355), "","Substation-354")</f>
        <v/>
      </c>
    </row>
    <row r="356">
      <c r="A356">
        <f>IF(ISBLANK(B356), "","Substation-355")</f>
        <v/>
      </c>
    </row>
    <row r="357">
      <c r="A357">
        <f>IF(ISBLANK(B357), "","Substation-356")</f>
        <v/>
      </c>
    </row>
    <row r="358">
      <c r="A358">
        <f>IF(ISBLANK(B358), "","Substation-357")</f>
        <v/>
      </c>
    </row>
    <row r="359">
      <c r="A359">
        <f>IF(ISBLANK(B359), "","Substation-358")</f>
        <v/>
      </c>
    </row>
    <row r="360">
      <c r="A360">
        <f>IF(ISBLANK(B360), "","Substation-359")</f>
        <v/>
      </c>
    </row>
    <row r="361">
      <c r="A361">
        <f>IF(ISBLANK(B361), "","Substation-360")</f>
        <v/>
      </c>
    </row>
    <row r="362">
      <c r="A362">
        <f>IF(ISBLANK(B362), "","Substation-361")</f>
        <v/>
      </c>
    </row>
    <row r="363">
      <c r="A363">
        <f>IF(ISBLANK(B363), "","Substation-362")</f>
        <v/>
      </c>
    </row>
    <row r="364">
      <c r="A364">
        <f>IF(ISBLANK(B364), "","Substation-363")</f>
        <v/>
      </c>
    </row>
    <row r="365">
      <c r="A365">
        <f>IF(ISBLANK(B365), "","Substation-364")</f>
        <v/>
      </c>
    </row>
    <row r="366">
      <c r="A366">
        <f>IF(ISBLANK(B366), "","Substation-365")</f>
        <v/>
      </c>
    </row>
    <row r="367">
      <c r="A367">
        <f>IF(ISBLANK(B367), "","Substation-366")</f>
        <v/>
      </c>
    </row>
    <row r="368">
      <c r="A368">
        <f>IF(ISBLANK(B368), "","Substation-367")</f>
        <v/>
      </c>
    </row>
    <row r="369">
      <c r="A369">
        <f>IF(ISBLANK(B369), "","Substation-368")</f>
        <v/>
      </c>
    </row>
    <row r="370">
      <c r="A370">
        <f>IF(ISBLANK(B370), "","Substation-369")</f>
        <v/>
      </c>
    </row>
    <row r="371">
      <c r="A371">
        <f>IF(ISBLANK(B371), "","Substation-370")</f>
        <v/>
      </c>
    </row>
    <row r="372">
      <c r="A372">
        <f>IF(ISBLANK(B372), "","Substation-371")</f>
        <v/>
      </c>
    </row>
    <row r="373">
      <c r="A373">
        <f>IF(ISBLANK(B373), "","Substation-372")</f>
        <v/>
      </c>
    </row>
    <row r="374">
      <c r="A374">
        <f>IF(ISBLANK(B374), "","Substation-373")</f>
        <v/>
      </c>
    </row>
    <row r="375">
      <c r="A375">
        <f>IF(ISBLANK(B375), "","Substation-374")</f>
        <v/>
      </c>
    </row>
    <row r="376">
      <c r="A376">
        <f>IF(ISBLANK(B376), "","Substation-375")</f>
        <v/>
      </c>
    </row>
    <row r="377">
      <c r="A377">
        <f>IF(ISBLANK(B377), "","Substation-376")</f>
        <v/>
      </c>
    </row>
    <row r="378">
      <c r="A378">
        <f>IF(ISBLANK(B378), "","Substation-377")</f>
        <v/>
      </c>
    </row>
    <row r="379">
      <c r="A379">
        <f>IF(ISBLANK(B379), "","Substation-378")</f>
        <v/>
      </c>
    </row>
    <row r="380">
      <c r="A380">
        <f>IF(ISBLANK(B380), "","Substation-379")</f>
        <v/>
      </c>
    </row>
    <row r="381">
      <c r="A381">
        <f>IF(ISBLANK(B381), "","Substation-380")</f>
        <v/>
      </c>
    </row>
    <row r="382">
      <c r="A382">
        <f>IF(ISBLANK(B382), "","Substation-381")</f>
        <v/>
      </c>
    </row>
    <row r="383">
      <c r="A383">
        <f>IF(ISBLANK(B383), "","Substation-382")</f>
        <v/>
      </c>
    </row>
    <row r="384">
      <c r="A384">
        <f>IF(ISBLANK(B384), "","Substation-383")</f>
        <v/>
      </c>
    </row>
    <row r="385">
      <c r="A385">
        <f>IF(ISBLANK(B385), "","Substation-384")</f>
        <v/>
      </c>
    </row>
    <row r="386">
      <c r="A386">
        <f>IF(ISBLANK(B386), "","Substation-385")</f>
        <v/>
      </c>
    </row>
    <row r="387">
      <c r="A387">
        <f>IF(ISBLANK(B387), "","Substation-386")</f>
        <v/>
      </c>
    </row>
    <row r="388">
      <c r="A388">
        <f>IF(ISBLANK(B388), "","Substation-387")</f>
        <v/>
      </c>
    </row>
    <row r="389">
      <c r="A389">
        <f>IF(ISBLANK(B389), "","Substation-388")</f>
        <v/>
      </c>
    </row>
    <row r="390">
      <c r="A390">
        <f>IF(ISBLANK(B390), "","Substation-389")</f>
        <v/>
      </c>
    </row>
    <row r="391">
      <c r="A391">
        <f>IF(ISBLANK(B391), "","Substation-390")</f>
        <v/>
      </c>
    </row>
    <row r="392">
      <c r="A392">
        <f>IF(ISBLANK(B392), "","Substation-391")</f>
        <v/>
      </c>
    </row>
    <row r="393">
      <c r="A393">
        <f>IF(ISBLANK(B393), "","Substation-392")</f>
        <v/>
      </c>
    </row>
    <row r="394">
      <c r="A394">
        <f>IF(ISBLANK(B394), "","Substation-393")</f>
        <v/>
      </c>
    </row>
    <row r="395">
      <c r="A395">
        <f>IF(ISBLANK(B395), "","Substation-394")</f>
        <v/>
      </c>
    </row>
    <row r="396">
      <c r="A396">
        <f>IF(ISBLANK(B396), "","Substation-395")</f>
        <v/>
      </c>
    </row>
    <row r="397">
      <c r="A397">
        <f>IF(ISBLANK(B397), "","Substation-396")</f>
        <v/>
      </c>
    </row>
    <row r="398">
      <c r="A398">
        <f>IF(ISBLANK(B398), "","Substation-397")</f>
        <v/>
      </c>
    </row>
    <row r="399">
      <c r="A399">
        <f>IF(ISBLANK(B399), "","Substation-398")</f>
        <v/>
      </c>
    </row>
    <row r="400">
      <c r="A400">
        <f>IF(ISBLANK(B400), "","Substation-399")</f>
        <v/>
      </c>
    </row>
    <row r="401">
      <c r="A401">
        <f>IF(ISBLANK(B401), "","Substation-400")</f>
        <v/>
      </c>
    </row>
    <row r="402">
      <c r="A402">
        <f>IF(ISBLANK(B402), "","Substation-401")</f>
        <v/>
      </c>
    </row>
    <row r="403">
      <c r="A403">
        <f>IF(ISBLANK(B403), "","Substation-402")</f>
        <v/>
      </c>
    </row>
    <row r="404">
      <c r="A404">
        <f>IF(ISBLANK(B404), "","Substation-403")</f>
        <v/>
      </c>
    </row>
    <row r="405">
      <c r="A405">
        <f>IF(ISBLANK(B405), "","Substation-404")</f>
        <v/>
      </c>
    </row>
    <row r="406">
      <c r="A406">
        <f>IF(ISBLANK(B406), "","Substation-405")</f>
        <v/>
      </c>
    </row>
    <row r="407">
      <c r="A407">
        <f>IF(ISBLANK(B407), "","Substation-406")</f>
        <v/>
      </c>
    </row>
    <row r="408">
      <c r="A408">
        <f>IF(ISBLANK(B408), "","Substation-407")</f>
        <v/>
      </c>
    </row>
    <row r="409">
      <c r="A409">
        <f>IF(ISBLANK(B409), "","Substation-408")</f>
        <v/>
      </c>
    </row>
    <row r="410">
      <c r="A410">
        <f>IF(ISBLANK(B410), "","Substation-409")</f>
        <v/>
      </c>
    </row>
    <row r="411">
      <c r="A411">
        <f>IF(ISBLANK(B411), "","Substation-410")</f>
        <v/>
      </c>
    </row>
    <row r="412">
      <c r="A412">
        <f>IF(ISBLANK(B412), "","Substation-411")</f>
        <v/>
      </c>
    </row>
    <row r="413">
      <c r="A413">
        <f>IF(ISBLANK(B413), "","Substation-412")</f>
        <v/>
      </c>
    </row>
    <row r="414">
      <c r="A414">
        <f>IF(ISBLANK(B414), "","Substation-413")</f>
        <v/>
      </c>
    </row>
    <row r="415">
      <c r="A415">
        <f>IF(ISBLANK(B415), "","Substation-414")</f>
        <v/>
      </c>
    </row>
    <row r="416">
      <c r="A416">
        <f>IF(ISBLANK(B416), "","Substation-415")</f>
        <v/>
      </c>
    </row>
    <row r="417">
      <c r="A417">
        <f>IF(ISBLANK(B417), "","Substation-416")</f>
        <v/>
      </c>
    </row>
    <row r="418">
      <c r="A418">
        <f>IF(ISBLANK(B418), "","Substation-417")</f>
        <v/>
      </c>
    </row>
    <row r="419">
      <c r="A419">
        <f>IF(ISBLANK(B419), "","Substation-418")</f>
        <v/>
      </c>
    </row>
    <row r="420">
      <c r="A420">
        <f>IF(ISBLANK(B420), "","Substation-419")</f>
        <v/>
      </c>
    </row>
    <row r="421">
      <c r="A421">
        <f>IF(ISBLANK(B421), "","Substation-420")</f>
        <v/>
      </c>
    </row>
    <row r="422">
      <c r="A422">
        <f>IF(ISBLANK(B422), "","Substation-421")</f>
        <v/>
      </c>
    </row>
    <row r="423">
      <c r="A423">
        <f>IF(ISBLANK(B423), "","Substation-422")</f>
        <v/>
      </c>
    </row>
    <row r="424">
      <c r="A424">
        <f>IF(ISBLANK(B424), "","Substation-423")</f>
        <v/>
      </c>
    </row>
    <row r="425">
      <c r="A425">
        <f>IF(ISBLANK(B425), "","Substation-424")</f>
        <v/>
      </c>
    </row>
    <row r="426">
      <c r="A426">
        <f>IF(ISBLANK(B426), "","Substation-425")</f>
        <v/>
      </c>
    </row>
    <row r="427">
      <c r="A427">
        <f>IF(ISBLANK(B427), "","Substation-426")</f>
        <v/>
      </c>
    </row>
    <row r="428">
      <c r="A428">
        <f>IF(ISBLANK(B428), "","Substation-427")</f>
        <v/>
      </c>
    </row>
    <row r="429">
      <c r="A429">
        <f>IF(ISBLANK(B429), "","Substation-428")</f>
        <v/>
      </c>
    </row>
    <row r="430">
      <c r="A430">
        <f>IF(ISBLANK(B430), "","Substation-429")</f>
        <v/>
      </c>
    </row>
    <row r="431">
      <c r="A431">
        <f>IF(ISBLANK(B431), "","Substation-430")</f>
        <v/>
      </c>
    </row>
    <row r="432">
      <c r="A432">
        <f>IF(ISBLANK(B432), "","Substation-431")</f>
        <v/>
      </c>
    </row>
    <row r="433">
      <c r="A433">
        <f>IF(ISBLANK(B433), "","Substation-432")</f>
        <v/>
      </c>
    </row>
    <row r="434">
      <c r="A434">
        <f>IF(ISBLANK(B434), "","Substation-433")</f>
        <v/>
      </c>
    </row>
    <row r="435">
      <c r="A435">
        <f>IF(ISBLANK(B435), "","Substation-434")</f>
        <v/>
      </c>
    </row>
    <row r="436">
      <c r="A436">
        <f>IF(ISBLANK(B436), "","Substation-435")</f>
        <v/>
      </c>
    </row>
    <row r="437">
      <c r="A437">
        <f>IF(ISBLANK(B437), "","Substation-436")</f>
        <v/>
      </c>
    </row>
    <row r="438">
      <c r="A438">
        <f>IF(ISBLANK(B438), "","Substation-437")</f>
        <v/>
      </c>
    </row>
    <row r="439">
      <c r="A439">
        <f>IF(ISBLANK(B439), "","Substation-438")</f>
        <v/>
      </c>
    </row>
    <row r="440">
      <c r="A440">
        <f>IF(ISBLANK(B440), "","Substation-439")</f>
        <v/>
      </c>
    </row>
    <row r="441">
      <c r="A441">
        <f>IF(ISBLANK(B441), "","Substation-440")</f>
        <v/>
      </c>
    </row>
    <row r="442">
      <c r="A442">
        <f>IF(ISBLANK(B442), "","Substation-441")</f>
        <v/>
      </c>
    </row>
    <row r="443">
      <c r="A443">
        <f>IF(ISBLANK(B443), "","Substation-442")</f>
        <v/>
      </c>
    </row>
    <row r="444">
      <c r="A444">
        <f>IF(ISBLANK(B444), "","Substation-443")</f>
        <v/>
      </c>
    </row>
    <row r="445">
      <c r="A445">
        <f>IF(ISBLANK(B445), "","Substation-444")</f>
        <v/>
      </c>
    </row>
    <row r="446">
      <c r="A446">
        <f>IF(ISBLANK(B446), "","Substation-445")</f>
        <v/>
      </c>
    </row>
    <row r="447">
      <c r="A447">
        <f>IF(ISBLANK(B447), "","Substation-446")</f>
        <v/>
      </c>
    </row>
    <row r="448">
      <c r="A448">
        <f>IF(ISBLANK(B448), "","Substation-447")</f>
        <v/>
      </c>
    </row>
    <row r="449">
      <c r="A449">
        <f>IF(ISBLANK(B449), "","Substation-448")</f>
        <v/>
      </c>
    </row>
    <row r="450">
      <c r="A450">
        <f>IF(ISBLANK(B450), "","Substation-449")</f>
        <v/>
      </c>
    </row>
    <row r="451">
      <c r="A451">
        <f>IF(ISBLANK(B451), "","Substation-450")</f>
        <v/>
      </c>
    </row>
    <row r="452">
      <c r="A452">
        <f>IF(ISBLANK(B452), "","Substation-451")</f>
        <v/>
      </c>
    </row>
    <row r="453">
      <c r="A453">
        <f>IF(ISBLANK(B453), "","Substation-452")</f>
        <v/>
      </c>
    </row>
    <row r="454">
      <c r="A454">
        <f>IF(ISBLANK(B454), "","Substation-453")</f>
        <v/>
      </c>
    </row>
    <row r="455">
      <c r="A455">
        <f>IF(ISBLANK(B455), "","Substation-454")</f>
        <v/>
      </c>
    </row>
    <row r="456">
      <c r="A456">
        <f>IF(ISBLANK(B456), "","Substation-455")</f>
        <v/>
      </c>
    </row>
    <row r="457">
      <c r="A457">
        <f>IF(ISBLANK(B457), "","Substation-456")</f>
        <v/>
      </c>
    </row>
    <row r="458">
      <c r="A458">
        <f>IF(ISBLANK(B458), "","Substation-457")</f>
        <v/>
      </c>
    </row>
    <row r="459">
      <c r="A459">
        <f>IF(ISBLANK(B459), "","Substation-458")</f>
        <v/>
      </c>
    </row>
    <row r="460">
      <c r="A460">
        <f>IF(ISBLANK(B460), "","Substation-459")</f>
        <v/>
      </c>
    </row>
    <row r="461">
      <c r="A461">
        <f>IF(ISBLANK(B461), "","Substation-460")</f>
        <v/>
      </c>
    </row>
    <row r="462">
      <c r="A462">
        <f>IF(ISBLANK(B462), "","Substation-461")</f>
        <v/>
      </c>
    </row>
    <row r="463">
      <c r="A463">
        <f>IF(ISBLANK(B463), "","Substation-462")</f>
        <v/>
      </c>
    </row>
    <row r="464">
      <c r="A464">
        <f>IF(ISBLANK(B464), "","Substation-463")</f>
        <v/>
      </c>
    </row>
    <row r="465">
      <c r="A465">
        <f>IF(ISBLANK(B465), "","Substation-464")</f>
        <v/>
      </c>
    </row>
    <row r="466">
      <c r="A466">
        <f>IF(ISBLANK(B466), "","Substation-465")</f>
        <v/>
      </c>
    </row>
    <row r="467">
      <c r="A467">
        <f>IF(ISBLANK(B467), "","Substation-466")</f>
        <v/>
      </c>
    </row>
    <row r="468">
      <c r="A468">
        <f>IF(ISBLANK(B468), "","Substation-467")</f>
        <v/>
      </c>
    </row>
    <row r="469">
      <c r="A469">
        <f>IF(ISBLANK(B469), "","Substation-468")</f>
        <v/>
      </c>
    </row>
    <row r="470">
      <c r="A470">
        <f>IF(ISBLANK(B470), "","Substation-469")</f>
        <v/>
      </c>
    </row>
    <row r="471">
      <c r="A471">
        <f>IF(ISBLANK(B471), "","Substation-470")</f>
        <v/>
      </c>
    </row>
    <row r="472">
      <c r="A472">
        <f>IF(ISBLANK(B472), "","Substation-471")</f>
        <v/>
      </c>
    </row>
    <row r="473">
      <c r="A473">
        <f>IF(ISBLANK(B473), "","Substation-472")</f>
        <v/>
      </c>
    </row>
    <row r="474">
      <c r="A474">
        <f>IF(ISBLANK(B474), "","Substation-473")</f>
        <v/>
      </c>
    </row>
    <row r="475">
      <c r="A475">
        <f>IF(ISBLANK(B475), "","Substation-474")</f>
        <v/>
      </c>
    </row>
    <row r="476">
      <c r="A476">
        <f>IF(ISBLANK(B476), "","Substation-475")</f>
        <v/>
      </c>
    </row>
    <row r="477">
      <c r="A477">
        <f>IF(ISBLANK(B477), "","Substation-476")</f>
        <v/>
      </c>
    </row>
    <row r="478">
      <c r="A478">
        <f>IF(ISBLANK(B478), "","Substation-477")</f>
        <v/>
      </c>
    </row>
    <row r="479">
      <c r="A479">
        <f>IF(ISBLANK(B479), "","Substation-478")</f>
        <v/>
      </c>
    </row>
    <row r="480">
      <c r="A480">
        <f>IF(ISBLANK(B480), "","Substation-479")</f>
        <v/>
      </c>
    </row>
    <row r="481">
      <c r="A481">
        <f>IF(ISBLANK(B481), "","Substation-480")</f>
        <v/>
      </c>
    </row>
    <row r="482">
      <c r="A482">
        <f>IF(ISBLANK(B482), "","Substation-481")</f>
        <v/>
      </c>
    </row>
    <row r="483">
      <c r="A483">
        <f>IF(ISBLANK(B483), "","Substation-482")</f>
        <v/>
      </c>
    </row>
    <row r="484">
      <c r="A484">
        <f>IF(ISBLANK(B484), "","Substation-483")</f>
        <v/>
      </c>
    </row>
    <row r="485">
      <c r="A485">
        <f>IF(ISBLANK(B485), "","Substation-484")</f>
        <v/>
      </c>
    </row>
    <row r="486">
      <c r="A486">
        <f>IF(ISBLANK(B486), "","Substation-485")</f>
        <v/>
      </c>
    </row>
    <row r="487">
      <c r="A487">
        <f>IF(ISBLANK(B487), "","Substation-486")</f>
        <v/>
      </c>
    </row>
    <row r="488">
      <c r="A488">
        <f>IF(ISBLANK(B488), "","Substation-487")</f>
        <v/>
      </c>
    </row>
    <row r="489">
      <c r="A489">
        <f>IF(ISBLANK(B489), "","Substation-488")</f>
        <v/>
      </c>
    </row>
    <row r="490">
      <c r="A490">
        <f>IF(ISBLANK(B490), "","Substation-489")</f>
        <v/>
      </c>
    </row>
    <row r="491">
      <c r="A491">
        <f>IF(ISBLANK(B491), "","Substation-490")</f>
        <v/>
      </c>
    </row>
    <row r="492">
      <c r="A492">
        <f>IF(ISBLANK(B492), "","Substation-491")</f>
        <v/>
      </c>
    </row>
    <row r="493">
      <c r="A493">
        <f>IF(ISBLANK(B493), "","Substation-492")</f>
        <v/>
      </c>
    </row>
    <row r="494">
      <c r="A494">
        <f>IF(ISBLANK(B494), "","Substation-493")</f>
        <v/>
      </c>
    </row>
    <row r="495">
      <c r="A495">
        <f>IF(ISBLANK(B495), "","Substation-494")</f>
        <v/>
      </c>
    </row>
    <row r="496">
      <c r="A496">
        <f>IF(ISBLANK(B496), "","Substation-495")</f>
        <v/>
      </c>
    </row>
    <row r="497">
      <c r="A497">
        <f>IF(ISBLANK(B497), "","Substation-496")</f>
        <v/>
      </c>
    </row>
    <row r="498">
      <c r="A498">
        <f>IF(ISBLANK(B498), "","Substation-497")</f>
        <v/>
      </c>
    </row>
    <row r="499">
      <c r="A499">
        <f>IF(ISBLANK(B499), "","Substation-498")</f>
        <v/>
      </c>
    </row>
    <row r="500">
      <c r="A500">
        <f>IF(ISBLANK(B500), "","Substation-499")</f>
        <v/>
      </c>
    </row>
    <row r="501">
      <c r="A501">
        <f>IF(ISBLANK(B501), "","Substation-500")</f>
        <v/>
      </c>
    </row>
    <row r="502">
      <c r="A502">
        <f>IF(ISBLANK(B502), "","Substation-501")</f>
        <v/>
      </c>
    </row>
    <row r="503">
      <c r="A503">
        <f>IF(ISBLANK(B503), "","Substation-502")</f>
        <v/>
      </c>
    </row>
    <row r="504">
      <c r="A504">
        <f>IF(ISBLANK(B504), "","Substation-503")</f>
        <v/>
      </c>
    </row>
    <row r="505">
      <c r="A505">
        <f>IF(ISBLANK(B505), "","Substation-504")</f>
        <v/>
      </c>
    </row>
    <row r="506">
      <c r="A506">
        <f>IF(ISBLANK(B506), "","Substation-505")</f>
        <v/>
      </c>
    </row>
    <row r="507">
      <c r="A507">
        <f>IF(ISBLANK(B507), "","Substation-506")</f>
        <v/>
      </c>
    </row>
    <row r="508">
      <c r="A508">
        <f>IF(ISBLANK(B508), "","Substation-507")</f>
        <v/>
      </c>
    </row>
    <row r="509">
      <c r="A509">
        <f>IF(ISBLANK(B509), "","Substation-508")</f>
        <v/>
      </c>
    </row>
    <row r="510">
      <c r="A510">
        <f>IF(ISBLANK(B510), "","Substation-509")</f>
        <v/>
      </c>
    </row>
    <row r="511">
      <c r="A511">
        <f>IF(ISBLANK(B511), "","Substation-510")</f>
        <v/>
      </c>
    </row>
    <row r="512">
      <c r="A512">
        <f>IF(ISBLANK(B512), "","Substation-511")</f>
        <v/>
      </c>
    </row>
    <row r="513">
      <c r="A513">
        <f>IF(ISBLANK(B513), "","Substation-512")</f>
        <v/>
      </c>
    </row>
    <row r="514">
      <c r="A514">
        <f>IF(ISBLANK(B514), "","Substation-513")</f>
        <v/>
      </c>
    </row>
    <row r="515">
      <c r="A515">
        <f>IF(ISBLANK(B515), "","Substation-514")</f>
        <v/>
      </c>
    </row>
    <row r="516">
      <c r="A516">
        <f>IF(ISBLANK(B516), "","Substation-515")</f>
        <v/>
      </c>
    </row>
    <row r="517">
      <c r="A517">
        <f>IF(ISBLANK(B517), "","Substation-516")</f>
        <v/>
      </c>
    </row>
    <row r="518">
      <c r="A518">
        <f>IF(ISBLANK(B518), "","Substation-517")</f>
        <v/>
      </c>
    </row>
    <row r="519">
      <c r="A519">
        <f>IF(ISBLANK(B519), "","Substation-518")</f>
        <v/>
      </c>
    </row>
    <row r="520">
      <c r="A520">
        <f>IF(ISBLANK(B520), "","Substation-519")</f>
        <v/>
      </c>
    </row>
    <row r="521">
      <c r="A521">
        <f>IF(ISBLANK(B521), "","Substation-520")</f>
        <v/>
      </c>
    </row>
    <row r="522">
      <c r="A522">
        <f>IF(ISBLANK(B522), "","Substation-521")</f>
        <v/>
      </c>
    </row>
    <row r="523">
      <c r="A523">
        <f>IF(ISBLANK(B523), "","Substation-522")</f>
        <v/>
      </c>
    </row>
    <row r="524">
      <c r="A524">
        <f>IF(ISBLANK(B524), "","Substation-523")</f>
        <v/>
      </c>
    </row>
    <row r="525">
      <c r="A525">
        <f>IF(ISBLANK(B525), "","Substation-524")</f>
        <v/>
      </c>
    </row>
    <row r="526">
      <c r="A526">
        <f>IF(ISBLANK(B526), "","Substation-525")</f>
        <v/>
      </c>
    </row>
    <row r="527">
      <c r="A527">
        <f>IF(ISBLANK(B527), "","Substation-526")</f>
        <v/>
      </c>
    </row>
    <row r="528">
      <c r="A528">
        <f>IF(ISBLANK(B528), "","Substation-527")</f>
        <v/>
      </c>
    </row>
    <row r="529">
      <c r="A529">
        <f>IF(ISBLANK(B529), "","Substation-528")</f>
        <v/>
      </c>
    </row>
    <row r="530">
      <c r="A530">
        <f>IF(ISBLANK(B530), "","Substation-529")</f>
        <v/>
      </c>
    </row>
    <row r="531">
      <c r="A531">
        <f>IF(ISBLANK(B531), "","Substation-530")</f>
        <v/>
      </c>
    </row>
    <row r="532">
      <c r="A532">
        <f>IF(ISBLANK(B532), "","Substation-531")</f>
        <v/>
      </c>
    </row>
    <row r="533">
      <c r="A533">
        <f>IF(ISBLANK(B533), "","Substation-532")</f>
        <v/>
      </c>
    </row>
    <row r="534">
      <c r="A534">
        <f>IF(ISBLANK(B534), "","Substation-533")</f>
        <v/>
      </c>
    </row>
    <row r="535">
      <c r="A535">
        <f>IF(ISBLANK(B535), "","Substation-534")</f>
        <v/>
      </c>
    </row>
    <row r="536">
      <c r="A536">
        <f>IF(ISBLANK(B536), "","Substation-535")</f>
        <v/>
      </c>
    </row>
    <row r="537">
      <c r="A537">
        <f>IF(ISBLANK(B537), "","Substation-536")</f>
        <v/>
      </c>
    </row>
    <row r="538">
      <c r="A538">
        <f>IF(ISBLANK(B538), "","Substation-537")</f>
        <v/>
      </c>
    </row>
    <row r="539">
      <c r="A539">
        <f>IF(ISBLANK(B539), "","Substation-538")</f>
        <v/>
      </c>
    </row>
    <row r="540">
      <c r="A540">
        <f>IF(ISBLANK(B540), "","Substation-539")</f>
        <v/>
      </c>
    </row>
    <row r="541">
      <c r="A541">
        <f>IF(ISBLANK(B541), "","Substation-540")</f>
        <v/>
      </c>
    </row>
    <row r="542">
      <c r="A542">
        <f>IF(ISBLANK(B542), "","Substation-541")</f>
        <v/>
      </c>
    </row>
    <row r="543">
      <c r="A543">
        <f>IF(ISBLANK(B543), "","Substation-542")</f>
        <v/>
      </c>
    </row>
    <row r="544">
      <c r="A544">
        <f>IF(ISBLANK(B544), "","Substation-543")</f>
        <v/>
      </c>
    </row>
    <row r="545">
      <c r="A545">
        <f>IF(ISBLANK(B545), "","Substation-544")</f>
        <v/>
      </c>
    </row>
    <row r="546">
      <c r="A546">
        <f>IF(ISBLANK(B546), "","Substation-545")</f>
        <v/>
      </c>
    </row>
    <row r="547">
      <c r="A547">
        <f>IF(ISBLANK(B547), "","Substation-546")</f>
        <v/>
      </c>
    </row>
    <row r="548">
      <c r="A548">
        <f>IF(ISBLANK(B548), "","Substation-547")</f>
        <v/>
      </c>
    </row>
    <row r="549">
      <c r="A549">
        <f>IF(ISBLANK(B549), "","Substation-548")</f>
        <v/>
      </c>
    </row>
    <row r="550">
      <c r="A550">
        <f>IF(ISBLANK(B550), "","Substation-549")</f>
        <v/>
      </c>
    </row>
    <row r="551">
      <c r="A551">
        <f>IF(ISBLANK(B551), "","Substation-550")</f>
        <v/>
      </c>
    </row>
    <row r="552">
      <c r="A552">
        <f>IF(ISBLANK(B552), "","Substation-551")</f>
        <v/>
      </c>
    </row>
    <row r="553">
      <c r="A553">
        <f>IF(ISBLANK(B553), "","Substation-552")</f>
        <v/>
      </c>
    </row>
    <row r="554">
      <c r="A554">
        <f>IF(ISBLANK(B554), "","Substation-553")</f>
        <v/>
      </c>
    </row>
    <row r="555">
      <c r="A555">
        <f>IF(ISBLANK(B555), "","Substation-554")</f>
        <v/>
      </c>
    </row>
    <row r="556">
      <c r="A556">
        <f>IF(ISBLANK(B556), "","Substation-555")</f>
        <v/>
      </c>
    </row>
    <row r="557">
      <c r="A557">
        <f>IF(ISBLANK(B557), "","Substation-556")</f>
        <v/>
      </c>
    </row>
    <row r="558">
      <c r="A558">
        <f>IF(ISBLANK(B558), "","Substation-557")</f>
        <v/>
      </c>
    </row>
    <row r="559">
      <c r="A559">
        <f>IF(ISBLANK(B559), "","Substation-558")</f>
        <v/>
      </c>
    </row>
    <row r="560">
      <c r="A560">
        <f>IF(ISBLANK(B560), "","Substation-559")</f>
        <v/>
      </c>
    </row>
    <row r="561">
      <c r="A561">
        <f>IF(ISBLANK(B561), "","Substation-560")</f>
        <v/>
      </c>
    </row>
    <row r="562">
      <c r="A562">
        <f>IF(ISBLANK(B562), "","Substation-561")</f>
        <v/>
      </c>
    </row>
    <row r="563">
      <c r="A563">
        <f>IF(ISBLANK(B563), "","Substation-562")</f>
        <v/>
      </c>
    </row>
    <row r="564">
      <c r="A564">
        <f>IF(ISBLANK(B564), "","Substation-563")</f>
        <v/>
      </c>
    </row>
    <row r="565">
      <c r="A565">
        <f>IF(ISBLANK(B565), "","Substation-564")</f>
        <v/>
      </c>
    </row>
    <row r="566">
      <c r="A566">
        <f>IF(ISBLANK(B566), "","Substation-565")</f>
        <v/>
      </c>
    </row>
    <row r="567">
      <c r="A567">
        <f>IF(ISBLANK(B567), "","Substation-566")</f>
        <v/>
      </c>
    </row>
    <row r="568">
      <c r="A568">
        <f>IF(ISBLANK(B568), "","Substation-567")</f>
        <v/>
      </c>
    </row>
    <row r="569">
      <c r="A569">
        <f>IF(ISBLANK(B569), "","Substation-568")</f>
        <v/>
      </c>
    </row>
    <row r="570">
      <c r="A570">
        <f>IF(ISBLANK(B570), "","Substation-569")</f>
        <v/>
      </c>
    </row>
    <row r="571">
      <c r="A571">
        <f>IF(ISBLANK(B571), "","Substation-570")</f>
        <v/>
      </c>
    </row>
    <row r="572">
      <c r="A572">
        <f>IF(ISBLANK(B572), "","Substation-571")</f>
        <v/>
      </c>
    </row>
    <row r="573">
      <c r="A573">
        <f>IF(ISBLANK(B573), "","Substation-572")</f>
        <v/>
      </c>
    </row>
    <row r="574">
      <c r="A574">
        <f>IF(ISBLANK(B574), "","Substation-573")</f>
        <v/>
      </c>
    </row>
    <row r="575">
      <c r="A575">
        <f>IF(ISBLANK(B575), "","Substation-574")</f>
        <v/>
      </c>
    </row>
    <row r="576">
      <c r="A576">
        <f>IF(ISBLANK(B576), "","Substation-575")</f>
        <v/>
      </c>
    </row>
    <row r="577">
      <c r="A577">
        <f>IF(ISBLANK(B577), "","Substation-576")</f>
        <v/>
      </c>
    </row>
    <row r="578">
      <c r="A578">
        <f>IF(ISBLANK(B578), "","Substation-577")</f>
        <v/>
      </c>
    </row>
    <row r="579">
      <c r="A579">
        <f>IF(ISBLANK(B579), "","Substation-578")</f>
        <v/>
      </c>
    </row>
    <row r="580">
      <c r="A580">
        <f>IF(ISBLANK(B580), "","Substation-579")</f>
        <v/>
      </c>
    </row>
    <row r="581">
      <c r="A581">
        <f>IF(ISBLANK(B581), "","Substation-580")</f>
        <v/>
      </c>
    </row>
    <row r="582">
      <c r="A582">
        <f>IF(ISBLANK(B582), "","Substation-581")</f>
        <v/>
      </c>
    </row>
    <row r="583">
      <c r="A583">
        <f>IF(ISBLANK(B583), "","Substation-582")</f>
        <v/>
      </c>
    </row>
    <row r="584">
      <c r="A584">
        <f>IF(ISBLANK(B584), "","Substation-583")</f>
        <v/>
      </c>
    </row>
    <row r="585">
      <c r="A585">
        <f>IF(ISBLANK(B585), "","Substation-584")</f>
        <v/>
      </c>
    </row>
    <row r="586">
      <c r="A586">
        <f>IF(ISBLANK(B586), "","Substation-585")</f>
        <v/>
      </c>
    </row>
    <row r="587">
      <c r="A587">
        <f>IF(ISBLANK(B587), "","Substation-586")</f>
        <v/>
      </c>
    </row>
    <row r="588">
      <c r="A588">
        <f>IF(ISBLANK(B588), "","Substation-587")</f>
        <v/>
      </c>
    </row>
    <row r="589">
      <c r="A589">
        <f>IF(ISBLANK(B589), "","Substation-588")</f>
        <v/>
      </c>
    </row>
    <row r="590">
      <c r="A590">
        <f>IF(ISBLANK(B590), "","Substation-589")</f>
        <v/>
      </c>
    </row>
    <row r="591">
      <c r="A591">
        <f>IF(ISBLANK(B591), "","Substation-590")</f>
        <v/>
      </c>
    </row>
    <row r="592">
      <c r="A592">
        <f>IF(ISBLANK(B592), "","Substation-591")</f>
        <v/>
      </c>
    </row>
    <row r="593">
      <c r="A593">
        <f>IF(ISBLANK(B593), "","Substation-592")</f>
        <v/>
      </c>
    </row>
    <row r="594">
      <c r="A594">
        <f>IF(ISBLANK(B594), "","Substation-593")</f>
        <v/>
      </c>
    </row>
    <row r="595">
      <c r="A595">
        <f>IF(ISBLANK(B595), "","Substation-594")</f>
        <v/>
      </c>
    </row>
    <row r="596">
      <c r="A596">
        <f>IF(ISBLANK(B596), "","Substation-595")</f>
        <v/>
      </c>
    </row>
    <row r="597">
      <c r="A597">
        <f>IF(ISBLANK(B597), "","Substation-596")</f>
        <v/>
      </c>
    </row>
    <row r="598">
      <c r="A598">
        <f>IF(ISBLANK(B598), "","Substation-597")</f>
        <v/>
      </c>
    </row>
    <row r="599">
      <c r="A599">
        <f>IF(ISBLANK(B599), "","Substation-598")</f>
        <v/>
      </c>
    </row>
    <row r="600">
      <c r="A600">
        <f>IF(ISBLANK(B600), "","Substation-599")</f>
        <v/>
      </c>
    </row>
    <row r="601">
      <c r="A601">
        <f>IF(ISBLANK(B601), "","Substation-600")</f>
        <v/>
      </c>
    </row>
    <row r="602">
      <c r="A602">
        <f>IF(ISBLANK(B602), "","Substation-601")</f>
        <v/>
      </c>
    </row>
    <row r="603">
      <c r="A603">
        <f>IF(ISBLANK(B603), "","Substation-602")</f>
        <v/>
      </c>
    </row>
    <row r="604">
      <c r="A604">
        <f>IF(ISBLANK(B604), "","Substation-603")</f>
        <v/>
      </c>
    </row>
    <row r="605">
      <c r="A605">
        <f>IF(ISBLANK(B605), "","Substation-604")</f>
        <v/>
      </c>
    </row>
    <row r="606">
      <c r="A606">
        <f>IF(ISBLANK(B606), "","Substation-605")</f>
        <v/>
      </c>
    </row>
    <row r="607">
      <c r="A607">
        <f>IF(ISBLANK(B607), "","Substation-606")</f>
        <v/>
      </c>
    </row>
    <row r="608">
      <c r="A608">
        <f>IF(ISBLANK(B608), "","Substation-607")</f>
        <v/>
      </c>
    </row>
    <row r="609">
      <c r="A609">
        <f>IF(ISBLANK(B609), "","Substation-608")</f>
        <v/>
      </c>
    </row>
    <row r="610">
      <c r="A610">
        <f>IF(ISBLANK(B610), "","Substation-609")</f>
        <v/>
      </c>
    </row>
    <row r="611">
      <c r="A611">
        <f>IF(ISBLANK(B611), "","Substation-610")</f>
        <v/>
      </c>
    </row>
    <row r="612">
      <c r="A612">
        <f>IF(ISBLANK(B612), "","Substation-611")</f>
        <v/>
      </c>
    </row>
    <row r="613">
      <c r="A613">
        <f>IF(ISBLANK(B613), "","Substation-612")</f>
        <v/>
      </c>
    </row>
    <row r="614">
      <c r="A614">
        <f>IF(ISBLANK(B614), "","Substation-613")</f>
        <v/>
      </c>
    </row>
    <row r="615">
      <c r="A615">
        <f>IF(ISBLANK(B615), "","Substation-614")</f>
        <v/>
      </c>
    </row>
    <row r="616">
      <c r="A616">
        <f>IF(ISBLANK(B616), "","Substation-615")</f>
        <v/>
      </c>
    </row>
    <row r="617">
      <c r="A617">
        <f>IF(ISBLANK(B617), "","Substation-616")</f>
        <v/>
      </c>
    </row>
    <row r="618">
      <c r="A618">
        <f>IF(ISBLANK(B618), "","Substation-617")</f>
        <v/>
      </c>
    </row>
    <row r="619">
      <c r="A619">
        <f>IF(ISBLANK(B619), "","Substation-618")</f>
        <v/>
      </c>
    </row>
    <row r="620">
      <c r="A620">
        <f>IF(ISBLANK(B620), "","Substation-619")</f>
        <v/>
      </c>
    </row>
    <row r="621">
      <c r="A621">
        <f>IF(ISBLANK(B621), "","Substation-620")</f>
        <v/>
      </c>
    </row>
    <row r="622">
      <c r="A622">
        <f>IF(ISBLANK(B622), "","Substation-621")</f>
        <v/>
      </c>
    </row>
    <row r="623">
      <c r="A623">
        <f>IF(ISBLANK(B623), "","Substation-622")</f>
        <v/>
      </c>
    </row>
    <row r="624">
      <c r="A624">
        <f>IF(ISBLANK(B624), "","Substation-623")</f>
        <v/>
      </c>
    </row>
    <row r="625">
      <c r="A625">
        <f>IF(ISBLANK(B625), "","Substation-624")</f>
        <v/>
      </c>
    </row>
    <row r="626">
      <c r="A626">
        <f>IF(ISBLANK(B626), "","Substation-625")</f>
        <v/>
      </c>
    </row>
    <row r="627">
      <c r="A627">
        <f>IF(ISBLANK(B627), "","Substation-626")</f>
        <v/>
      </c>
    </row>
    <row r="628">
      <c r="A628">
        <f>IF(ISBLANK(B628), "","Substation-627")</f>
        <v/>
      </c>
    </row>
    <row r="629">
      <c r="A629">
        <f>IF(ISBLANK(B629), "","Substation-628")</f>
        <v/>
      </c>
    </row>
    <row r="630">
      <c r="A630">
        <f>IF(ISBLANK(B630), "","Substation-629")</f>
        <v/>
      </c>
    </row>
    <row r="631">
      <c r="A631">
        <f>IF(ISBLANK(B631), "","Substation-630")</f>
        <v/>
      </c>
    </row>
    <row r="632">
      <c r="A632">
        <f>IF(ISBLANK(B632), "","Substation-631")</f>
        <v/>
      </c>
    </row>
    <row r="633">
      <c r="A633">
        <f>IF(ISBLANK(B633), "","Substation-632")</f>
        <v/>
      </c>
    </row>
    <row r="634">
      <c r="A634">
        <f>IF(ISBLANK(B634), "","Substation-633")</f>
        <v/>
      </c>
    </row>
    <row r="635">
      <c r="A635">
        <f>IF(ISBLANK(B635), "","Substation-634")</f>
        <v/>
      </c>
    </row>
    <row r="636">
      <c r="A636">
        <f>IF(ISBLANK(B636), "","Substation-635")</f>
        <v/>
      </c>
    </row>
    <row r="637">
      <c r="A637">
        <f>IF(ISBLANK(B637), "","Substation-636")</f>
        <v/>
      </c>
    </row>
    <row r="638">
      <c r="A638">
        <f>IF(ISBLANK(B638), "","Substation-637")</f>
        <v/>
      </c>
    </row>
    <row r="639">
      <c r="A639">
        <f>IF(ISBLANK(B639), "","Substation-638")</f>
        <v/>
      </c>
    </row>
    <row r="640">
      <c r="A640">
        <f>IF(ISBLANK(B640), "","Substation-639")</f>
        <v/>
      </c>
    </row>
    <row r="641">
      <c r="A641">
        <f>IF(ISBLANK(B641), "","Substation-640")</f>
        <v/>
      </c>
    </row>
    <row r="642">
      <c r="A642">
        <f>IF(ISBLANK(B642), "","Substation-641")</f>
        <v/>
      </c>
    </row>
    <row r="643">
      <c r="A643">
        <f>IF(ISBLANK(B643), "","Substation-642")</f>
        <v/>
      </c>
    </row>
    <row r="644">
      <c r="A644">
        <f>IF(ISBLANK(B644), "","Substation-643")</f>
        <v/>
      </c>
    </row>
    <row r="645">
      <c r="A645">
        <f>IF(ISBLANK(B645), "","Substation-644")</f>
        <v/>
      </c>
    </row>
    <row r="646">
      <c r="A646">
        <f>IF(ISBLANK(B646), "","Substation-645")</f>
        <v/>
      </c>
    </row>
    <row r="647">
      <c r="A647">
        <f>IF(ISBLANK(B647), "","Substation-646")</f>
        <v/>
      </c>
    </row>
    <row r="648">
      <c r="A648">
        <f>IF(ISBLANK(B648), "","Substation-647")</f>
        <v/>
      </c>
    </row>
    <row r="649">
      <c r="A649">
        <f>IF(ISBLANK(B649), "","Substation-648")</f>
        <v/>
      </c>
    </row>
    <row r="650">
      <c r="A650">
        <f>IF(ISBLANK(B650), "","Substation-649")</f>
        <v/>
      </c>
    </row>
    <row r="651">
      <c r="A651">
        <f>IF(ISBLANK(B651), "","Substation-650")</f>
        <v/>
      </c>
    </row>
    <row r="652">
      <c r="A652">
        <f>IF(ISBLANK(B652), "","Substation-651")</f>
        <v/>
      </c>
    </row>
    <row r="653">
      <c r="A653">
        <f>IF(ISBLANK(B653), "","Substation-652")</f>
        <v/>
      </c>
    </row>
    <row r="654">
      <c r="A654">
        <f>IF(ISBLANK(B654), "","Substation-653")</f>
        <v/>
      </c>
    </row>
    <row r="655">
      <c r="A655">
        <f>IF(ISBLANK(B655), "","Substation-654")</f>
        <v/>
      </c>
    </row>
    <row r="656">
      <c r="A656">
        <f>IF(ISBLANK(B656), "","Substation-655")</f>
        <v/>
      </c>
    </row>
    <row r="657">
      <c r="A657">
        <f>IF(ISBLANK(B657), "","Substation-656")</f>
        <v/>
      </c>
    </row>
    <row r="658">
      <c r="A658">
        <f>IF(ISBLANK(B658), "","Substation-657")</f>
        <v/>
      </c>
    </row>
    <row r="659">
      <c r="A659">
        <f>IF(ISBLANK(B659), "","Substation-658")</f>
        <v/>
      </c>
    </row>
    <row r="660">
      <c r="A660">
        <f>IF(ISBLANK(B660), "","Substation-659")</f>
        <v/>
      </c>
    </row>
    <row r="661">
      <c r="A661">
        <f>IF(ISBLANK(B661), "","Substation-660")</f>
        <v/>
      </c>
    </row>
    <row r="662">
      <c r="A662">
        <f>IF(ISBLANK(B662), "","Substation-661")</f>
        <v/>
      </c>
    </row>
    <row r="663">
      <c r="A663">
        <f>IF(ISBLANK(B663), "","Substation-662")</f>
        <v/>
      </c>
    </row>
    <row r="664">
      <c r="A664">
        <f>IF(ISBLANK(B664), "","Substation-663")</f>
        <v/>
      </c>
    </row>
    <row r="665">
      <c r="A665">
        <f>IF(ISBLANK(B665), "","Substation-664")</f>
        <v/>
      </c>
    </row>
    <row r="666">
      <c r="A666">
        <f>IF(ISBLANK(B666), "","Substation-665")</f>
        <v/>
      </c>
    </row>
    <row r="667">
      <c r="A667">
        <f>IF(ISBLANK(B667), "","Substation-666")</f>
        <v/>
      </c>
    </row>
    <row r="668">
      <c r="A668">
        <f>IF(ISBLANK(B668), "","Substation-667")</f>
        <v/>
      </c>
    </row>
    <row r="669">
      <c r="A669">
        <f>IF(ISBLANK(B669), "","Substation-668")</f>
        <v/>
      </c>
    </row>
    <row r="670">
      <c r="A670">
        <f>IF(ISBLANK(B670), "","Substation-669")</f>
        <v/>
      </c>
    </row>
    <row r="671">
      <c r="A671">
        <f>IF(ISBLANK(B671), "","Substation-670")</f>
        <v/>
      </c>
    </row>
    <row r="672">
      <c r="A672">
        <f>IF(ISBLANK(B672), "","Substation-671")</f>
        <v/>
      </c>
    </row>
    <row r="673">
      <c r="A673">
        <f>IF(ISBLANK(B673), "","Substation-672")</f>
        <v/>
      </c>
    </row>
    <row r="674">
      <c r="A674">
        <f>IF(ISBLANK(B674), "","Substation-673")</f>
        <v/>
      </c>
    </row>
    <row r="675">
      <c r="A675">
        <f>IF(ISBLANK(B675), "","Substation-674")</f>
        <v/>
      </c>
    </row>
    <row r="676">
      <c r="A676">
        <f>IF(ISBLANK(B676), "","Substation-675")</f>
        <v/>
      </c>
    </row>
    <row r="677">
      <c r="A677">
        <f>IF(ISBLANK(B677), "","Substation-676")</f>
        <v/>
      </c>
    </row>
    <row r="678">
      <c r="A678">
        <f>IF(ISBLANK(B678), "","Substation-677")</f>
        <v/>
      </c>
    </row>
    <row r="679">
      <c r="A679">
        <f>IF(ISBLANK(B679), "","Substation-678")</f>
        <v/>
      </c>
    </row>
    <row r="680">
      <c r="A680">
        <f>IF(ISBLANK(B680), "","Substation-679")</f>
        <v/>
      </c>
    </row>
    <row r="681">
      <c r="A681">
        <f>IF(ISBLANK(B681), "","Substation-680")</f>
        <v/>
      </c>
    </row>
    <row r="682">
      <c r="A682">
        <f>IF(ISBLANK(B682), "","Substation-681")</f>
        <v/>
      </c>
    </row>
    <row r="683">
      <c r="A683">
        <f>IF(ISBLANK(B683), "","Substation-682")</f>
        <v/>
      </c>
    </row>
    <row r="684">
      <c r="A684">
        <f>IF(ISBLANK(B684), "","Substation-683")</f>
        <v/>
      </c>
    </row>
    <row r="685">
      <c r="A685">
        <f>IF(ISBLANK(B685), "","Substation-684")</f>
        <v/>
      </c>
    </row>
    <row r="686">
      <c r="A686">
        <f>IF(ISBLANK(B686), "","Substation-685")</f>
        <v/>
      </c>
    </row>
    <row r="687">
      <c r="A687">
        <f>IF(ISBLANK(B687), "","Substation-686")</f>
        <v/>
      </c>
    </row>
    <row r="688">
      <c r="A688">
        <f>IF(ISBLANK(B688), "","Substation-687")</f>
        <v/>
      </c>
    </row>
    <row r="689">
      <c r="A689">
        <f>IF(ISBLANK(B689), "","Substation-688")</f>
        <v/>
      </c>
    </row>
    <row r="690">
      <c r="A690">
        <f>IF(ISBLANK(B690), "","Substation-689")</f>
        <v/>
      </c>
    </row>
    <row r="691">
      <c r="A691">
        <f>IF(ISBLANK(B691), "","Substation-690")</f>
        <v/>
      </c>
    </row>
    <row r="692">
      <c r="A692">
        <f>IF(ISBLANK(B692), "","Substation-691")</f>
        <v/>
      </c>
    </row>
    <row r="693">
      <c r="A693">
        <f>IF(ISBLANK(B693), "","Substation-692")</f>
        <v/>
      </c>
    </row>
    <row r="694">
      <c r="A694">
        <f>IF(ISBLANK(B694), "","Substation-693")</f>
        <v/>
      </c>
    </row>
    <row r="695">
      <c r="A695">
        <f>IF(ISBLANK(B695), "","Substation-694")</f>
        <v/>
      </c>
    </row>
    <row r="696">
      <c r="A696">
        <f>IF(ISBLANK(B696), "","Substation-695")</f>
        <v/>
      </c>
    </row>
    <row r="697">
      <c r="A697">
        <f>IF(ISBLANK(B697), "","Substation-696")</f>
        <v/>
      </c>
    </row>
    <row r="698">
      <c r="A698">
        <f>IF(ISBLANK(B698), "","Substation-697")</f>
        <v/>
      </c>
    </row>
    <row r="699">
      <c r="A699">
        <f>IF(ISBLANK(B699), "","Substation-698")</f>
        <v/>
      </c>
    </row>
    <row r="700">
      <c r="A700">
        <f>IF(ISBLANK(B700), "","Substation-699")</f>
        <v/>
      </c>
    </row>
    <row r="701">
      <c r="A701">
        <f>IF(ISBLANK(B701), "","Substation-700")</f>
        <v/>
      </c>
    </row>
    <row r="702">
      <c r="A702">
        <f>IF(ISBLANK(B702), "","Substation-701")</f>
        <v/>
      </c>
    </row>
    <row r="703">
      <c r="A703">
        <f>IF(ISBLANK(B703), "","Substation-702")</f>
        <v/>
      </c>
    </row>
    <row r="704">
      <c r="A704">
        <f>IF(ISBLANK(B704), "","Substation-703")</f>
        <v/>
      </c>
    </row>
    <row r="705">
      <c r="A705">
        <f>IF(ISBLANK(B705), "","Substation-704")</f>
        <v/>
      </c>
    </row>
    <row r="706">
      <c r="A706">
        <f>IF(ISBLANK(B706), "","Substation-705")</f>
        <v/>
      </c>
    </row>
    <row r="707">
      <c r="A707">
        <f>IF(ISBLANK(B707), "","Substation-706")</f>
        <v/>
      </c>
    </row>
    <row r="708">
      <c r="A708">
        <f>IF(ISBLANK(B708), "","Substation-707")</f>
        <v/>
      </c>
    </row>
    <row r="709">
      <c r="A709">
        <f>IF(ISBLANK(B709), "","Substation-708")</f>
        <v/>
      </c>
    </row>
    <row r="710">
      <c r="A710">
        <f>IF(ISBLANK(B710), "","Substation-709")</f>
        <v/>
      </c>
    </row>
    <row r="711">
      <c r="A711">
        <f>IF(ISBLANK(B711), "","Substation-710")</f>
        <v/>
      </c>
    </row>
    <row r="712">
      <c r="A712">
        <f>IF(ISBLANK(B712), "","Substation-711")</f>
        <v/>
      </c>
    </row>
    <row r="713">
      <c r="A713">
        <f>IF(ISBLANK(B713), "","Substation-712")</f>
        <v/>
      </c>
    </row>
    <row r="714">
      <c r="A714">
        <f>IF(ISBLANK(B714), "","Substation-713")</f>
        <v/>
      </c>
    </row>
    <row r="715">
      <c r="A715">
        <f>IF(ISBLANK(B715), "","Substation-714")</f>
        <v/>
      </c>
    </row>
    <row r="716">
      <c r="A716">
        <f>IF(ISBLANK(B716), "","Substation-715")</f>
        <v/>
      </c>
    </row>
    <row r="717">
      <c r="A717">
        <f>IF(ISBLANK(B717), "","Substation-716")</f>
        <v/>
      </c>
    </row>
    <row r="718">
      <c r="A718">
        <f>IF(ISBLANK(B718), "","Substation-717")</f>
        <v/>
      </c>
    </row>
    <row r="719">
      <c r="A719">
        <f>IF(ISBLANK(B719), "","Substation-718")</f>
        <v/>
      </c>
    </row>
    <row r="720">
      <c r="A720">
        <f>IF(ISBLANK(B720), "","Substation-719")</f>
        <v/>
      </c>
    </row>
    <row r="721">
      <c r="A721">
        <f>IF(ISBLANK(B721), "","Substation-720")</f>
        <v/>
      </c>
    </row>
    <row r="722">
      <c r="A722">
        <f>IF(ISBLANK(B722), "","Substation-721")</f>
        <v/>
      </c>
    </row>
    <row r="723">
      <c r="A723">
        <f>IF(ISBLANK(B723), "","Substation-722")</f>
        <v/>
      </c>
    </row>
    <row r="724">
      <c r="A724">
        <f>IF(ISBLANK(B724), "","Substation-723")</f>
        <v/>
      </c>
    </row>
    <row r="725">
      <c r="A725">
        <f>IF(ISBLANK(B725), "","Substation-724")</f>
        <v/>
      </c>
    </row>
    <row r="726">
      <c r="A726">
        <f>IF(ISBLANK(B726), "","Substation-725")</f>
        <v/>
      </c>
    </row>
    <row r="727">
      <c r="A727">
        <f>IF(ISBLANK(B727), "","Substation-726")</f>
        <v/>
      </c>
    </row>
    <row r="728">
      <c r="A728">
        <f>IF(ISBLANK(B728), "","Substation-727")</f>
        <v/>
      </c>
    </row>
    <row r="729">
      <c r="A729">
        <f>IF(ISBLANK(B729), "","Substation-728")</f>
        <v/>
      </c>
    </row>
    <row r="730">
      <c r="A730">
        <f>IF(ISBLANK(B730), "","Substation-729")</f>
        <v/>
      </c>
    </row>
    <row r="731">
      <c r="A731">
        <f>IF(ISBLANK(B731), "","Substation-730")</f>
        <v/>
      </c>
    </row>
    <row r="732">
      <c r="A732">
        <f>IF(ISBLANK(B732), "","Substation-731")</f>
        <v/>
      </c>
    </row>
    <row r="733">
      <c r="A733">
        <f>IF(ISBLANK(B733), "","Substation-732")</f>
        <v/>
      </c>
    </row>
    <row r="734">
      <c r="A734">
        <f>IF(ISBLANK(B734), "","Substation-733")</f>
        <v/>
      </c>
    </row>
    <row r="735">
      <c r="A735">
        <f>IF(ISBLANK(B735), "","Substation-734")</f>
        <v/>
      </c>
    </row>
    <row r="736">
      <c r="A736">
        <f>IF(ISBLANK(B736), "","Substation-735")</f>
        <v/>
      </c>
    </row>
    <row r="737">
      <c r="A737">
        <f>IF(ISBLANK(B737), "","Substation-736")</f>
        <v/>
      </c>
    </row>
    <row r="738">
      <c r="A738">
        <f>IF(ISBLANK(B738), "","Substation-737")</f>
        <v/>
      </c>
    </row>
    <row r="739">
      <c r="A739">
        <f>IF(ISBLANK(B739), "","Substation-738")</f>
        <v/>
      </c>
    </row>
    <row r="740">
      <c r="A740">
        <f>IF(ISBLANK(B740), "","Substation-739")</f>
        <v/>
      </c>
    </row>
    <row r="741">
      <c r="A741">
        <f>IF(ISBLANK(B741), "","Substation-740")</f>
        <v/>
      </c>
    </row>
    <row r="742">
      <c r="A742">
        <f>IF(ISBLANK(B742), "","Substation-741")</f>
        <v/>
      </c>
    </row>
    <row r="743">
      <c r="A743">
        <f>IF(ISBLANK(B743), "","Substation-742")</f>
        <v/>
      </c>
    </row>
    <row r="744">
      <c r="A744">
        <f>IF(ISBLANK(B744), "","Substation-743")</f>
        <v/>
      </c>
    </row>
    <row r="745">
      <c r="A745">
        <f>IF(ISBLANK(B745), "","Substation-744")</f>
        <v/>
      </c>
    </row>
    <row r="746">
      <c r="A746">
        <f>IF(ISBLANK(B746), "","Substation-745")</f>
        <v/>
      </c>
    </row>
    <row r="747">
      <c r="A747">
        <f>IF(ISBLANK(B747), "","Substation-746")</f>
        <v/>
      </c>
    </row>
    <row r="748">
      <c r="A748">
        <f>IF(ISBLANK(B748), "","Substation-747")</f>
        <v/>
      </c>
    </row>
    <row r="749">
      <c r="A749">
        <f>IF(ISBLANK(B749), "","Substation-748")</f>
        <v/>
      </c>
    </row>
    <row r="750">
      <c r="A750">
        <f>IF(ISBLANK(B750), "","Substation-749")</f>
        <v/>
      </c>
    </row>
    <row r="751">
      <c r="A751">
        <f>IF(ISBLANK(B751), "","Substation-750")</f>
        <v/>
      </c>
    </row>
    <row r="752">
      <c r="A752">
        <f>IF(ISBLANK(B752), "","Substation-751")</f>
        <v/>
      </c>
    </row>
    <row r="753">
      <c r="A753">
        <f>IF(ISBLANK(B753), "","Substation-752")</f>
        <v/>
      </c>
    </row>
    <row r="754">
      <c r="A754">
        <f>IF(ISBLANK(B754), "","Substation-753")</f>
        <v/>
      </c>
    </row>
    <row r="755">
      <c r="A755">
        <f>IF(ISBLANK(B755), "","Substation-754")</f>
        <v/>
      </c>
    </row>
    <row r="756">
      <c r="A756">
        <f>IF(ISBLANK(B756), "","Substation-755")</f>
        <v/>
      </c>
    </row>
    <row r="757">
      <c r="A757">
        <f>IF(ISBLANK(B757), "","Substation-756")</f>
        <v/>
      </c>
    </row>
    <row r="758">
      <c r="A758">
        <f>IF(ISBLANK(B758), "","Substation-757")</f>
        <v/>
      </c>
    </row>
    <row r="759">
      <c r="A759">
        <f>IF(ISBLANK(B759), "","Substation-758")</f>
        <v/>
      </c>
    </row>
    <row r="760">
      <c r="A760">
        <f>IF(ISBLANK(B760), "","Substation-759")</f>
        <v/>
      </c>
    </row>
    <row r="761">
      <c r="A761">
        <f>IF(ISBLANK(B761), "","Substation-760")</f>
        <v/>
      </c>
    </row>
    <row r="762">
      <c r="A762">
        <f>IF(ISBLANK(B762), "","Substation-761")</f>
        <v/>
      </c>
    </row>
    <row r="763">
      <c r="A763">
        <f>IF(ISBLANK(B763), "","Substation-762")</f>
        <v/>
      </c>
    </row>
    <row r="764">
      <c r="A764">
        <f>IF(ISBLANK(B764), "","Substation-763")</f>
        <v/>
      </c>
    </row>
    <row r="765">
      <c r="A765">
        <f>IF(ISBLANK(B765), "","Substation-764")</f>
        <v/>
      </c>
    </row>
    <row r="766">
      <c r="A766">
        <f>IF(ISBLANK(B766), "","Substation-765")</f>
        <v/>
      </c>
    </row>
    <row r="767">
      <c r="A767">
        <f>IF(ISBLANK(B767), "","Substation-766")</f>
        <v/>
      </c>
    </row>
    <row r="768">
      <c r="A768">
        <f>IF(ISBLANK(B768), "","Substation-767")</f>
        <v/>
      </c>
    </row>
    <row r="769">
      <c r="A769">
        <f>IF(ISBLANK(B769), "","Substation-768")</f>
        <v/>
      </c>
    </row>
    <row r="770">
      <c r="A770">
        <f>IF(ISBLANK(B770), "","Substation-769")</f>
        <v/>
      </c>
    </row>
    <row r="771">
      <c r="A771">
        <f>IF(ISBLANK(B771), "","Substation-770")</f>
        <v/>
      </c>
    </row>
    <row r="772">
      <c r="A772">
        <f>IF(ISBLANK(B772), "","Substation-771")</f>
        <v/>
      </c>
    </row>
    <row r="773">
      <c r="A773">
        <f>IF(ISBLANK(B773), "","Substation-772")</f>
        <v/>
      </c>
    </row>
    <row r="774">
      <c r="A774">
        <f>IF(ISBLANK(B774), "","Substation-773")</f>
        <v/>
      </c>
    </row>
    <row r="775">
      <c r="A775">
        <f>IF(ISBLANK(B775), "","Substation-774")</f>
        <v/>
      </c>
    </row>
    <row r="776">
      <c r="A776">
        <f>IF(ISBLANK(B776), "","Substation-775")</f>
        <v/>
      </c>
    </row>
    <row r="777">
      <c r="A777">
        <f>IF(ISBLANK(B777), "","Substation-776")</f>
        <v/>
      </c>
    </row>
    <row r="778">
      <c r="A778">
        <f>IF(ISBLANK(B778), "","Substation-777")</f>
        <v/>
      </c>
    </row>
    <row r="779">
      <c r="A779">
        <f>IF(ISBLANK(B779), "","Substation-778")</f>
        <v/>
      </c>
    </row>
    <row r="780">
      <c r="A780">
        <f>IF(ISBLANK(B780), "","Substation-779")</f>
        <v/>
      </c>
    </row>
    <row r="781">
      <c r="A781">
        <f>IF(ISBLANK(B781), "","Substation-780")</f>
        <v/>
      </c>
    </row>
    <row r="782">
      <c r="A782">
        <f>IF(ISBLANK(B782), "","Substation-781")</f>
        <v/>
      </c>
    </row>
    <row r="783">
      <c r="A783">
        <f>IF(ISBLANK(B783), "","Substation-782")</f>
        <v/>
      </c>
    </row>
    <row r="784">
      <c r="A784">
        <f>IF(ISBLANK(B784), "","Substation-783")</f>
        <v/>
      </c>
    </row>
    <row r="785">
      <c r="A785">
        <f>IF(ISBLANK(B785), "","Substation-784")</f>
        <v/>
      </c>
    </row>
    <row r="786">
      <c r="A786">
        <f>IF(ISBLANK(B786), "","Substation-785")</f>
        <v/>
      </c>
    </row>
    <row r="787">
      <c r="A787">
        <f>IF(ISBLANK(B787), "","Substation-786")</f>
        <v/>
      </c>
    </row>
    <row r="788">
      <c r="A788">
        <f>IF(ISBLANK(B788), "","Substation-787")</f>
        <v/>
      </c>
    </row>
    <row r="789">
      <c r="A789">
        <f>IF(ISBLANK(B789), "","Substation-788")</f>
        <v/>
      </c>
    </row>
    <row r="790">
      <c r="A790">
        <f>IF(ISBLANK(B790), "","Substation-789")</f>
        <v/>
      </c>
    </row>
    <row r="791">
      <c r="A791">
        <f>IF(ISBLANK(B791), "","Substation-790")</f>
        <v/>
      </c>
    </row>
    <row r="792">
      <c r="A792">
        <f>IF(ISBLANK(B792), "","Substation-791")</f>
        <v/>
      </c>
    </row>
    <row r="793">
      <c r="A793">
        <f>IF(ISBLANK(B793), "","Substation-792")</f>
        <v/>
      </c>
    </row>
    <row r="794">
      <c r="A794">
        <f>IF(ISBLANK(B794), "","Substation-793")</f>
        <v/>
      </c>
    </row>
    <row r="795">
      <c r="A795">
        <f>IF(ISBLANK(B795), "","Substation-794")</f>
        <v/>
      </c>
    </row>
    <row r="796">
      <c r="A796">
        <f>IF(ISBLANK(B796), "","Substation-795")</f>
        <v/>
      </c>
    </row>
    <row r="797">
      <c r="A797">
        <f>IF(ISBLANK(B797), "","Substation-796")</f>
        <v/>
      </c>
    </row>
    <row r="798">
      <c r="A798">
        <f>IF(ISBLANK(B798), "","Substation-797")</f>
        <v/>
      </c>
    </row>
    <row r="799">
      <c r="A799">
        <f>IF(ISBLANK(B799), "","Substation-798")</f>
        <v/>
      </c>
    </row>
    <row r="800">
      <c r="A800">
        <f>IF(ISBLANK(B800), "","Substation-799")</f>
        <v/>
      </c>
    </row>
    <row r="801">
      <c r="A801">
        <f>IF(ISBLANK(B801), "","Substation-800")</f>
        <v/>
      </c>
    </row>
    <row r="802">
      <c r="A802">
        <f>IF(ISBLANK(B802), "","Substation-801")</f>
        <v/>
      </c>
    </row>
    <row r="803">
      <c r="A803">
        <f>IF(ISBLANK(B803), "","Substation-802")</f>
        <v/>
      </c>
    </row>
    <row r="804">
      <c r="A804">
        <f>IF(ISBLANK(B804), "","Substation-803")</f>
        <v/>
      </c>
    </row>
    <row r="805">
      <c r="A805">
        <f>IF(ISBLANK(B805), "","Substation-804")</f>
        <v/>
      </c>
    </row>
    <row r="806">
      <c r="A806">
        <f>IF(ISBLANK(B806), "","Substation-805")</f>
        <v/>
      </c>
    </row>
    <row r="807">
      <c r="A807">
        <f>IF(ISBLANK(B807), "","Substation-806")</f>
        <v/>
      </c>
    </row>
    <row r="808">
      <c r="A808">
        <f>IF(ISBLANK(B808), "","Substation-807")</f>
        <v/>
      </c>
    </row>
    <row r="809">
      <c r="A809">
        <f>IF(ISBLANK(B809), "","Substation-808")</f>
        <v/>
      </c>
    </row>
    <row r="810">
      <c r="A810">
        <f>IF(ISBLANK(B810), "","Substation-809")</f>
        <v/>
      </c>
    </row>
    <row r="811">
      <c r="A811">
        <f>IF(ISBLANK(B811), "","Substation-810")</f>
        <v/>
      </c>
    </row>
    <row r="812">
      <c r="A812">
        <f>IF(ISBLANK(B812), "","Substation-811")</f>
        <v/>
      </c>
    </row>
    <row r="813">
      <c r="A813">
        <f>IF(ISBLANK(B813), "","Substation-812")</f>
        <v/>
      </c>
    </row>
    <row r="814">
      <c r="A814">
        <f>IF(ISBLANK(B814), "","Substation-813")</f>
        <v/>
      </c>
    </row>
    <row r="815">
      <c r="A815">
        <f>IF(ISBLANK(B815), "","Substation-814")</f>
        <v/>
      </c>
    </row>
    <row r="816">
      <c r="A816">
        <f>IF(ISBLANK(B816), "","Substation-815")</f>
        <v/>
      </c>
    </row>
    <row r="817">
      <c r="A817">
        <f>IF(ISBLANK(B817), "","Substation-816")</f>
        <v/>
      </c>
    </row>
    <row r="818">
      <c r="A818">
        <f>IF(ISBLANK(B818), "","Substation-817")</f>
        <v/>
      </c>
    </row>
    <row r="819">
      <c r="A819">
        <f>IF(ISBLANK(B819), "","Substation-818")</f>
        <v/>
      </c>
    </row>
    <row r="820">
      <c r="A820">
        <f>IF(ISBLANK(B820), "","Substation-819")</f>
        <v/>
      </c>
    </row>
    <row r="821">
      <c r="A821">
        <f>IF(ISBLANK(B821), "","Substation-820")</f>
        <v/>
      </c>
    </row>
    <row r="822">
      <c r="A822">
        <f>IF(ISBLANK(B822), "","Substation-821")</f>
        <v/>
      </c>
    </row>
    <row r="823">
      <c r="A823">
        <f>IF(ISBLANK(B823), "","Substation-822")</f>
        <v/>
      </c>
    </row>
    <row r="824">
      <c r="A824">
        <f>IF(ISBLANK(B824), "","Substation-823")</f>
        <v/>
      </c>
    </row>
    <row r="825">
      <c r="A825">
        <f>IF(ISBLANK(B825), "","Substation-824")</f>
        <v/>
      </c>
    </row>
    <row r="826">
      <c r="A826">
        <f>IF(ISBLANK(B826), "","Substation-825")</f>
        <v/>
      </c>
    </row>
    <row r="827">
      <c r="A827">
        <f>IF(ISBLANK(B827), "","Substation-826")</f>
        <v/>
      </c>
    </row>
    <row r="828">
      <c r="A828">
        <f>IF(ISBLANK(B828), "","Substation-827")</f>
        <v/>
      </c>
    </row>
    <row r="829">
      <c r="A829">
        <f>IF(ISBLANK(B829), "","Substation-828")</f>
        <v/>
      </c>
    </row>
    <row r="830">
      <c r="A830">
        <f>IF(ISBLANK(B830), "","Substation-829")</f>
        <v/>
      </c>
    </row>
    <row r="831">
      <c r="A831">
        <f>IF(ISBLANK(B831), "","Substation-830")</f>
        <v/>
      </c>
    </row>
    <row r="832">
      <c r="A832">
        <f>IF(ISBLANK(B832), "","Substation-831")</f>
        <v/>
      </c>
    </row>
    <row r="833">
      <c r="A833">
        <f>IF(ISBLANK(B833), "","Substation-832")</f>
        <v/>
      </c>
    </row>
    <row r="834">
      <c r="A834">
        <f>IF(ISBLANK(B834), "","Substation-833")</f>
        <v/>
      </c>
    </row>
    <row r="835">
      <c r="A835">
        <f>IF(ISBLANK(B835), "","Substation-834")</f>
        <v/>
      </c>
    </row>
    <row r="836">
      <c r="A836">
        <f>IF(ISBLANK(B836), "","Substation-835")</f>
        <v/>
      </c>
    </row>
    <row r="837">
      <c r="A837">
        <f>IF(ISBLANK(B837), "","Substation-836")</f>
        <v/>
      </c>
    </row>
    <row r="838">
      <c r="A838">
        <f>IF(ISBLANK(B838), "","Substation-837")</f>
        <v/>
      </c>
    </row>
    <row r="839">
      <c r="A839">
        <f>IF(ISBLANK(B839), "","Substation-838")</f>
        <v/>
      </c>
    </row>
    <row r="840">
      <c r="A840">
        <f>IF(ISBLANK(B840), "","Substation-839")</f>
        <v/>
      </c>
    </row>
    <row r="841">
      <c r="A841">
        <f>IF(ISBLANK(B841), "","Substation-840")</f>
        <v/>
      </c>
    </row>
    <row r="842">
      <c r="A842">
        <f>IF(ISBLANK(B842), "","Substation-841")</f>
        <v/>
      </c>
    </row>
    <row r="843">
      <c r="A843">
        <f>IF(ISBLANK(B843), "","Substation-842")</f>
        <v/>
      </c>
    </row>
    <row r="844">
      <c r="A844">
        <f>IF(ISBLANK(B844), "","Substation-843")</f>
        <v/>
      </c>
    </row>
    <row r="845">
      <c r="A845">
        <f>IF(ISBLANK(B845), "","Substation-844")</f>
        <v/>
      </c>
    </row>
    <row r="846">
      <c r="A846">
        <f>IF(ISBLANK(B846), "","Substation-845")</f>
        <v/>
      </c>
    </row>
    <row r="847">
      <c r="A847">
        <f>IF(ISBLANK(B847), "","Substation-846")</f>
        <v/>
      </c>
    </row>
    <row r="848">
      <c r="A848">
        <f>IF(ISBLANK(B848), "","Substation-847")</f>
        <v/>
      </c>
    </row>
    <row r="849">
      <c r="A849">
        <f>IF(ISBLANK(B849), "","Substation-848")</f>
        <v/>
      </c>
    </row>
    <row r="850">
      <c r="A850">
        <f>IF(ISBLANK(B850), "","Substation-849")</f>
        <v/>
      </c>
    </row>
    <row r="851">
      <c r="A851">
        <f>IF(ISBLANK(B851), "","Substation-850")</f>
        <v/>
      </c>
    </row>
    <row r="852">
      <c r="A852">
        <f>IF(ISBLANK(B852), "","Substation-851")</f>
        <v/>
      </c>
    </row>
    <row r="853">
      <c r="A853">
        <f>IF(ISBLANK(B853), "","Substation-852")</f>
        <v/>
      </c>
    </row>
    <row r="854">
      <c r="A854">
        <f>IF(ISBLANK(B854), "","Substation-853")</f>
        <v/>
      </c>
    </row>
    <row r="855">
      <c r="A855">
        <f>IF(ISBLANK(B855), "","Substation-854")</f>
        <v/>
      </c>
    </row>
    <row r="856">
      <c r="A856">
        <f>IF(ISBLANK(B856), "","Substation-855")</f>
        <v/>
      </c>
    </row>
    <row r="857">
      <c r="A857">
        <f>IF(ISBLANK(B857), "","Substation-856")</f>
        <v/>
      </c>
    </row>
    <row r="858">
      <c r="A858">
        <f>IF(ISBLANK(B858), "","Substation-857")</f>
        <v/>
      </c>
    </row>
    <row r="859">
      <c r="A859">
        <f>IF(ISBLANK(B859), "","Substation-858")</f>
        <v/>
      </c>
    </row>
    <row r="860">
      <c r="A860">
        <f>IF(ISBLANK(B860), "","Substation-859")</f>
        <v/>
      </c>
    </row>
    <row r="861">
      <c r="A861">
        <f>IF(ISBLANK(B861), "","Substation-860")</f>
        <v/>
      </c>
    </row>
    <row r="862">
      <c r="A862">
        <f>IF(ISBLANK(B862), "","Substation-861")</f>
        <v/>
      </c>
    </row>
    <row r="863">
      <c r="A863">
        <f>IF(ISBLANK(B863), "","Substation-862")</f>
        <v/>
      </c>
    </row>
    <row r="864">
      <c r="A864">
        <f>IF(ISBLANK(B864), "","Substation-863")</f>
        <v/>
      </c>
    </row>
    <row r="865">
      <c r="A865">
        <f>IF(ISBLANK(B865), "","Substation-864")</f>
        <v/>
      </c>
    </row>
    <row r="866">
      <c r="A866">
        <f>IF(ISBLANK(B866), "","Substation-865")</f>
        <v/>
      </c>
    </row>
    <row r="867">
      <c r="A867">
        <f>IF(ISBLANK(B867), "","Substation-866")</f>
        <v/>
      </c>
    </row>
    <row r="868">
      <c r="A868">
        <f>IF(ISBLANK(B868), "","Substation-867")</f>
        <v/>
      </c>
    </row>
    <row r="869">
      <c r="A869">
        <f>IF(ISBLANK(B869), "","Substation-868")</f>
        <v/>
      </c>
    </row>
    <row r="870">
      <c r="A870">
        <f>IF(ISBLANK(B870), "","Substation-869")</f>
        <v/>
      </c>
    </row>
    <row r="871">
      <c r="A871">
        <f>IF(ISBLANK(B871), "","Substation-870")</f>
        <v/>
      </c>
    </row>
    <row r="872">
      <c r="A872">
        <f>IF(ISBLANK(B872), "","Substation-871")</f>
        <v/>
      </c>
    </row>
    <row r="873">
      <c r="A873">
        <f>IF(ISBLANK(B873), "","Substation-872")</f>
        <v/>
      </c>
    </row>
    <row r="874">
      <c r="A874">
        <f>IF(ISBLANK(B874), "","Substation-873")</f>
        <v/>
      </c>
    </row>
    <row r="875">
      <c r="A875">
        <f>IF(ISBLANK(B875), "","Substation-874")</f>
        <v/>
      </c>
    </row>
    <row r="876">
      <c r="A876">
        <f>IF(ISBLANK(B876), "","Substation-875")</f>
        <v/>
      </c>
    </row>
    <row r="877">
      <c r="A877">
        <f>IF(ISBLANK(B877), "","Substation-876")</f>
        <v/>
      </c>
    </row>
    <row r="878">
      <c r="A878">
        <f>IF(ISBLANK(B878), "","Substation-877")</f>
        <v/>
      </c>
    </row>
    <row r="879">
      <c r="A879">
        <f>IF(ISBLANK(B879), "","Substation-878")</f>
        <v/>
      </c>
    </row>
    <row r="880">
      <c r="A880">
        <f>IF(ISBLANK(B880), "","Substation-879")</f>
        <v/>
      </c>
    </row>
    <row r="881">
      <c r="A881">
        <f>IF(ISBLANK(B881), "","Substation-880")</f>
        <v/>
      </c>
    </row>
    <row r="882">
      <c r="A882">
        <f>IF(ISBLANK(B882), "","Substation-881")</f>
        <v/>
      </c>
    </row>
    <row r="883">
      <c r="A883">
        <f>IF(ISBLANK(B883), "","Substation-882")</f>
        <v/>
      </c>
    </row>
    <row r="884">
      <c r="A884">
        <f>IF(ISBLANK(B884), "","Substation-883")</f>
        <v/>
      </c>
    </row>
    <row r="885">
      <c r="A885">
        <f>IF(ISBLANK(B885), "","Substation-884")</f>
        <v/>
      </c>
    </row>
    <row r="886">
      <c r="A886">
        <f>IF(ISBLANK(B886), "","Substation-885")</f>
        <v/>
      </c>
    </row>
    <row r="887">
      <c r="A887">
        <f>IF(ISBLANK(B887), "","Substation-886")</f>
        <v/>
      </c>
    </row>
    <row r="888">
      <c r="A888">
        <f>IF(ISBLANK(B888), "","Substation-887")</f>
        <v/>
      </c>
    </row>
    <row r="889">
      <c r="A889">
        <f>IF(ISBLANK(B889), "","Substation-888")</f>
        <v/>
      </c>
    </row>
    <row r="890">
      <c r="A890">
        <f>IF(ISBLANK(B890), "","Substation-889")</f>
        <v/>
      </c>
    </row>
    <row r="891">
      <c r="A891">
        <f>IF(ISBLANK(B891), "","Substation-890")</f>
        <v/>
      </c>
    </row>
    <row r="892">
      <c r="A892">
        <f>IF(ISBLANK(B892), "","Substation-891")</f>
        <v/>
      </c>
    </row>
    <row r="893">
      <c r="A893">
        <f>IF(ISBLANK(B893), "","Substation-892")</f>
        <v/>
      </c>
    </row>
    <row r="894">
      <c r="A894">
        <f>IF(ISBLANK(B894), "","Substation-893")</f>
        <v/>
      </c>
    </row>
    <row r="895">
      <c r="A895">
        <f>IF(ISBLANK(B895), "","Substation-894")</f>
        <v/>
      </c>
    </row>
    <row r="896">
      <c r="A896">
        <f>IF(ISBLANK(B896), "","Substation-895")</f>
        <v/>
      </c>
    </row>
    <row r="897">
      <c r="A897">
        <f>IF(ISBLANK(B897), "","Substation-896")</f>
        <v/>
      </c>
    </row>
    <row r="898">
      <c r="A898">
        <f>IF(ISBLANK(B898), "","Substation-897")</f>
        <v/>
      </c>
    </row>
    <row r="899">
      <c r="A899">
        <f>IF(ISBLANK(B899), "","Substation-898")</f>
        <v/>
      </c>
    </row>
    <row r="900">
      <c r="A900">
        <f>IF(ISBLANK(B900), "","Substation-899")</f>
        <v/>
      </c>
    </row>
    <row r="901">
      <c r="A901">
        <f>IF(ISBLANK(B901), "","Substation-900")</f>
        <v/>
      </c>
    </row>
    <row r="902">
      <c r="A902">
        <f>IF(ISBLANK(B902), "","Substation-901")</f>
        <v/>
      </c>
    </row>
    <row r="903">
      <c r="A903">
        <f>IF(ISBLANK(B903), "","Substation-902")</f>
        <v/>
      </c>
    </row>
    <row r="904">
      <c r="A904">
        <f>IF(ISBLANK(B904), "","Substation-903")</f>
        <v/>
      </c>
    </row>
    <row r="905">
      <c r="A905">
        <f>IF(ISBLANK(B905), "","Substation-904")</f>
        <v/>
      </c>
    </row>
    <row r="906">
      <c r="A906">
        <f>IF(ISBLANK(B906), "","Substation-905")</f>
        <v/>
      </c>
    </row>
    <row r="907">
      <c r="A907">
        <f>IF(ISBLANK(B907), "","Substation-906")</f>
        <v/>
      </c>
    </row>
    <row r="908">
      <c r="A908">
        <f>IF(ISBLANK(B908), "","Substation-907")</f>
        <v/>
      </c>
    </row>
    <row r="909">
      <c r="A909">
        <f>IF(ISBLANK(B909), "","Substation-908")</f>
        <v/>
      </c>
    </row>
    <row r="910">
      <c r="A910">
        <f>IF(ISBLANK(B910), "","Substation-909")</f>
        <v/>
      </c>
    </row>
    <row r="911">
      <c r="A911">
        <f>IF(ISBLANK(B911), "","Substation-910")</f>
        <v/>
      </c>
    </row>
    <row r="912">
      <c r="A912">
        <f>IF(ISBLANK(B912), "","Substation-911")</f>
        <v/>
      </c>
    </row>
    <row r="913">
      <c r="A913">
        <f>IF(ISBLANK(B913), "","Substation-912")</f>
        <v/>
      </c>
    </row>
    <row r="914">
      <c r="A914">
        <f>IF(ISBLANK(B914), "","Substation-913")</f>
        <v/>
      </c>
    </row>
    <row r="915">
      <c r="A915">
        <f>IF(ISBLANK(B915), "","Substation-914")</f>
        <v/>
      </c>
    </row>
    <row r="916">
      <c r="A916">
        <f>IF(ISBLANK(B916), "","Substation-915")</f>
        <v/>
      </c>
    </row>
    <row r="917">
      <c r="A917">
        <f>IF(ISBLANK(B917), "","Substation-916")</f>
        <v/>
      </c>
    </row>
    <row r="918">
      <c r="A918">
        <f>IF(ISBLANK(B918), "","Substation-917")</f>
        <v/>
      </c>
    </row>
    <row r="919">
      <c r="A919">
        <f>IF(ISBLANK(B919), "","Substation-918")</f>
        <v/>
      </c>
    </row>
    <row r="920">
      <c r="A920">
        <f>IF(ISBLANK(B920), "","Substation-919")</f>
        <v/>
      </c>
    </row>
    <row r="921">
      <c r="A921">
        <f>IF(ISBLANK(B921), "","Substation-920")</f>
        <v/>
      </c>
    </row>
    <row r="922">
      <c r="A922">
        <f>IF(ISBLANK(B922), "","Substation-921")</f>
        <v/>
      </c>
    </row>
    <row r="923">
      <c r="A923">
        <f>IF(ISBLANK(B923), "","Substation-922")</f>
        <v/>
      </c>
    </row>
    <row r="924">
      <c r="A924">
        <f>IF(ISBLANK(B924), "","Substation-923")</f>
        <v/>
      </c>
    </row>
    <row r="925">
      <c r="A925">
        <f>IF(ISBLANK(B925), "","Substation-924")</f>
        <v/>
      </c>
    </row>
    <row r="926">
      <c r="A926">
        <f>IF(ISBLANK(B926), "","Substation-925")</f>
        <v/>
      </c>
    </row>
    <row r="927">
      <c r="A927">
        <f>IF(ISBLANK(B927), "","Substation-926")</f>
        <v/>
      </c>
    </row>
    <row r="928">
      <c r="A928">
        <f>IF(ISBLANK(B928), "","Substation-927")</f>
        <v/>
      </c>
    </row>
    <row r="929">
      <c r="A929">
        <f>IF(ISBLANK(B929), "","Substation-928")</f>
        <v/>
      </c>
    </row>
    <row r="930">
      <c r="A930">
        <f>IF(ISBLANK(B930), "","Substation-929")</f>
        <v/>
      </c>
    </row>
    <row r="931">
      <c r="A931">
        <f>IF(ISBLANK(B931), "","Substation-930")</f>
        <v/>
      </c>
    </row>
    <row r="932">
      <c r="A932">
        <f>IF(ISBLANK(B932), "","Substation-931")</f>
        <v/>
      </c>
    </row>
    <row r="933">
      <c r="A933">
        <f>IF(ISBLANK(B933), "","Substation-932")</f>
        <v/>
      </c>
    </row>
    <row r="934">
      <c r="A934">
        <f>IF(ISBLANK(B934), "","Substation-933")</f>
        <v/>
      </c>
    </row>
    <row r="935">
      <c r="A935">
        <f>IF(ISBLANK(B935), "","Substation-934")</f>
        <v/>
      </c>
    </row>
    <row r="936">
      <c r="A936">
        <f>IF(ISBLANK(B936), "","Substation-935")</f>
        <v/>
      </c>
    </row>
    <row r="937">
      <c r="A937">
        <f>IF(ISBLANK(B937), "","Substation-936")</f>
        <v/>
      </c>
    </row>
    <row r="938">
      <c r="A938">
        <f>IF(ISBLANK(B938), "","Substation-937")</f>
        <v/>
      </c>
    </row>
    <row r="939">
      <c r="A939">
        <f>IF(ISBLANK(B939), "","Substation-938")</f>
        <v/>
      </c>
    </row>
    <row r="940">
      <c r="A940">
        <f>IF(ISBLANK(B940), "","Substation-939")</f>
        <v/>
      </c>
    </row>
    <row r="941">
      <c r="A941">
        <f>IF(ISBLANK(B941), "","Substation-940")</f>
        <v/>
      </c>
    </row>
    <row r="942">
      <c r="A942">
        <f>IF(ISBLANK(B942), "","Substation-941")</f>
        <v/>
      </c>
    </row>
    <row r="943">
      <c r="A943">
        <f>IF(ISBLANK(B943), "","Substation-942")</f>
        <v/>
      </c>
    </row>
    <row r="944">
      <c r="A944">
        <f>IF(ISBLANK(B944), "","Substation-943")</f>
        <v/>
      </c>
    </row>
    <row r="945">
      <c r="A945">
        <f>IF(ISBLANK(B945), "","Substation-944")</f>
        <v/>
      </c>
    </row>
    <row r="946">
      <c r="A946">
        <f>IF(ISBLANK(B946), "","Substation-945")</f>
        <v/>
      </c>
    </row>
    <row r="947">
      <c r="A947">
        <f>IF(ISBLANK(B947), "","Substation-946")</f>
        <v/>
      </c>
    </row>
    <row r="948">
      <c r="A948">
        <f>IF(ISBLANK(B948), "","Substation-947")</f>
        <v/>
      </c>
    </row>
    <row r="949">
      <c r="A949">
        <f>IF(ISBLANK(B949), "","Substation-948")</f>
        <v/>
      </c>
    </row>
    <row r="950">
      <c r="A950">
        <f>IF(ISBLANK(B950), "","Substation-949")</f>
        <v/>
      </c>
    </row>
    <row r="951">
      <c r="A951">
        <f>IF(ISBLANK(B951), "","Substation-950")</f>
        <v/>
      </c>
    </row>
    <row r="952">
      <c r="A952">
        <f>IF(ISBLANK(B952), "","Substation-951")</f>
        <v/>
      </c>
    </row>
    <row r="953">
      <c r="A953">
        <f>IF(ISBLANK(B953), "","Substation-952")</f>
        <v/>
      </c>
    </row>
    <row r="954">
      <c r="A954">
        <f>IF(ISBLANK(B954), "","Substation-953")</f>
        <v/>
      </c>
    </row>
    <row r="955">
      <c r="A955">
        <f>IF(ISBLANK(B955), "","Substation-954")</f>
        <v/>
      </c>
    </row>
    <row r="956">
      <c r="A956">
        <f>IF(ISBLANK(B956), "","Substation-955")</f>
        <v/>
      </c>
    </row>
    <row r="957">
      <c r="A957">
        <f>IF(ISBLANK(B957), "","Substation-956")</f>
        <v/>
      </c>
    </row>
    <row r="958">
      <c r="A958">
        <f>IF(ISBLANK(B958), "","Substation-957")</f>
        <v/>
      </c>
    </row>
    <row r="959">
      <c r="A959">
        <f>IF(ISBLANK(B959), "","Substation-958")</f>
        <v/>
      </c>
    </row>
    <row r="960">
      <c r="A960">
        <f>IF(ISBLANK(B960), "","Substation-959")</f>
        <v/>
      </c>
    </row>
    <row r="961">
      <c r="A961">
        <f>IF(ISBLANK(B961), "","Substation-960")</f>
        <v/>
      </c>
    </row>
    <row r="962">
      <c r="A962">
        <f>IF(ISBLANK(B962), "","Substation-961")</f>
        <v/>
      </c>
    </row>
    <row r="963">
      <c r="A963">
        <f>IF(ISBLANK(B963), "","Substation-962")</f>
        <v/>
      </c>
    </row>
    <row r="964">
      <c r="A964">
        <f>IF(ISBLANK(B964), "","Substation-963")</f>
        <v/>
      </c>
    </row>
    <row r="965">
      <c r="A965">
        <f>IF(ISBLANK(B965), "","Substation-964")</f>
        <v/>
      </c>
    </row>
    <row r="966">
      <c r="A966">
        <f>IF(ISBLANK(B966), "","Substation-965")</f>
        <v/>
      </c>
    </row>
    <row r="967">
      <c r="A967">
        <f>IF(ISBLANK(B967), "","Substation-966")</f>
        <v/>
      </c>
    </row>
    <row r="968">
      <c r="A968">
        <f>IF(ISBLANK(B968), "","Substation-967")</f>
        <v/>
      </c>
    </row>
    <row r="969">
      <c r="A969">
        <f>IF(ISBLANK(B969), "","Substation-968")</f>
        <v/>
      </c>
    </row>
    <row r="970">
      <c r="A970">
        <f>IF(ISBLANK(B970), "","Substation-969")</f>
        <v/>
      </c>
    </row>
    <row r="971">
      <c r="A971">
        <f>IF(ISBLANK(B971), "","Substation-970")</f>
        <v/>
      </c>
    </row>
    <row r="972">
      <c r="A972">
        <f>IF(ISBLANK(B972), "","Substation-971")</f>
        <v/>
      </c>
    </row>
    <row r="973">
      <c r="A973">
        <f>IF(ISBLANK(B973), "","Substation-972")</f>
        <v/>
      </c>
    </row>
    <row r="974">
      <c r="A974">
        <f>IF(ISBLANK(B974), "","Substation-973")</f>
        <v/>
      </c>
    </row>
    <row r="975">
      <c r="A975">
        <f>IF(ISBLANK(B975), "","Substation-974")</f>
        <v/>
      </c>
    </row>
    <row r="976">
      <c r="A976">
        <f>IF(ISBLANK(B976), "","Substation-975")</f>
        <v/>
      </c>
    </row>
    <row r="977">
      <c r="A977">
        <f>IF(ISBLANK(B977), "","Substation-976")</f>
        <v/>
      </c>
    </row>
    <row r="978">
      <c r="A978">
        <f>IF(ISBLANK(B978), "","Substation-977")</f>
        <v/>
      </c>
    </row>
    <row r="979">
      <c r="A979">
        <f>IF(ISBLANK(B979), "","Substation-978")</f>
        <v/>
      </c>
    </row>
    <row r="980">
      <c r="A980">
        <f>IF(ISBLANK(B980), "","Substation-979")</f>
        <v/>
      </c>
    </row>
    <row r="981">
      <c r="A981">
        <f>IF(ISBLANK(B981), "","Substation-980")</f>
        <v/>
      </c>
    </row>
    <row r="982">
      <c r="A982">
        <f>IF(ISBLANK(B982), "","Substation-981")</f>
        <v/>
      </c>
    </row>
    <row r="983">
      <c r="A983">
        <f>IF(ISBLANK(B983), "","Substation-982")</f>
        <v/>
      </c>
    </row>
    <row r="984">
      <c r="A984">
        <f>IF(ISBLANK(B984), "","Substation-983")</f>
        <v/>
      </c>
    </row>
    <row r="985">
      <c r="A985">
        <f>IF(ISBLANK(B985), "","Substation-984")</f>
        <v/>
      </c>
    </row>
    <row r="986">
      <c r="A986">
        <f>IF(ISBLANK(B986), "","Substation-985")</f>
        <v/>
      </c>
    </row>
    <row r="987">
      <c r="A987">
        <f>IF(ISBLANK(B987), "","Substation-986")</f>
        <v/>
      </c>
    </row>
    <row r="988">
      <c r="A988">
        <f>IF(ISBLANK(B988), "","Substation-987")</f>
        <v/>
      </c>
    </row>
    <row r="989">
      <c r="A989">
        <f>IF(ISBLANK(B989), "","Substation-988")</f>
        <v/>
      </c>
    </row>
    <row r="990">
      <c r="A990">
        <f>IF(ISBLANK(B990), "","Substation-989")</f>
        <v/>
      </c>
    </row>
    <row r="991">
      <c r="A991">
        <f>IF(ISBLANK(B991), "","Substation-990")</f>
        <v/>
      </c>
    </row>
    <row r="992">
      <c r="A992">
        <f>IF(ISBLANK(B992), "","Substation-991")</f>
        <v/>
      </c>
    </row>
    <row r="993">
      <c r="A993">
        <f>IF(ISBLANK(B993), "","Substation-992")</f>
        <v/>
      </c>
    </row>
    <row r="994">
      <c r="A994">
        <f>IF(ISBLANK(B994), "","Substation-993")</f>
        <v/>
      </c>
    </row>
    <row r="995">
      <c r="A995">
        <f>IF(ISBLANK(B995), "","Substation-994")</f>
        <v/>
      </c>
    </row>
    <row r="996">
      <c r="A996">
        <f>IF(ISBLANK(B996), "","Substation-995")</f>
        <v/>
      </c>
    </row>
    <row r="997">
      <c r="A997">
        <f>IF(ISBLANK(B997), "","Substation-996")</f>
        <v/>
      </c>
    </row>
    <row r="998">
      <c r="A998">
        <f>IF(ISBLANK(B998), "","Substation-997")</f>
        <v/>
      </c>
    </row>
    <row r="999">
      <c r="A999">
        <f>IF(ISBLANK(B999), "","Substation-998")</f>
        <v/>
      </c>
    </row>
    <row r="1000">
      <c r="A1000">
        <f>IF(ISBLANK(B1000), "","Substation-999")</f>
        <v/>
      </c>
    </row>
    <row r="1001">
      <c r="A1001">
        <f>IF(ISBLANK(B1001), "","Substation-1000")</f>
        <v/>
      </c>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showDropDown="0" showInputMessage="0" showErrorMessage="0" allowBlank="0" type="list">
      <formula1>=SubGeographicalRegion!A$2:A$1000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001"/>
  <sheetViews>
    <sheetView workbookViewId="0">
      <selection activeCell="A1" sqref="A1"/>
    </sheetView>
  </sheetViews>
  <sheetFormatPr baseColWidth="8" defaultRowHeight="15"/>
  <cols>
    <col width="18" customWidth="1" min="1" max="1"/>
    <col width="10.8" customWidth="1" min="2" max="2"/>
    <col width="16.8" customWidth="1" min="3" max="3"/>
    <col width="18" customWidth="1" min="4" max="4"/>
  </cols>
  <sheetData>
    <row r="1">
      <c r="A1" s="1" t="inlineStr">
        <is>
          <t>identifier</t>
        </is>
      </c>
      <c r="B1" s="2" t="inlineStr">
        <is>
          <t>name</t>
        </is>
      </c>
      <c r="C1" s="2" t="inlineStr">
        <is>
          <t>aliasName</t>
        </is>
      </c>
      <c r="D1" s="2" t="inlineStr">
        <is>
          <t>substation</t>
        </is>
      </c>
    </row>
    <row r="2">
      <c r="A2">
        <f>IF(ISBLANK(B2), "","Terminal-1")</f>
        <v/>
      </c>
    </row>
    <row r="3">
      <c r="A3">
        <f>IF(ISBLANK(B3), "","Terminal-2")</f>
        <v/>
      </c>
    </row>
    <row r="4">
      <c r="A4">
        <f>IF(ISBLANK(B4), "","Terminal-3")</f>
        <v/>
      </c>
    </row>
    <row r="5">
      <c r="A5">
        <f>IF(ISBLANK(B5), "","Terminal-4")</f>
        <v/>
      </c>
    </row>
    <row r="6">
      <c r="A6">
        <f>IF(ISBLANK(B6), "","Terminal-5")</f>
        <v/>
      </c>
    </row>
    <row r="7">
      <c r="A7">
        <f>IF(ISBLANK(B7), "","Terminal-6")</f>
        <v/>
      </c>
    </row>
    <row r="8">
      <c r="A8">
        <f>IF(ISBLANK(B8), "","Terminal-7")</f>
        <v/>
      </c>
    </row>
    <row r="9">
      <c r="A9">
        <f>IF(ISBLANK(B9), "","Terminal-8")</f>
        <v/>
      </c>
    </row>
    <row r="10">
      <c r="A10">
        <f>IF(ISBLANK(B10), "","Terminal-9")</f>
        <v/>
      </c>
    </row>
    <row r="11">
      <c r="A11">
        <f>IF(ISBLANK(B11), "","Terminal-10")</f>
        <v/>
      </c>
    </row>
    <row r="12">
      <c r="A12">
        <f>IF(ISBLANK(B12), "","Terminal-11")</f>
        <v/>
      </c>
    </row>
    <row r="13">
      <c r="A13">
        <f>IF(ISBLANK(B13), "","Terminal-12")</f>
        <v/>
      </c>
    </row>
    <row r="14">
      <c r="A14">
        <f>IF(ISBLANK(B14), "","Terminal-13")</f>
        <v/>
      </c>
    </row>
    <row r="15">
      <c r="A15">
        <f>IF(ISBLANK(B15), "","Terminal-14")</f>
        <v/>
      </c>
    </row>
    <row r="16">
      <c r="A16">
        <f>IF(ISBLANK(B16), "","Terminal-15")</f>
        <v/>
      </c>
    </row>
    <row r="17">
      <c r="A17">
        <f>IF(ISBLANK(B17), "","Terminal-16")</f>
        <v/>
      </c>
    </row>
    <row r="18">
      <c r="A18">
        <f>IF(ISBLANK(B18), "","Terminal-17")</f>
        <v/>
      </c>
    </row>
    <row r="19">
      <c r="A19">
        <f>IF(ISBLANK(B19), "","Terminal-18")</f>
        <v/>
      </c>
    </row>
    <row r="20">
      <c r="A20">
        <f>IF(ISBLANK(B20), "","Terminal-19")</f>
        <v/>
      </c>
    </row>
    <row r="21">
      <c r="A21">
        <f>IF(ISBLANK(B21), "","Terminal-20")</f>
        <v/>
      </c>
    </row>
    <row r="22">
      <c r="A22">
        <f>IF(ISBLANK(B22), "","Terminal-21")</f>
        <v/>
      </c>
    </row>
    <row r="23">
      <c r="A23">
        <f>IF(ISBLANK(B23), "","Terminal-22")</f>
        <v/>
      </c>
    </row>
    <row r="24">
      <c r="A24">
        <f>IF(ISBLANK(B24), "","Terminal-23")</f>
        <v/>
      </c>
    </row>
    <row r="25">
      <c r="A25">
        <f>IF(ISBLANK(B25), "","Terminal-24")</f>
        <v/>
      </c>
    </row>
    <row r="26">
      <c r="A26">
        <f>IF(ISBLANK(B26), "","Terminal-25")</f>
        <v/>
      </c>
    </row>
    <row r="27">
      <c r="A27">
        <f>IF(ISBLANK(B27), "","Terminal-26")</f>
        <v/>
      </c>
    </row>
    <row r="28">
      <c r="A28">
        <f>IF(ISBLANK(B28), "","Terminal-27")</f>
        <v/>
      </c>
    </row>
    <row r="29">
      <c r="A29">
        <f>IF(ISBLANK(B29), "","Terminal-28")</f>
        <v/>
      </c>
    </row>
    <row r="30">
      <c r="A30">
        <f>IF(ISBLANK(B30), "","Terminal-29")</f>
        <v/>
      </c>
    </row>
    <row r="31">
      <c r="A31">
        <f>IF(ISBLANK(B31), "","Terminal-30")</f>
        <v/>
      </c>
    </row>
    <row r="32">
      <c r="A32">
        <f>IF(ISBLANK(B32), "","Terminal-31")</f>
        <v/>
      </c>
    </row>
    <row r="33">
      <c r="A33">
        <f>IF(ISBLANK(B33), "","Terminal-32")</f>
        <v/>
      </c>
    </row>
    <row r="34">
      <c r="A34">
        <f>IF(ISBLANK(B34), "","Terminal-33")</f>
        <v/>
      </c>
    </row>
    <row r="35">
      <c r="A35">
        <f>IF(ISBLANK(B35), "","Terminal-34")</f>
        <v/>
      </c>
    </row>
    <row r="36">
      <c r="A36">
        <f>IF(ISBLANK(B36), "","Terminal-35")</f>
        <v/>
      </c>
    </row>
    <row r="37">
      <c r="A37">
        <f>IF(ISBLANK(B37), "","Terminal-36")</f>
        <v/>
      </c>
    </row>
    <row r="38">
      <c r="A38">
        <f>IF(ISBLANK(B38), "","Terminal-37")</f>
        <v/>
      </c>
    </row>
    <row r="39">
      <c r="A39">
        <f>IF(ISBLANK(B39), "","Terminal-38")</f>
        <v/>
      </c>
    </row>
    <row r="40">
      <c r="A40">
        <f>IF(ISBLANK(B40), "","Terminal-39")</f>
        <v/>
      </c>
    </row>
    <row r="41">
      <c r="A41">
        <f>IF(ISBLANK(B41), "","Terminal-40")</f>
        <v/>
      </c>
    </row>
    <row r="42">
      <c r="A42">
        <f>IF(ISBLANK(B42), "","Terminal-41")</f>
        <v/>
      </c>
    </row>
    <row r="43">
      <c r="A43">
        <f>IF(ISBLANK(B43), "","Terminal-42")</f>
        <v/>
      </c>
    </row>
    <row r="44">
      <c r="A44">
        <f>IF(ISBLANK(B44), "","Terminal-43")</f>
        <v/>
      </c>
    </row>
    <row r="45">
      <c r="A45">
        <f>IF(ISBLANK(B45), "","Terminal-44")</f>
        <v/>
      </c>
    </row>
    <row r="46">
      <c r="A46">
        <f>IF(ISBLANK(B46), "","Terminal-45")</f>
        <v/>
      </c>
    </row>
    <row r="47">
      <c r="A47">
        <f>IF(ISBLANK(B47), "","Terminal-46")</f>
        <v/>
      </c>
    </row>
    <row r="48">
      <c r="A48">
        <f>IF(ISBLANK(B48), "","Terminal-47")</f>
        <v/>
      </c>
    </row>
    <row r="49">
      <c r="A49">
        <f>IF(ISBLANK(B49), "","Terminal-48")</f>
        <v/>
      </c>
    </row>
    <row r="50">
      <c r="A50">
        <f>IF(ISBLANK(B50), "","Terminal-49")</f>
        <v/>
      </c>
    </row>
    <row r="51">
      <c r="A51">
        <f>IF(ISBLANK(B51), "","Terminal-50")</f>
        <v/>
      </c>
    </row>
    <row r="52">
      <c r="A52">
        <f>IF(ISBLANK(B52), "","Terminal-51")</f>
        <v/>
      </c>
    </row>
    <row r="53">
      <c r="A53">
        <f>IF(ISBLANK(B53), "","Terminal-52")</f>
        <v/>
      </c>
    </row>
    <row r="54">
      <c r="A54">
        <f>IF(ISBLANK(B54), "","Terminal-53")</f>
        <v/>
      </c>
    </row>
    <row r="55">
      <c r="A55">
        <f>IF(ISBLANK(B55), "","Terminal-54")</f>
        <v/>
      </c>
    </row>
    <row r="56">
      <c r="A56">
        <f>IF(ISBLANK(B56), "","Terminal-55")</f>
        <v/>
      </c>
    </row>
    <row r="57">
      <c r="A57">
        <f>IF(ISBLANK(B57), "","Terminal-56")</f>
        <v/>
      </c>
    </row>
    <row r="58">
      <c r="A58">
        <f>IF(ISBLANK(B58), "","Terminal-57")</f>
        <v/>
      </c>
    </row>
    <row r="59">
      <c r="A59">
        <f>IF(ISBLANK(B59), "","Terminal-58")</f>
        <v/>
      </c>
    </row>
    <row r="60">
      <c r="A60">
        <f>IF(ISBLANK(B60), "","Terminal-59")</f>
        <v/>
      </c>
    </row>
    <row r="61">
      <c r="A61">
        <f>IF(ISBLANK(B61), "","Terminal-60")</f>
        <v/>
      </c>
    </row>
    <row r="62">
      <c r="A62">
        <f>IF(ISBLANK(B62), "","Terminal-61")</f>
        <v/>
      </c>
    </row>
    <row r="63">
      <c r="A63">
        <f>IF(ISBLANK(B63), "","Terminal-62")</f>
        <v/>
      </c>
    </row>
    <row r="64">
      <c r="A64">
        <f>IF(ISBLANK(B64), "","Terminal-63")</f>
        <v/>
      </c>
    </row>
    <row r="65">
      <c r="A65">
        <f>IF(ISBLANK(B65), "","Terminal-64")</f>
        <v/>
      </c>
    </row>
    <row r="66">
      <c r="A66">
        <f>IF(ISBLANK(B66), "","Terminal-65")</f>
        <v/>
      </c>
    </row>
    <row r="67">
      <c r="A67">
        <f>IF(ISBLANK(B67), "","Terminal-66")</f>
        <v/>
      </c>
    </row>
    <row r="68">
      <c r="A68">
        <f>IF(ISBLANK(B68), "","Terminal-67")</f>
        <v/>
      </c>
    </row>
    <row r="69">
      <c r="A69">
        <f>IF(ISBLANK(B69), "","Terminal-68")</f>
        <v/>
      </c>
    </row>
    <row r="70">
      <c r="A70">
        <f>IF(ISBLANK(B70), "","Terminal-69")</f>
        <v/>
      </c>
    </row>
    <row r="71">
      <c r="A71">
        <f>IF(ISBLANK(B71), "","Terminal-70")</f>
        <v/>
      </c>
    </row>
    <row r="72">
      <c r="A72">
        <f>IF(ISBLANK(B72), "","Terminal-71")</f>
        <v/>
      </c>
    </row>
    <row r="73">
      <c r="A73">
        <f>IF(ISBLANK(B73), "","Terminal-72")</f>
        <v/>
      </c>
    </row>
    <row r="74">
      <c r="A74">
        <f>IF(ISBLANK(B74), "","Terminal-73")</f>
        <v/>
      </c>
    </row>
    <row r="75">
      <c r="A75">
        <f>IF(ISBLANK(B75), "","Terminal-74")</f>
        <v/>
      </c>
    </row>
    <row r="76">
      <c r="A76">
        <f>IF(ISBLANK(B76), "","Terminal-75")</f>
        <v/>
      </c>
    </row>
    <row r="77">
      <c r="A77">
        <f>IF(ISBLANK(B77), "","Terminal-76")</f>
        <v/>
      </c>
    </row>
    <row r="78">
      <c r="A78">
        <f>IF(ISBLANK(B78), "","Terminal-77")</f>
        <v/>
      </c>
    </row>
    <row r="79">
      <c r="A79">
        <f>IF(ISBLANK(B79), "","Terminal-78")</f>
        <v/>
      </c>
    </row>
    <row r="80">
      <c r="A80">
        <f>IF(ISBLANK(B80), "","Terminal-79")</f>
        <v/>
      </c>
    </row>
    <row r="81">
      <c r="A81">
        <f>IF(ISBLANK(B81), "","Terminal-80")</f>
        <v/>
      </c>
    </row>
    <row r="82">
      <c r="A82">
        <f>IF(ISBLANK(B82), "","Terminal-81")</f>
        <v/>
      </c>
    </row>
    <row r="83">
      <c r="A83">
        <f>IF(ISBLANK(B83), "","Terminal-82")</f>
        <v/>
      </c>
    </row>
    <row r="84">
      <c r="A84">
        <f>IF(ISBLANK(B84), "","Terminal-83")</f>
        <v/>
      </c>
    </row>
    <row r="85">
      <c r="A85">
        <f>IF(ISBLANK(B85), "","Terminal-84")</f>
        <v/>
      </c>
    </row>
    <row r="86">
      <c r="A86">
        <f>IF(ISBLANK(B86), "","Terminal-85")</f>
        <v/>
      </c>
    </row>
    <row r="87">
      <c r="A87">
        <f>IF(ISBLANK(B87), "","Terminal-86")</f>
        <v/>
      </c>
    </row>
    <row r="88">
      <c r="A88">
        <f>IF(ISBLANK(B88), "","Terminal-87")</f>
        <v/>
      </c>
    </row>
    <row r="89">
      <c r="A89">
        <f>IF(ISBLANK(B89), "","Terminal-88")</f>
        <v/>
      </c>
    </row>
    <row r="90">
      <c r="A90">
        <f>IF(ISBLANK(B90), "","Terminal-89")</f>
        <v/>
      </c>
    </row>
    <row r="91">
      <c r="A91">
        <f>IF(ISBLANK(B91), "","Terminal-90")</f>
        <v/>
      </c>
    </row>
    <row r="92">
      <c r="A92">
        <f>IF(ISBLANK(B92), "","Terminal-91")</f>
        <v/>
      </c>
    </row>
    <row r="93">
      <c r="A93">
        <f>IF(ISBLANK(B93), "","Terminal-92")</f>
        <v/>
      </c>
    </row>
    <row r="94">
      <c r="A94">
        <f>IF(ISBLANK(B94), "","Terminal-93")</f>
        <v/>
      </c>
    </row>
    <row r="95">
      <c r="A95">
        <f>IF(ISBLANK(B95), "","Terminal-94")</f>
        <v/>
      </c>
    </row>
    <row r="96">
      <c r="A96">
        <f>IF(ISBLANK(B96), "","Terminal-95")</f>
        <v/>
      </c>
    </row>
    <row r="97">
      <c r="A97">
        <f>IF(ISBLANK(B97), "","Terminal-96")</f>
        <v/>
      </c>
    </row>
    <row r="98">
      <c r="A98">
        <f>IF(ISBLANK(B98), "","Terminal-97")</f>
        <v/>
      </c>
    </row>
    <row r="99">
      <c r="A99">
        <f>IF(ISBLANK(B99), "","Terminal-98")</f>
        <v/>
      </c>
    </row>
    <row r="100">
      <c r="A100">
        <f>IF(ISBLANK(B100), "","Terminal-99")</f>
        <v/>
      </c>
    </row>
    <row r="101">
      <c r="A101">
        <f>IF(ISBLANK(B101), "","Terminal-100")</f>
        <v/>
      </c>
    </row>
    <row r="102">
      <c r="A102">
        <f>IF(ISBLANK(B102), "","Terminal-101")</f>
        <v/>
      </c>
    </row>
    <row r="103">
      <c r="A103">
        <f>IF(ISBLANK(B103), "","Terminal-102")</f>
        <v/>
      </c>
    </row>
    <row r="104">
      <c r="A104">
        <f>IF(ISBLANK(B104), "","Terminal-103")</f>
        <v/>
      </c>
    </row>
    <row r="105">
      <c r="A105">
        <f>IF(ISBLANK(B105), "","Terminal-104")</f>
        <v/>
      </c>
    </row>
    <row r="106">
      <c r="A106">
        <f>IF(ISBLANK(B106), "","Terminal-105")</f>
        <v/>
      </c>
    </row>
    <row r="107">
      <c r="A107">
        <f>IF(ISBLANK(B107), "","Terminal-106")</f>
        <v/>
      </c>
    </row>
    <row r="108">
      <c r="A108">
        <f>IF(ISBLANK(B108), "","Terminal-107")</f>
        <v/>
      </c>
    </row>
    <row r="109">
      <c r="A109">
        <f>IF(ISBLANK(B109), "","Terminal-108")</f>
        <v/>
      </c>
    </row>
    <row r="110">
      <c r="A110">
        <f>IF(ISBLANK(B110), "","Terminal-109")</f>
        <v/>
      </c>
    </row>
    <row r="111">
      <c r="A111">
        <f>IF(ISBLANK(B111), "","Terminal-110")</f>
        <v/>
      </c>
    </row>
    <row r="112">
      <c r="A112">
        <f>IF(ISBLANK(B112), "","Terminal-111")</f>
        <v/>
      </c>
    </row>
    <row r="113">
      <c r="A113">
        <f>IF(ISBLANK(B113), "","Terminal-112")</f>
        <v/>
      </c>
    </row>
    <row r="114">
      <c r="A114">
        <f>IF(ISBLANK(B114), "","Terminal-113")</f>
        <v/>
      </c>
    </row>
    <row r="115">
      <c r="A115">
        <f>IF(ISBLANK(B115), "","Terminal-114")</f>
        <v/>
      </c>
    </row>
    <row r="116">
      <c r="A116">
        <f>IF(ISBLANK(B116), "","Terminal-115")</f>
        <v/>
      </c>
    </row>
    <row r="117">
      <c r="A117">
        <f>IF(ISBLANK(B117), "","Terminal-116")</f>
        <v/>
      </c>
    </row>
    <row r="118">
      <c r="A118">
        <f>IF(ISBLANK(B118), "","Terminal-117")</f>
        <v/>
      </c>
    </row>
    <row r="119">
      <c r="A119">
        <f>IF(ISBLANK(B119), "","Terminal-118")</f>
        <v/>
      </c>
    </row>
    <row r="120">
      <c r="A120">
        <f>IF(ISBLANK(B120), "","Terminal-119")</f>
        <v/>
      </c>
    </row>
    <row r="121">
      <c r="A121">
        <f>IF(ISBLANK(B121), "","Terminal-120")</f>
        <v/>
      </c>
    </row>
    <row r="122">
      <c r="A122">
        <f>IF(ISBLANK(B122), "","Terminal-121")</f>
        <v/>
      </c>
    </row>
    <row r="123">
      <c r="A123">
        <f>IF(ISBLANK(B123), "","Terminal-122")</f>
        <v/>
      </c>
    </row>
    <row r="124">
      <c r="A124">
        <f>IF(ISBLANK(B124), "","Terminal-123")</f>
        <v/>
      </c>
    </row>
    <row r="125">
      <c r="A125">
        <f>IF(ISBLANK(B125), "","Terminal-124")</f>
        <v/>
      </c>
    </row>
    <row r="126">
      <c r="A126">
        <f>IF(ISBLANK(B126), "","Terminal-125")</f>
        <v/>
      </c>
    </row>
    <row r="127">
      <c r="A127">
        <f>IF(ISBLANK(B127), "","Terminal-126")</f>
        <v/>
      </c>
    </row>
    <row r="128">
      <c r="A128">
        <f>IF(ISBLANK(B128), "","Terminal-127")</f>
        <v/>
      </c>
    </row>
    <row r="129">
      <c r="A129">
        <f>IF(ISBLANK(B129), "","Terminal-128")</f>
        <v/>
      </c>
    </row>
    <row r="130">
      <c r="A130">
        <f>IF(ISBLANK(B130), "","Terminal-129")</f>
        <v/>
      </c>
    </row>
    <row r="131">
      <c r="A131">
        <f>IF(ISBLANK(B131), "","Terminal-130")</f>
        <v/>
      </c>
    </row>
    <row r="132">
      <c r="A132">
        <f>IF(ISBLANK(B132), "","Terminal-131")</f>
        <v/>
      </c>
    </row>
    <row r="133">
      <c r="A133">
        <f>IF(ISBLANK(B133), "","Terminal-132")</f>
        <v/>
      </c>
    </row>
    <row r="134">
      <c r="A134">
        <f>IF(ISBLANK(B134), "","Terminal-133")</f>
        <v/>
      </c>
    </row>
    <row r="135">
      <c r="A135">
        <f>IF(ISBLANK(B135), "","Terminal-134")</f>
        <v/>
      </c>
    </row>
    <row r="136">
      <c r="A136">
        <f>IF(ISBLANK(B136), "","Terminal-135")</f>
        <v/>
      </c>
    </row>
    <row r="137">
      <c r="A137">
        <f>IF(ISBLANK(B137), "","Terminal-136")</f>
        <v/>
      </c>
    </row>
    <row r="138">
      <c r="A138">
        <f>IF(ISBLANK(B138), "","Terminal-137")</f>
        <v/>
      </c>
    </row>
    <row r="139">
      <c r="A139">
        <f>IF(ISBLANK(B139), "","Terminal-138")</f>
        <v/>
      </c>
    </row>
    <row r="140">
      <c r="A140">
        <f>IF(ISBLANK(B140), "","Terminal-139")</f>
        <v/>
      </c>
    </row>
    <row r="141">
      <c r="A141">
        <f>IF(ISBLANK(B141), "","Terminal-140")</f>
        <v/>
      </c>
    </row>
    <row r="142">
      <c r="A142">
        <f>IF(ISBLANK(B142), "","Terminal-141")</f>
        <v/>
      </c>
    </row>
    <row r="143">
      <c r="A143">
        <f>IF(ISBLANK(B143), "","Terminal-142")</f>
        <v/>
      </c>
    </row>
    <row r="144">
      <c r="A144">
        <f>IF(ISBLANK(B144), "","Terminal-143")</f>
        <v/>
      </c>
    </row>
    <row r="145">
      <c r="A145">
        <f>IF(ISBLANK(B145), "","Terminal-144")</f>
        <v/>
      </c>
    </row>
    <row r="146">
      <c r="A146">
        <f>IF(ISBLANK(B146), "","Terminal-145")</f>
        <v/>
      </c>
    </row>
    <row r="147">
      <c r="A147">
        <f>IF(ISBLANK(B147), "","Terminal-146")</f>
        <v/>
      </c>
    </row>
    <row r="148">
      <c r="A148">
        <f>IF(ISBLANK(B148), "","Terminal-147")</f>
        <v/>
      </c>
    </row>
    <row r="149">
      <c r="A149">
        <f>IF(ISBLANK(B149), "","Terminal-148")</f>
        <v/>
      </c>
    </row>
    <row r="150">
      <c r="A150">
        <f>IF(ISBLANK(B150), "","Terminal-149")</f>
        <v/>
      </c>
    </row>
    <row r="151">
      <c r="A151">
        <f>IF(ISBLANK(B151), "","Terminal-150")</f>
        <v/>
      </c>
    </row>
    <row r="152">
      <c r="A152">
        <f>IF(ISBLANK(B152), "","Terminal-151")</f>
        <v/>
      </c>
    </row>
    <row r="153">
      <c r="A153">
        <f>IF(ISBLANK(B153), "","Terminal-152")</f>
        <v/>
      </c>
    </row>
    <row r="154">
      <c r="A154">
        <f>IF(ISBLANK(B154), "","Terminal-153")</f>
        <v/>
      </c>
    </row>
    <row r="155">
      <c r="A155">
        <f>IF(ISBLANK(B155), "","Terminal-154")</f>
        <v/>
      </c>
    </row>
    <row r="156">
      <c r="A156">
        <f>IF(ISBLANK(B156), "","Terminal-155")</f>
        <v/>
      </c>
    </row>
    <row r="157">
      <c r="A157">
        <f>IF(ISBLANK(B157), "","Terminal-156")</f>
        <v/>
      </c>
    </row>
    <row r="158">
      <c r="A158">
        <f>IF(ISBLANK(B158), "","Terminal-157")</f>
        <v/>
      </c>
    </row>
    <row r="159">
      <c r="A159">
        <f>IF(ISBLANK(B159), "","Terminal-158")</f>
        <v/>
      </c>
    </row>
    <row r="160">
      <c r="A160">
        <f>IF(ISBLANK(B160), "","Terminal-159")</f>
        <v/>
      </c>
    </row>
    <row r="161">
      <c r="A161">
        <f>IF(ISBLANK(B161), "","Terminal-160")</f>
        <v/>
      </c>
    </row>
    <row r="162">
      <c r="A162">
        <f>IF(ISBLANK(B162), "","Terminal-161")</f>
        <v/>
      </c>
    </row>
    <row r="163">
      <c r="A163">
        <f>IF(ISBLANK(B163), "","Terminal-162")</f>
        <v/>
      </c>
    </row>
    <row r="164">
      <c r="A164">
        <f>IF(ISBLANK(B164), "","Terminal-163")</f>
        <v/>
      </c>
    </row>
    <row r="165">
      <c r="A165">
        <f>IF(ISBLANK(B165), "","Terminal-164")</f>
        <v/>
      </c>
    </row>
    <row r="166">
      <c r="A166">
        <f>IF(ISBLANK(B166), "","Terminal-165")</f>
        <v/>
      </c>
    </row>
    <row r="167">
      <c r="A167">
        <f>IF(ISBLANK(B167), "","Terminal-166")</f>
        <v/>
      </c>
    </row>
    <row r="168">
      <c r="A168">
        <f>IF(ISBLANK(B168), "","Terminal-167")</f>
        <v/>
      </c>
    </row>
    <row r="169">
      <c r="A169">
        <f>IF(ISBLANK(B169), "","Terminal-168")</f>
        <v/>
      </c>
    </row>
    <row r="170">
      <c r="A170">
        <f>IF(ISBLANK(B170), "","Terminal-169")</f>
        <v/>
      </c>
    </row>
    <row r="171">
      <c r="A171">
        <f>IF(ISBLANK(B171), "","Terminal-170")</f>
        <v/>
      </c>
    </row>
    <row r="172">
      <c r="A172">
        <f>IF(ISBLANK(B172), "","Terminal-171")</f>
        <v/>
      </c>
    </row>
    <row r="173">
      <c r="A173">
        <f>IF(ISBLANK(B173), "","Terminal-172")</f>
        <v/>
      </c>
    </row>
    <row r="174">
      <c r="A174">
        <f>IF(ISBLANK(B174), "","Terminal-173")</f>
        <v/>
      </c>
    </row>
    <row r="175">
      <c r="A175">
        <f>IF(ISBLANK(B175), "","Terminal-174")</f>
        <v/>
      </c>
    </row>
    <row r="176">
      <c r="A176">
        <f>IF(ISBLANK(B176), "","Terminal-175")</f>
        <v/>
      </c>
    </row>
    <row r="177">
      <c r="A177">
        <f>IF(ISBLANK(B177), "","Terminal-176")</f>
        <v/>
      </c>
    </row>
    <row r="178">
      <c r="A178">
        <f>IF(ISBLANK(B178), "","Terminal-177")</f>
        <v/>
      </c>
    </row>
    <row r="179">
      <c r="A179">
        <f>IF(ISBLANK(B179), "","Terminal-178")</f>
        <v/>
      </c>
    </row>
    <row r="180">
      <c r="A180">
        <f>IF(ISBLANK(B180), "","Terminal-179")</f>
        <v/>
      </c>
    </row>
    <row r="181">
      <c r="A181">
        <f>IF(ISBLANK(B181), "","Terminal-180")</f>
        <v/>
      </c>
    </row>
    <row r="182">
      <c r="A182">
        <f>IF(ISBLANK(B182), "","Terminal-181")</f>
        <v/>
      </c>
    </row>
    <row r="183">
      <c r="A183">
        <f>IF(ISBLANK(B183), "","Terminal-182")</f>
        <v/>
      </c>
    </row>
    <row r="184">
      <c r="A184">
        <f>IF(ISBLANK(B184), "","Terminal-183")</f>
        <v/>
      </c>
    </row>
    <row r="185">
      <c r="A185">
        <f>IF(ISBLANK(B185), "","Terminal-184")</f>
        <v/>
      </c>
    </row>
    <row r="186">
      <c r="A186">
        <f>IF(ISBLANK(B186), "","Terminal-185")</f>
        <v/>
      </c>
    </row>
    <row r="187">
      <c r="A187">
        <f>IF(ISBLANK(B187), "","Terminal-186")</f>
        <v/>
      </c>
    </row>
    <row r="188">
      <c r="A188">
        <f>IF(ISBLANK(B188), "","Terminal-187")</f>
        <v/>
      </c>
    </row>
    <row r="189">
      <c r="A189">
        <f>IF(ISBLANK(B189), "","Terminal-188")</f>
        <v/>
      </c>
    </row>
    <row r="190">
      <c r="A190">
        <f>IF(ISBLANK(B190), "","Terminal-189")</f>
        <v/>
      </c>
    </row>
    <row r="191">
      <c r="A191">
        <f>IF(ISBLANK(B191), "","Terminal-190")</f>
        <v/>
      </c>
    </row>
    <row r="192">
      <c r="A192">
        <f>IF(ISBLANK(B192), "","Terminal-191")</f>
        <v/>
      </c>
    </row>
    <row r="193">
      <c r="A193">
        <f>IF(ISBLANK(B193), "","Terminal-192")</f>
        <v/>
      </c>
    </row>
    <row r="194">
      <c r="A194">
        <f>IF(ISBLANK(B194), "","Terminal-193")</f>
        <v/>
      </c>
    </row>
    <row r="195">
      <c r="A195">
        <f>IF(ISBLANK(B195), "","Terminal-194")</f>
        <v/>
      </c>
    </row>
    <row r="196">
      <c r="A196">
        <f>IF(ISBLANK(B196), "","Terminal-195")</f>
        <v/>
      </c>
    </row>
    <row r="197">
      <c r="A197">
        <f>IF(ISBLANK(B197), "","Terminal-196")</f>
        <v/>
      </c>
    </row>
    <row r="198">
      <c r="A198">
        <f>IF(ISBLANK(B198), "","Terminal-197")</f>
        <v/>
      </c>
    </row>
    <row r="199">
      <c r="A199">
        <f>IF(ISBLANK(B199), "","Terminal-198")</f>
        <v/>
      </c>
    </row>
    <row r="200">
      <c r="A200">
        <f>IF(ISBLANK(B200), "","Terminal-199")</f>
        <v/>
      </c>
    </row>
    <row r="201">
      <c r="A201">
        <f>IF(ISBLANK(B201), "","Terminal-200")</f>
        <v/>
      </c>
    </row>
    <row r="202">
      <c r="A202">
        <f>IF(ISBLANK(B202), "","Terminal-201")</f>
        <v/>
      </c>
    </row>
    <row r="203">
      <c r="A203">
        <f>IF(ISBLANK(B203), "","Terminal-202")</f>
        <v/>
      </c>
    </row>
    <row r="204">
      <c r="A204">
        <f>IF(ISBLANK(B204), "","Terminal-203")</f>
        <v/>
      </c>
    </row>
    <row r="205">
      <c r="A205">
        <f>IF(ISBLANK(B205), "","Terminal-204")</f>
        <v/>
      </c>
    </row>
    <row r="206">
      <c r="A206">
        <f>IF(ISBLANK(B206), "","Terminal-205")</f>
        <v/>
      </c>
    </row>
    <row r="207">
      <c r="A207">
        <f>IF(ISBLANK(B207), "","Terminal-206")</f>
        <v/>
      </c>
    </row>
    <row r="208">
      <c r="A208">
        <f>IF(ISBLANK(B208), "","Terminal-207")</f>
        <v/>
      </c>
    </row>
    <row r="209">
      <c r="A209">
        <f>IF(ISBLANK(B209), "","Terminal-208")</f>
        <v/>
      </c>
    </row>
    <row r="210">
      <c r="A210">
        <f>IF(ISBLANK(B210), "","Terminal-209")</f>
        <v/>
      </c>
    </row>
    <row r="211">
      <c r="A211">
        <f>IF(ISBLANK(B211), "","Terminal-210")</f>
        <v/>
      </c>
    </row>
    <row r="212">
      <c r="A212">
        <f>IF(ISBLANK(B212), "","Terminal-211")</f>
        <v/>
      </c>
    </row>
    <row r="213">
      <c r="A213">
        <f>IF(ISBLANK(B213), "","Terminal-212")</f>
        <v/>
      </c>
    </row>
    <row r="214">
      <c r="A214">
        <f>IF(ISBLANK(B214), "","Terminal-213")</f>
        <v/>
      </c>
    </row>
    <row r="215">
      <c r="A215">
        <f>IF(ISBLANK(B215), "","Terminal-214")</f>
        <v/>
      </c>
    </row>
    <row r="216">
      <c r="A216">
        <f>IF(ISBLANK(B216), "","Terminal-215")</f>
        <v/>
      </c>
    </row>
    <row r="217">
      <c r="A217">
        <f>IF(ISBLANK(B217), "","Terminal-216")</f>
        <v/>
      </c>
    </row>
    <row r="218">
      <c r="A218">
        <f>IF(ISBLANK(B218), "","Terminal-217")</f>
        <v/>
      </c>
    </row>
    <row r="219">
      <c r="A219">
        <f>IF(ISBLANK(B219), "","Terminal-218")</f>
        <v/>
      </c>
    </row>
    <row r="220">
      <c r="A220">
        <f>IF(ISBLANK(B220), "","Terminal-219")</f>
        <v/>
      </c>
    </row>
    <row r="221">
      <c r="A221">
        <f>IF(ISBLANK(B221), "","Terminal-220")</f>
        <v/>
      </c>
    </row>
    <row r="222">
      <c r="A222">
        <f>IF(ISBLANK(B222), "","Terminal-221")</f>
        <v/>
      </c>
    </row>
    <row r="223">
      <c r="A223">
        <f>IF(ISBLANK(B223), "","Terminal-222")</f>
        <v/>
      </c>
    </row>
    <row r="224">
      <c r="A224">
        <f>IF(ISBLANK(B224), "","Terminal-223")</f>
        <v/>
      </c>
    </row>
    <row r="225">
      <c r="A225">
        <f>IF(ISBLANK(B225), "","Terminal-224")</f>
        <v/>
      </c>
    </row>
    <row r="226">
      <c r="A226">
        <f>IF(ISBLANK(B226), "","Terminal-225")</f>
        <v/>
      </c>
    </row>
    <row r="227">
      <c r="A227">
        <f>IF(ISBLANK(B227), "","Terminal-226")</f>
        <v/>
      </c>
    </row>
    <row r="228">
      <c r="A228">
        <f>IF(ISBLANK(B228), "","Terminal-227")</f>
        <v/>
      </c>
    </row>
    <row r="229">
      <c r="A229">
        <f>IF(ISBLANK(B229), "","Terminal-228")</f>
        <v/>
      </c>
    </row>
    <row r="230">
      <c r="A230">
        <f>IF(ISBLANK(B230), "","Terminal-229")</f>
        <v/>
      </c>
    </row>
    <row r="231">
      <c r="A231">
        <f>IF(ISBLANK(B231), "","Terminal-230")</f>
        <v/>
      </c>
    </row>
    <row r="232">
      <c r="A232">
        <f>IF(ISBLANK(B232), "","Terminal-231")</f>
        <v/>
      </c>
    </row>
    <row r="233">
      <c r="A233">
        <f>IF(ISBLANK(B233), "","Terminal-232")</f>
        <v/>
      </c>
    </row>
    <row r="234">
      <c r="A234">
        <f>IF(ISBLANK(B234), "","Terminal-233")</f>
        <v/>
      </c>
    </row>
    <row r="235">
      <c r="A235">
        <f>IF(ISBLANK(B235), "","Terminal-234")</f>
        <v/>
      </c>
    </row>
    <row r="236">
      <c r="A236">
        <f>IF(ISBLANK(B236), "","Terminal-235")</f>
        <v/>
      </c>
    </row>
    <row r="237">
      <c r="A237">
        <f>IF(ISBLANK(B237), "","Terminal-236")</f>
        <v/>
      </c>
    </row>
    <row r="238">
      <c r="A238">
        <f>IF(ISBLANK(B238), "","Terminal-237")</f>
        <v/>
      </c>
    </row>
    <row r="239">
      <c r="A239">
        <f>IF(ISBLANK(B239), "","Terminal-238")</f>
        <v/>
      </c>
    </row>
    <row r="240">
      <c r="A240">
        <f>IF(ISBLANK(B240), "","Terminal-239")</f>
        <v/>
      </c>
    </row>
    <row r="241">
      <c r="A241">
        <f>IF(ISBLANK(B241), "","Terminal-240")</f>
        <v/>
      </c>
    </row>
    <row r="242">
      <c r="A242">
        <f>IF(ISBLANK(B242), "","Terminal-241")</f>
        <v/>
      </c>
    </row>
    <row r="243">
      <c r="A243">
        <f>IF(ISBLANK(B243), "","Terminal-242")</f>
        <v/>
      </c>
    </row>
    <row r="244">
      <c r="A244">
        <f>IF(ISBLANK(B244), "","Terminal-243")</f>
        <v/>
      </c>
    </row>
    <row r="245">
      <c r="A245">
        <f>IF(ISBLANK(B245), "","Terminal-244")</f>
        <v/>
      </c>
    </row>
    <row r="246">
      <c r="A246">
        <f>IF(ISBLANK(B246), "","Terminal-245")</f>
        <v/>
      </c>
    </row>
    <row r="247">
      <c r="A247">
        <f>IF(ISBLANK(B247), "","Terminal-246")</f>
        <v/>
      </c>
    </row>
    <row r="248">
      <c r="A248">
        <f>IF(ISBLANK(B248), "","Terminal-247")</f>
        <v/>
      </c>
    </row>
    <row r="249">
      <c r="A249">
        <f>IF(ISBLANK(B249), "","Terminal-248")</f>
        <v/>
      </c>
    </row>
    <row r="250">
      <c r="A250">
        <f>IF(ISBLANK(B250), "","Terminal-249")</f>
        <v/>
      </c>
    </row>
    <row r="251">
      <c r="A251">
        <f>IF(ISBLANK(B251), "","Terminal-250")</f>
        <v/>
      </c>
    </row>
    <row r="252">
      <c r="A252">
        <f>IF(ISBLANK(B252), "","Terminal-251")</f>
        <v/>
      </c>
    </row>
    <row r="253">
      <c r="A253">
        <f>IF(ISBLANK(B253), "","Terminal-252")</f>
        <v/>
      </c>
    </row>
    <row r="254">
      <c r="A254">
        <f>IF(ISBLANK(B254), "","Terminal-253")</f>
        <v/>
      </c>
    </row>
    <row r="255">
      <c r="A255">
        <f>IF(ISBLANK(B255), "","Terminal-254")</f>
        <v/>
      </c>
    </row>
    <row r="256">
      <c r="A256">
        <f>IF(ISBLANK(B256), "","Terminal-255")</f>
        <v/>
      </c>
    </row>
    <row r="257">
      <c r="A257">
        <f>IF(ISBLANK(B257), "","Terminal-256")</f>
        <v/>
      </c>
    </row>
    <row r="258">
      <c r="A258">
        <f>IF(ISBLANK(B258), "","Terminal-257")</f>
        <v/>
      </c>
    </row>
    <row r="259">
      <c r="A259">
        <f>IF(ISBLANK(B259), "","Terminal-258")</f>
        <v/>
      </c>
    </row>
    <row r="260">
      <c r="A260">
        <f>IF(ISBLANK(B260), "","Terminal-259")</f>
        <v/>
      </c>
    </row>
    <row r="261">
      <c r="A261">
        <f>IF(ISBLANK(B261), "","Terminal-260")</f>
        <v/>
      </c>
    </row>
    <row r="262">
      <c r="A262">
        <f>IF(ISBLANK(B262), "","Terminal-261")</f>
        <v/>
      </c>
    </row>
    <row r="263">
      <c r="A263">
        <f>IF(ISBLANK(B263), "","Terminal-262")</f>
        <v/>
      </c>
    </row>
    <row r="264">
      <c r="A264">
        <f>IF(ISBLANK(B264), "","Terminal-263")</f>
        <v/>
      </c>
    </row>
    <row r="265">
      <c r="A265">
        <f>IF(ISBLANK(B265), "","Terminal-264")</f>
        <v/>
      </c>
    </row>
    <row r="266">
      <c r="A266">
        <f>IF(ISBLANK(B266), "","Terminal-265")</f>
        <v/>
      </c>
    </row>
    <row r="267">
      <c r="A267">
        <f>IF(ISBLANK(B267), "","Terminal-266")</f>
        <v/>
      </c>
    </row>
    <row r="268">
      <c r="A268">
        <f>IF(ISBLANK(B268), "","Terminal-267")</f>
        <v/>
      </c>
    </row>
    <row r="269">
      <c r="A269">
        <f>IF(ISBLANK(B269), "","Terminal-268")</f>
        <v/>
      </c>
    </row>
    <row r="270">
      <c r="A270">
        <f>IF(ISBLANK(B270), "","Terminal-269")</f>
        <v/>
      </c>
    </row>
    <row r="271">
      <c r="A271">
        <f>IF(ISBLANK(B271), "","Terminal-270")</f>
        <v/>
      </c>
    </row>
    <row r="272">
      <c r="A272">
        <f>IF(ISBLANK(B272), "","Terminal-271")</f>
        <v/>
      </c>
    </row>
    <row r="273">
      <c r="A273">
        <f>IF(ISBLANK(B273), "","Terminal-272")</f>
        <v/>
      </c>
    </row>
    <row r="274">
      <c r="A274">
        <f>IF(ISBLANK(B274), "","Terminal-273")</f>
        <v/>
      </c>
    </row>
    <row r="275">
      <c r="A275">
        <f>IF(ISBLANK(B275), "","Terminal-274")</f>
        <v/>
      </c>
    </row>
    <row r="276">
      <c r="A276">
        <f>IF(ISBLANK(B276), "","Terminal-275")</f>
        <v/>
      </c>
    </row>
    <row r="277">
      <c r="A277">
        <f>IF(ISBLANK(B277), "","Terminal-276")</f>
        <v/>
      </c>
    </row>
    <row r="278">
      <c r="A278">
        <f>IF(ISBLANK(B278), "","Terminal-277")</f>
        <v/>
      </c>
    </row>
    <row r="279">
      <c r="A279">
        <f>IF(ISBLANK(B279), "","Terminal-278")</f>
        <v/>
      </c>
    </row>
    <row r="280">
      <c r="A280">
        <f>IF(ISBLANK(B280), "","Terminal-279")</f>
        <v/>
      </c>
    </row>
    <row r="281">
      <c r="A281">
        <f>IF(ISBLANK(B281), "","Terminal-280")</f>
        <v/>
      </c>
    </row>
    <row r="282">
      <c r="A282">
        <f>IF(ISBLANK(B282), "","Terminal-281")</f>
        <v/>
      </c>
    </row>
    <row r="283">
      <c r="A283">
        <f>IF(ISBLANK(B283), "","Terminal-282")</f>
        <v/>
      </c>
    </row>
    <row r="284">
      <c r="A284">
        <f>IF(ISBLANK(B284), "","Terminal-283")</f>
        <v/>
      </c>
    </row>
    <row r="285">
      <c r="A285">
        <f>IF(ISBLANK(B285), "","Terminal-284")</f>
        <v/>
      </c>
    </row>
    <row r="286">
      <c r="A286">
        <f>IF(ISBLANK(B286), "","Terminal-285")</f>
        <v/>
      </c>
    </row>
    <row r="287">
      <c r="A287">
        <f>IF(ISBLANK(B287), "","Terminal-286")</f>
        <v/>
      </c>
    </row>
    <row r="288">
      <c r="A288">
        <f>IF(ISBLANK(B288), "","Terminal-287")</f>
        <v/>
      </c>
    </row>
    <row r="289">
      <c r="A289">
        <f>IF(ISBLANK(B289), "","Terminal-288")</f>
        <v/>
      </c>
    </row>
    <row r="290">
      <c r="A290">
        <f>IF(ISBLANK(B290), "","Terminal-289")</f>
        <v/>
      </c>
    </row>
    <row r="291">
      <c r="A291">
        <f>IF(ISBLANK(B291), "","Terminal-290")</f>
        <v/>
      </c>
    </row>
    <row r="292">
      <c r="A292">
        <f>IF(ISBLANK(B292), "","Terminal-291")</f>
        <v/>
      </c>
    </row>
    <row r="293">
      <c r="A293">
        <f>IF(ISBLANK(B293), "","Terminal-292")</f>
        <v/>
      </c>
    </row>
    <row r="294">
      <c r="A294">
        <f>IF(ISBLANK(B294), "","Terminal-293")</f>
        <v/>
      </c>
    </row>
    <row r="295">
      <c r="A295">
        <f>IF(ISBLANK(B295), "","Terminal-294")</f>
        <v/>
      </c>
    </row>
    <row r="296">
      <c r="A296">
        <f>IF(ISBLANK(B296), "","Terminal-295")</f>
        <v/>
      </c>
    </row>
    <row r="297">
      <c r="A297">
        <f>IF(ISBLANK(B297), "","Terminal-296")</f>
        <v/>
      </c>
    </row>
    <row r="298">
      <c r="A298">
        <f>IF(ISBLANK(B298), "","Terminal-297")</f>
        <v/>
      </c>
    </row>
    <row r="299">
      <c r="A299">
        <f>IF(ISBLANK(B299), "","Terminal-298")</f>
        <v/>
      </c>
    </row>
    <row r="300">
      <c r="A300">
        <f>IF(ISBLANK(B300), "","Terminal-299")</f>
        <v/>
      </c>
    </row>
    <row r="301">
      <c r="A301">
        <f>IF(ISBLANK(B301), "","Terminal-300")</f>
        <v/>
      </c>
    </row>
    <row r="302">
      <c r="A302">
        <f>IF(ISBLANK(B302), "","Terminal-301")</f>
        <v/>
      </c>
    </row>
    <row r="303">
      <c r="A303">
        <f>IF(ISBLANK(B303), "","Terminal-302")</f>
        <v/>
      </c>
    </row>
    <row r="304">
      <c r="A304">
        <f>IF(ISBLANK(B304), "","Terminal-303")</f>
        <v/>
      </c>
    </row>
    <row r="305">
      <c r="A305">
        <f>IF(ISBLANK(B305), "","Terminal-304")</f>
        <v/>
      </c>
    </row>
    <row r="306">
      <c r="A306">
        <f>IF(ISBLANK(B306), "","Terminal-305")</f>
        <v/>
      </c>
    </row>
    <row r="307">
      <c r="A307">
        <f>IF(ISBLANK(B307), "","Terminal-306")</f>
        <v/>
      </c>
    </row>
    <row r="308">
      <c r="A308">
        <f>IF(ISBLANK(B308), "","Terminal-307")</f>
        <v/>
      </c>
    </row>
    <row r="309">
      <c r="A309">
        <f>IF(ISBLANK(B309), "","Terminal-308")</f>
        <v/>
      </c>
    </row>
    <row r="310">
      <c r="A310">
        <f>IF(ISBLANK(B310), "","Terminal-309")</f>
        <v/>
      </c>
    </row>
    <row r="311">
      <c r="A311">
        <f>IF(ISBLANK(B311), "","Terminal-310")</f>
        <v/>
      </c>
    </row>
    <row r="312">
      <c r="A312">
        <f>IF(ISBLANK(B312), "","Terminal-311")</f>
        <v/>
      </c>
    </row>
    <row r="313">
      <c r="A313">
        <f>IF(ISBLANK(B313), "","Terminal-312")</f>
        <v/>
      </c>
    </row>
    <row r="314">
      <c r="A314">
        <f>IF(ISBLANK(B314), "","Terminal-313")</f>
        <v/>
      </c>
    </row>
    <row r="315">
      <c r="A315">
        <f>IF(ISBLANK(B315), "","Terminal-314")</f>
        <v/>
      </c>
    </row>
    <row r="316">
      <c r="A316">
        <f>IF(ISBLANK(B316), "","Terminal-315")</f>
        <v/>
      </c>
    </row>
    <row r="317">
      <c r="A317">
        <f>IF(ISBLANK(B317), "","Terminal-316")</f>
        <v/>
      </c>
    </row>
    <row r="318">
      <c r="A318">
        <f>IF(ISBLANK(B318), "","Terminal-317")</f>
        <v/>
      </c>
    </row>
    <row r="319">
      <c r="A319">
        <f>IF(ISBLANK(B319), "","Terminal-318")</f>
        <v/>
      </c>
    </row>
    <row r="320">
      <c r="A320">
        <f>IF(ISBLANK(B320), "","Terminal-319")</f>
        <v/>
      </c>
    </row>
    <row r="321">
      <c r="A321">
        <f>IF(ISBLANK(B321), "","Terminal-320")</f>
        <v/>
      </c>
    </row>
    <row r="322">
      <c r="A322">
        <f>IF(ISBLANK(B322), "","Terminal-321")</f>
        <v/>
      </c>
    </row>
    <row r="323">
      <c r="A323">
        <f>IF(ISBLANK(B323), "","Terminal-322")</f>
        <v/>
      </c>
    </row>
    <row r="324">
      <c r="A324">
        <f>IF(ISBLANK(B324), "","Terminal-323")</f>
        <v/>
      </c>
    </row>
    <row r="325">
      <c r="A325">
        <f>IF(ISBLANK(B325), "","Terminal-324")</f>
        <v/>
      </c>
    </row>
    <row r="326">
      <c r="A326">
        <f>IF(ISBLANK(B326), "","Terminal-325")</f>
        <v/>
      </c>
    </row>
    <row r="327">
      <c r="A327">
        <f>IF(ISBLANK(B327), "","Terminal-326")</f>
        <v/>
      </c>
    </row>
    <row r="328">
      <c r="A328">
        <f>IF(ISBLANK(B328), "","Terminal-327")</f>
        <v/>
      </c>
    </row>
    <row r="329">
      <c r="A329">
        <f>IF(ISBLANK(B329), "","Terminal-328")</f>
        <v/>
      </c>
    </row>
    <row r="330">
      <c r="A330">
        <f>IF(ISBLANK(B330), "","Terminal-329")</f>
        <v/>
      </c>
    </row>
    <row r="331">
      <c r="A331">
        <f>IF(ISBLANK(B331), "","Terminal-330")</f>
        <v/>
      </c>
    </row>
    <row r="332">
      <c r="A332">
        <f>IF(ISBLANK(B332), "","Terminal-331")</f>
        <v/>
      </c>
    </row>
    <row r="333">
      <c r="A333">
        <f>IF(ISBLANK(B333), "","Terminal-332")</f>
        <v/>
      </c>
    </row>
    <row r="334">
      <c r="A334">
        <f>IF(ISBLANK(B334), "","Terminal-333")</f>
        <v/>
      </c>
    </row>
    <row r="335">
      <c r="A335">
        <f>IF(ISBLANK(B335), "","Terminal-334")</f>
        <v/>
      </c>
    </row>
    <row r="336">
      <c r="A336">
        <f>IF(ISBLANK(B336), "","Terminal-335")</f>
        <v/>
      </c>
    </row>
    <row r="337">
      <c r="A337">
        <f>IF(ISBLANK(B337), "","Terminal-336")</f>
        <v/>
      </c>
    </row>
    <row r="338">
      <c r="A338">
        <f>IF(ISBLANK(B338), "","Terminal-337")</f>
        <v/>
      </c>
    </row>
    <row r="339">
      <c r="A339">
        <f>IF(ISBLANK(B339), "","Terminal-338")</f>
        <v/>
      </c>
    </row>
    <row r="340">
      <c r="A340">
        <f>IF(ISBLANK(B340), "","Terminal-339")</f>
        <v/>
      </c>
    </row>
    <row r="341">
      <c r="A341">
        <f>IF(ISBLANK(B341), "","Terminal-340")</f>
        <v/>
      </c>
    </row>
    <row r="342">
      <c r="A342">
        <f>IF(ISBLANK(B342), "","Terminal-341")</f>
        <v/>
      </c>
    </row>
    <row r="343">
      <c r="A343">
        <f>IF(ISBLANK(B343), "","Terminal-342")</f>
        <v/>
      </c>
    </row>
    <row r="344">
      <c r="A344">
        <f>IF(ISBLANK(B344), "","Terminal-343")</f>
        <v/>
      </c>
    </row>
    <row r="345">
      <c r="A345">
        <f>IF(ISBLANK(B345), "","Terminal-344")</f>
        <v/>
      </c>
    </row>
    <row r="346">
      <c r="A346">
        <f>IF(ISBLANK(B346), "","Terminal-345")</f>
        <v/>
      </c>
    </row>
    <row r="347">
      <c r="A347">
        <f>IF(ISBLANK(B347), "","Terminal-346")</f>
        <v/>
      </c>
    </row>
    <row r="348">
      <c r="A348">
        <f>IF(ISBLANK(B348), "","Terminal-347")</f>
        <v/>
      </c>
    </row>
    <row r="349">
      <c r="A349">
        <f>IF(ISBLANK(B349), "","Terminal-348")</f>
        <v/>
      </c>
    </row>
    <row r="350">
      <c r="A350">
        <f>IF(ISBLANK(B350), "","Terminal-349")</f>
        <v/>
      </c>
    </row>
    <row r="351">
      <c r="A351">
        <f>IF(ISBLANK(B351), "","Terminal-350")</f>
        <v/>
      </c>
    </row>
    <row r="352">
      <c r="A352">
        <f>IF(ISBLANK(B352), "","Terminal-351")</f>
        <v/>
      </c>
    </row>
    <row r="353">
      <c r="A353">
        <f>IF(ISBLANK(B353), "","Terminal-352")</f>
        <v/>
      </c>
    </row>
    <row r="354">
      <c r="A354">
        <f>IF(ISBLANK(B354), "","Terminal-353")</f>
        <v/>
      </c>
    </row>
    <row r="355">
      <c r="A355">
        <f>IF(ISBLANK(B355), "","Terminal-354")</f>
        <v/>
      </c>
    </row>
    <row r="356">
      <c r="A356">
        <f>IF(ISBLANK(B356), "","Terminal-355")</f>
        <v/>
      </c>
    </row>
    <row r="357">
      <c r="A357">
        <f>IF(ISBLANK(B357), "","Terminal-356")</f>
        <v/>
      </c>
    </row>
    <row r="358">
      <c r="A358">
        <f>IF(ISBLANK(B358), "","Terminal-357")</f>
        <v/>
      </c>
    </row>
    <row r="359">
      <c r="A359">
        <f>IF(ISBLANK(B359), "","Terminal-358")</f>
        <v/>
      </c>
    </row>
    <row r="360">
      <c r="A360">
        <f>IF(ISBLANK(B360), "","Terminal-359")</f>
        <v/>
      </c>
    </row>
    <row r="361">
      <c r="A361">
        <f>IF(ISBLANK(B361), "","Terminal-360")</f>
        <v/>
      </c>
    </row>
    <row r="362">
      <c r="A362">
        <f>IF(ISBLANK(B362), "","Terminal-361")</f>
        <v/>
      </c>
    </row>
    <row r="363">
      <c r="A363">
        <f>IF(ISBLANK(B363), "","Terminal-362")</f>
        <v/>
      </c>
    </row>
    <row r="364">
      <c r="A364">
        <f>IF(ISBLANK(B364), "","Terminal-363")</f>
        <v/>
      </c>
    </row>
    <row r="365">
      <c r="A365">
        <f>IF(ISBLANK(B365), "","Terminal-364")</f>
        <v/>
      </c>
    </row>
    <row r="366">
      <c r="A366">
        <f>IF(ISBLANK(B366), "","Terminal-365")</f>
        <v/>
      </c>
    </row>
    <row r="367">
      <c r="A367">
        <f>IF(ISBLANK(B367), "","Terminal-366")</f>
        <v/>
      </c>
    </row>
    <row r="368">
      <c r="A368">
        <f>IF(ISBLANK(B368), "","Terminal-367")</f>
        <v/>
      </c>
    </row>
    <row r="369">
      <c r="A369">
        <f>IF(ISBLANK(B369), "","Terminal-368")</f>
        <v/>
      </c>
    </row>
    <row r="370">
      <c r="A370">
        <f>IF(ISBLANK(B370), "","Terminal-369")</f>
        <v/>
      </c>
    </row>
    <row r="371">
      <c r="A371">
        <f>IF(ISBLANK(B371), "","Terminal-370")</f>
        <v/>
      </c>
    </row>
    <row r="372">
      <c r="A372">
        <f>IF(ISBLANK(B372), "","Terminal-371")</f>
        <v/>
      </c>
    </row>
    <row r="373">
      <c r="A373">
        <f>IF(ISBLANK(B373), "","Terminal-372")</f>
        <v/>
      </c>
    </row>
    <row r="374">
      <c r="A374">
        <f>IF(ISBLANK(B374), "","Terminal-373")</f>
        <v/>
      </c>
    </row>
    <row r="375">
      <c r="A375">
        <f>IF(ISBLANK(B375), "","Terminal-374")</f>
        <v/>
      </c>
    </row>
    <row r="376">
      <c r="A376">
        <f>IF(ISBLANK(B376), "","Terminal-375")</f>
        <v/>
      </c>
    </row>
    <row r="377">
      <c r="A377">
        <f>IF(ISBLANK(B377), "","Terminal-376")</f>
        <v/>
      </c>
    </row>
    <row r="378">
      <c r="A378">
        <f>IF(ISBLANK(B378), "","Terminal-377")</f>
        <v/>
      </c>
    </row>
    <row r="379">
      <c r="A379">
        <f>IF(ISBLANK(B379), "","Terminal-378")</f>
        <v/>
      </c>
    </row>
    <row r="380">
      <c r="A380">
        <f>IF(ISBLANK(B380), "","Terminal-379")</f>
        <v/>
      </c>
    </row>
    <row r="381">
      <c r="A381">
        <f>IF(ISBLANK(B381), "","Terminal-380")</f>
        <v/>
      </c>
    </row>
    <row r="382">
      <c r="A382">
        <f>IF(ISBLANK(B382), "","Terminal-381")</f>
        <v/>
      </c>
    </row>
    <row r="383">
      <c r="A383">
        <f>IF(ISBLANK(B383), "","Terminal-382")</f>
        <v/>
      </c>
    </row>
    <row r="384">
      <c r="A384">
        <f>IF(ISBLANK(B384), "","Terminal-383")</f>
        <v/>
      </c>
    </row>
    <row r="385">
      <c r="A385">
        <f>IF(ISBLANK(B385), "","Terminal-384")</f>
        <v/>
      </c>
    </row>
    <row r="386">
      <c r="A386">
        <f>IF(ISBLANK(B386), "","Terminal-385")</f>
        <v/>
      </c>
    </row>
    <row r="387">
      <c r="A387">
        <f>IF(ISBLANK(B387), "","Terminal-386")</f>
        <v/>
      </c>
    </row>
    <row r="388">
      <c r="A388">
        <f>IF(ISBLANK(B388), "","Terminal-387")</f>
        <v/>
      </c>
    </row>
    <row r="389">
      <c r="A389">
        <f>IF(ISBLANK(B389), "","Terminal-388")</f>
        <v/>
      </c>
    </row>
    <row r="390">
      <c r="A390">
        <f>IF(ISBLANK(B390), "","Terminal-389")</f>
        <v/>
      </c>
    </row>
    <row r="391">
      <c r="A391">
        <f>IF(ISBLANK(B391), "","Terminal-390")</f>
        <v/>
      </c>
    </row>
    <row r="392">
      <c r="A392">
        <f>IF(ISBLANK(B392), "","Terminal-391")</f>
        <v/>
      </c>
    </row>
    <row r="393">
      <c r="A393">
        <f>IF(ISBLANK(B393), "","Terminal-392")</f>
        <v/>
      </c>
    </row>
    <row r="394">
      <c r="A394">
        <f>IF(ISBLANK(B394), "","Terminal-393")</f>
        <v/>
      </c>
    </row>
    <row r="395">
      <c r="A395">
        <f>IF(ISBLANK(B395), "","Terminal-394")</f>
        <v/>
      </c>
    </row>
    <row r="396">
      <c r="A396">
        <f>IF(ISBLANK(B396), "","Terminal-395")</f>
        <v/>
      </c>
    </row>
    <row r="397">
      <c r="A397">
        <f>IF(ISBLANK(B397), "","Terminal-396")</f>
        <v/>
      </c>
    </row>
    <row r="398">
      <c r="A398">
        <f>IF(ISBLANK(B398), "","Terminal-397")</f>
        <v/>
      </c>
    </row>
    <row r="399">
      <c r="A399">
        <f>IF(ISBLANK(B399), "","Terminal-398")</f>
        <v/>
      </c>
    </row>
    <row r="400">
      <c r="A400">
        <f>IF(ISBLANK(B400), "","Terminal-399")</f>
        <v/>
      </c>
    </row>
    <row r="401">
      <c r="A401">
        <f>IF(ISBLANK(B401), "","Terminal-400")</f>
        <v/>
      </c>
    </row>
    <row r="402">
      <c r="A402">
        <f>IF(ISBLANK(B402), "","Terminal-401")</f>
        <v/>
      </c>
    </row>
    <row r="403">
      <c r="A403">
        <f>IF(ISBLANK(B403), "","Terminal-402")</f>
        <v/>
      </c>
    </row>
    <row r="404">
      <c r="A404">
        <f>IF(ISBLANK(B404), "","Terminal-403")</f>
        <v/>
      </c>
    </row>
    <row r="405">
      <c r="A405">
        <f>IF(ISBLANK(B405), "","Terminal-404")</f>
        <v/>
      </c>
    </row>
    <row r="406">
      <c r="A406">
        <f>IF(ISBLANK(B406), "","Terminal-405")</f>
        <v/>
      </c>
    </row>
    <row r="407">
      <c r="A407">
        <f>IF(ISBLANK(B407), "","Terminal-406")</f>
        <v/>
      </c>
    </row>
    <row r="408">
      <c r="A408">
        <f>IF(ISBLANK(B408), "","Terminal-407")</f>
        <v/>
      </c>
    </row>
    <row r="409">
      <c r="A409">
        <f>IF(ISBLANK(B409), "","Terminal-408")</f>
        <v/>
      </c>
    </row>
    <row r="410">
      <c r="A410">
        <f>IF(ISBLANK(B410), "","Terminal-409")</f>
        <v/>
      </c>
    </row>
    <row r="411">
      <c r="A411">
        <f>IF(ISBLANK(B411), "","Terminal-410")</f>
        <v/>
      </c>
    </row>
    <row r="412">
      <c r="A412">
        <f>IF(ISBLANK(B412), "","Terminal-411")</f>
        <v/>
      </c>
    </row>
    <row r="413">
      <c r="A413">
        <f>IF(ISBLANK(B413), "","Terminal-412")</f>
        <v/>
      </c>
    </row>
    <row r="414">
      <c r="A414">
        <f>IF(ISBLANK(B414), "","Terminal-413")</f>
        <v/>
      </c>
    </row>
    <row r="415">
      <c r="A415">
        <f>IF(ISBLANK(B415), "","Terminal-414")</f>
        <v/>
      </c>
    </row>
    <row r="416">
      <c r="A416">
        <f>IF(ISBLANK(B416), "","Terminal-415")</f>
        <v/>
      </c>
    </row>
    <row r="417">
      <c r="A417">
        <f>IF(ISBLANK(B417), "","Terminal-416")</f>
        <v/>
      </c>
    </row>
    <row r="418">
      <c r="A418">
        <f>IF(ISBLANK(B418), "","Terminal-417")</f>
        <v/>
      </c>
    </row>
    <row r="419">
      <c r="A419">
        <f>IF(ISBLANK(B419), "","Terminal-418")</f>
        <v/>
      </c>
    </row>
    <row r="420">
      <c r="A420">
        <f>IF(ISBLANK(B420), "","Terminal-419")</f>
        <v/>
      </c>
    </row>
    <row r="421">
      <c r="A421">
        <f>IF(ISBLANK(B421), "","Terminal-420")</f>
        <v/>
      </c>
    </row>
    <row r="422">
      <c r="A422">
        <f>IF(ISBLANK(B422), "","Terminal-421")</f>
        <v/>
      </c>
    </row>
    <row r="423">
      <c r="A423">
        <f>IF(ISBLANK(B423), "","Terminal-422")</f>
        <v/>
      </c>
    </row>
    <row r="424">
      <c r="A424">
        <f>IF(ISBLANK(B424), "","Terminal-423")</f>
        <v/>
      </c>
    </row>
    <row r="425">
      <c r="A425">
        <f>IF(ISBLANK(B425), "","Terminal-424")</f>
        <v/>
      </c>
    </row>
    <row r="426">
      <c r="A426">
        <f>IF(ISBLANK(B426), "","Terminal-425")</f>
        <v/>
      </c>
    </row>
    <row r="427">
      <c r="A427">
        <f>IF(ISBLANK(B427), "","Terminal-426")</f>
        <v/>
      </c>
    </row>
    <row r="428">
      <c r="A428">
        <f>IF(ISBLANK(B428), "","Terminal-427")</f>
        <v/>
      </c>
    </row>
    <row r="429">
      <c r="A429">
        <f>IF(ISBLANK(B429), "","Terminal-428")</f>
        <v/>
      </c>
    </row>
    <row r="430">
      <c r="A430">
        <f>IF(ISBLANK(B430), "","Terminal-429")</f>
        <v/>
      </c>
    </row>
    <row r="431">
      <c r="A431">
        <f>IF(ISBLANK(B431), "","Terminal-430")</f>
        <v/>
      </c>
    </row>
    <row r="432">
      <c r="A432">
        <f>IF(ISBLANK(B432), "","Terminal-431")</f>
        <v/>
      </c>
    </row>
    <row r="433">
      <c r="A433">
        <f>IF(ISBLANK(B433), "","Terminal-432")</f>
        <v/>
      </c>
    </row>
    <row r="434">
      <c r="A434">
        <f>IF(ISBLANK(B434), "","Terminal-433")</f>
        <v/>
      </c>
    </row>
    <row r="435">
      <c r="A435">
        <f>IF(ISBLANK(B435), "","Terminal-434")</f>
        <v/>
      </c>
    </row>
    <row r="436">
      <c r="A436">
        <f>IF(ISBLANK(B436), "","Terminal-435")</f>
        <v/>
      </c>
    </row>
    <row r="437">
      <c r="A437">
        <f>IF(ISBLANK(B437), "","Terminal-436")</f>
        <v/>
      </c>
    </row>
    <row r="438">
      <c r="A438">
        <f>IF(ISBLANK(B438), "","Terminal-437")</f>
        <v/>
      </c>
    </row>
    <row r="439">
      <c r="A439">
        <f>IF(ISBLANK(B439), "","Terminal-438")</f>
        <v/>
      </c>
    </row>
    <row r="440">
      <c r="A440">
        <f>IF(ISBLANK(B440), "","Terminal-439")</f>
        <v/>
      </c>
    </row>
    <row r="441">
      <c r="A441">
        <f>IF(ISBLANK(B441), "","Terminal-440")</f>
        <v/>
      </c>
    </row>
    <row r="442">
      <c r="A442">
        <f>IF(ISBLANK(B442), "","Terminal-441")</f>
        <v/>
      </c>
    </row>
    <row r="443">
      <c r="A443">
        <f>IF(ISBLANK(B443), "","Terminal-442")</f>
        <v/>
      </c>
    </row>
    <row r="444">
      <c r="A444">
        <f>IF(ISBLANK(B444), "","Terminal-443")</f>
        <v/>
      </c>
    </row>
    <row r="445">
      <c r="A445">
        <f>IF(ISBLANK(B445), "","Terminal-444")</f>
        <v/>
      </c>
    </row>
    <row r="446">
      <c r="A446">
        <f>IF(ISBLANK(B446), "","Terminal-445")</f>
        <v/>
      </c>
    </row>
    <row r="447">
      <c r="A447">
        <f>IF(ISBLANK(B447), "","Terminal-446")</f>
        <v/>
      </c>
    </row>
    <row r="448">
      <c r="A448">
        <f>IF(ISBLANK(B448), "","Terminal-447")</f>
        <v/>
      </c>
    </row>
    <row r="449">
      <c r="A449">
        <f>IF(ISBLANK(B449), "","Terminal-448")</f>
        <v/>
      </c>
    </row>
    <row r="450">
      <c r="A450">
        <f>IF(ISBLANK(B450), "","Terminal-449")</f>
        <v/>
      </c>
    </row>
    <row r="451">
      <c r="A451">
        <f>IF(ISBLANK(B451), "","Terminal-450")</f>
        <v/>
      </c>
    </row>
    <row r="452">
      <c r="A452">
        <f>IF(ISBLANK(B452), "","Terminal-451")</f>
        <v/>
      </c>
    </row>
    <row r="453">
      <c r="A453">
        <f>IF(ISBLANK(B453), "","Terminal-452")</f>
        <v/>
      </c>
    </row>
    <row r="454">
      <c r="A454">
        <f>IF(ISBLANK(B454), "","Terminal-453")</f>
        <v/>
      </c>
    </row>
    <row r="455">
      <c r="A455">
        <f>IF(ISBLANK(B455), "","Terminal-454")</f>
        <v/>
      </c>
    </row>
    <row r="456">
      <c r="A456">
        <f>IF(ISBLANK(B456), "","Terminal-455")</f>
        <v/>
      </c>
    </row>
    <row r="457">
      <c r="A457">
        <f>IF(ISBLANK(B457), "","Terminal-456")</f>
        <v/>
      </c>
    </row>
    <row r="458">
      <c r="A458">
        <f>IF(ISBLANK(B458), "","Terminal-457")</f>
        <v/>
      </c>
    </row>
    <row r="459">
      <c r="A459">
        <f>IF(ISBLANK(B459), "","Terminal-458")</f>
        <v/>
      </c>
    </row>
    <row r="460">
      <c r="A460">
        <f>IF(ISBLANK(B460), "","Terminal-459")</f>
        <v/>
      </c>
    </row>
    <row r="461">
      <c r="A461">
        <f>IF(ISBLANK(B461), "","Terminal-460")</f>
        <v/>
      </c>
    </row>
    <row r="462">
      <c r="A462">
        <f>IF(ISBLANK(B462), "","Terminal-461")</f>
        <v/>
      </c>
    </row>
    <row r="463">
      <c r="A463">
        <f>IF(ISBLANK(B463), "","Terminal-462")</f>
        <v/>
      </c>
    </row>
    <row r="464">
      <c r="A464">
        <f>IF(ISBLANK(B464), "","Terminal-463")</f>
        <v/>
      </c>
    </row>
    <row r="465">
      <c r="A465">
        <f>IF(ISBLANK(B465), "","Terminal-464")</f>
        <v/>
      </c>
    </row>
    <row r="466">
      <c r="A466">
        <f>IF(ISBLANK(B466), "","Terminal-465")</f>
        <v/>
      </c>
    </row>
    <row r="467">
      <c r="A467">
        <f>IF(ISBLANK(B467), "","Terminal-466")</f>
        <v/>
      </c>
    </row>
    <row r="468">
      <c r="A468">
        <f>IF(ISBLANK(B468), "","Terminal-467")</f>
        <v/>
      </c>
    </row>
    <row r="469">
      <c r="A469">
        <f>IF(ISBLANK(B469), "","Terminal-468")</f>
        <v/>
      </c>
    </row>
    <row r="470">
      <c r="A470">
        <f>IF(ISBLANK(B470), "","Terminal-469")</f>
        <v/>
      </c>
    </row>
    <row r="471">
      <c r="A471">
        <f>IF(ISBLANK(B471), "","Terminal-470")</f>
        <v/>
      </c>
    </row>
    <row r="472">
      <c r="A472">
        <f>IF(ISBLANK(B472), "","Terminal-471")</f>
        <v/>
      </c>
    </row>
    <row r="473">
      <c r="A473">
        <f>IF(ISBLANK(B473), "","Terminal-472")</f>
        <v/>
      </c>
    </row>
    <row r="474">
      <c r="A474">
        <f>IF(ISBLANK(B474), "","Terminal-473")</f>
        <v/>
      </c>
    </row>
    <row r="475">
      <c r="A475">
        <f>IF(ISBLANK(B475), "","Terminal-474")</f>
        <v/>
      </c>
    </row>
    <row r="476">
      <c r="A476">
        <f>IF(ISBLANK(B476), "","Terminal-475")</f>
        <v/>
      </c>
    </row>
    <row r="477">
      <c r="A477">
        <f>IF(ISBLANK(B477), "","Terminal-476")</f>
        <v/>
      </c>
    </row>
    <row r="478">
      <c r="A478">
        <f>IF(ISBLANK(B478), "","Terminal-477")</f>
        <v/>
      </c>
    </row>
    <row r="479">
      <c r="A479">
        <f>IF(ISBLANK(B479), "","Terminal-478")</f>
        <v/>
      </c>
    </row>
    <row r="480">
      <c r="A480">
        <f>IF(ISBLANK(B480), "","Terminal-479")</f>
        <v/>
      </c>
    </row>
    <row r="481">
      <c r="A481">
        <f>IF(ISBLANK(B481), "","Terminal-480")</f>
        <v/>
      </c>
    </row>
    <row r="482">
      <c r="A482">
        <f>IF(ISBLANK(B482), "","Terminal-481")</f>
        <v/>
      </c>
    </row>
    <row r="483">
      <c r="A483">
        <f>IF(ISBLANK(B483), "","Terminal-482")</f>
        <v/>
      </c>
    </row>
    <row r="484">
      <c r="A484">
        <f>IF(ISBLANK(B484), "","Terminal-483")</f>
        <v/>
      </c>
    </row>
    <row r="485">
      <c r="A485">
        <f>IF(ISBLANK(B485), "","Terminal-484")</f>
        <v/>
      </c>
    </row>
    <row r="486">
      <c r="A486">
        <f>IF(ISBLANK(B486), "","Terminal-485")</f>
        <v/>
      </c>
    </row>
    <row r="487">
      <c r="A487">
        <f>IF(ISBLANK(B487), "","Terminal-486")</f>
        <v/>
      </c>
    </row>
    <row r="488">
      <c r="A488">
        <f>IF(ISBLANK(B488), "","Terminal-487")</f>
        <v/>
      </c>
    </row>
    <row r="489">
      <c r="A489">
        <f>IF(ISBLANK(B489), "","Terminal-488")</f>
        <v/>
      </c>
    </row>
    <row r="490">
      <c r="A490">
        <f>IF(ISBLANK(B490), "","Terminal-489")</f>
        <v/>
      </c>
    </row>
    <row r="491">
      <c r="A491">
        <f>IF(ISBLANK(B491), "","Terminal-490")</f>
        <v/>
      </c>
    </row>
    <row r="492">
      <c r="A492">
        <f>IF(ISBLANK(B492), "","Terminal-491")</f>
        <v/>
      </c>
    </row>
    <row r="493">
      <c r="A493">
        <f>IF(ISBLANK(B493), "","Terminal-492")</f>
        <v/>
      </c>
    </row>
    <row r="494">
      <c r="A494">
        <f>IF(ISBLANK(B494), "","Terminal-493")</f>
        <v/>
      </c>
    </row>
    <row r="495">
      <c r="A495">
        <f>IF(ISBLANK(B495), "","Terminal-494")</f>
        <v/>
      </c>
    </row>
    <row r="496">
      <c r="A496">
        <f>IF(ISBLANK(B496), "","Terminal-495")</f>
        <v/>
      </c>
    </row>
    <row r="497">
      <c r="A497">
        <f>IF(ISBLANK(B497), "","Terminal-496")</f>
        <v/>
      </c>
    </row>
    <row r="498">
      <c r="A498">
        <f>IF(ISBLANK(B498), "","Terminal-497")</f>
        <v/>
      </c>
    </row>
    <row r="499">
      <c r="A499">
        <f>IF(ISBLANK(B499), "","Terminal-498")</f>
        <v/>
      </c>
    </row>
    <row r="500">
      <c r="A500">
        <f>IF(ISBLANK(B500), "","Terminal-499")</f>
        <v/>
      </c>
    </row>
    <row r="501">
      <c r="A501">
        <f>IF(ISBLANK(B501), "","Terminal-500")</f>
        <v/>
      </c>
    </row>
    <row r="502">
      <c r="A502">
        <f>IF(ISBLANK(B502), "","Terminal-501")</f>
        <v/>
      </c>
    </row>
    <row r="503">
      <c r="A503">
        <f>IF(ISBLANK(B503), "","Terminal-502")</f>
        <v/>
      </c>
    </row>
    <row r="504">
      <c r="A504">
        <f>IF(ISBLANK(B504), "","Terminal-503")</f>
        <v/>
      </c>
    </row>
    <row r="505">
      <c r="A505">
        <f>IF(ISBLANK(B505), "","Terminal-504")</f>
        <v/>
      </c>
    </row>
    <row r="506">
      <c r="A506">
        <f>IF(ISBLANK(B506), "","Terminal-505")</f>
        <v/>
      </c>
    </row>
    <row r="507">
      <c r="A507">
        <f>IF(ISBLANK(B507), "","Terminal-506")</f>
        <v/>
      </c>
    </row>
    <row r="508">
      <c r="A508">
        <f>IF(ISBLANK(B508), "","Terminal-507")</f>
        <v/>
      </c>
    </row>
    <row r="509">
      <c r="A509">
        <f>IF(ISBLANK(B509), "","Terminal-508")</f>
        <v/>
      </c>
    </row>
    <row r="510">
      <c r="A510">
        <f>IF(ISBLANK(B510), "","Terminal-509")</f>
        <v/>
      </c>
    </row>
    <row r="511">
      <c r="A511">
        <f>IF(ISBLANK(B511), "","Terminal-510")</f>
        <v/>
      </c>
    </row>
    <row r="512">
      <c r="A512">
        <f>IF(ISBLANK(B512), "","Terminal-511")</f>
        <v/>
      </c>
    </row>
    <row r="513">
      <c r="A513">
        <f>IF(ISBLANK(B513), "","Terminal-512")</f>
        <v/>
      </c>
    </row>
    <row r="514">
      <c r="A514">
        <f>IF(ISBLANK(B514), "","Terminal-513")</f>
        <v/>
      </c>
    </row>
    <row r="515">
      <c r="A515">
        <f>IF(ISBLANK(B515), "","Terminal-514")</f>
        <v/>
      </c>
    </row>
    <row r="516">
      <c r="A516">
        <f>IF(ISBLANK(B516), "","Terminal-515")</f>
        <v/>
      </c>
    </row>
    <row r="517">
      <c r="A517">
        <f>IF(ISBLANK(B517), "","Terminal-516")</f>
        <v/>
      </c>
    </row>
    <row r="518">
      <c r="A518">
        <f>IF(ISBLANK(B518), "","Terminal-517")</f>
        <v/>
      </c>
    </row>
    <row r="519">
      <c r="A519">
        <f>IF(ISBLANK(B519), "","Terminal-518")</f>
        <v/>
      </c>
    </row>
    <row r="520">
      <c r="A520">
        <f>IF(ISBLANK(B520), "","Terminal-519")</f>
        <v/>
      </c>
    </row>
    <row r="521">
      <c r="A521">
        <f>IF(ISBLANK(B521), "","Terminal-520")</f>
        <v/>
      </c>
    </row>
    <row r="522">
      <c r="A522">
        <f>IF(ISBLANK(B522), "","Terminal-521")</f>
        <v/>
      </c>
    </row>
    <row r="523">
      <c r="A523">
        <f>IF(ISBLANK(B523), "","Terminal-522")</f>
        <v/>
      </c>
    </row>
    <row r="524">
      <c r="A524">
        <f>IF(ISBLANK(B524), "","Terminal-523")</f>
        <v/>
      </c>
    </row>
    <row r="525">
      <c r="A525">
        <f>IF(ISBLANK(B525), "","Terminal-524")</f>
        <v/>
      </c>
    </row>
    <row r="526">
      <c r="A526">
        <f>IF(ISBLANK(B526), "","Terminal-525")</f>
        <v/>
      </c>
    </row>
    <row r="527">
      <c r="A527">
        <f>IF(ISBLANK(B527), "","Terminal-526")</f>
        <v/>
      </c>
    </row>
    <row r="528">
      <c r="A528">
        <f>IF(ISBLANK(B528), "","Terminal-527")</f>
        <v/>
      </c>
    </row>
    <row r="529">
      <c r="A529">
        <f>IF(ISBLANK(B529), "","Terminal-528")</f>
        <v/>
      </c>
    </row>
    <row r="530">
      <c r="A530">
        <f>IF(ISBLANK(B530), "","Terminal-529")</f>
        <v/>
      </c>
    </row>
    <row r="531">
      <c r="A531">
        <f>IF(ISBLANK(B531), "","Terminal-530")</f>
        <v/>
      </c>
    </row>
    <row r="532">
      <c r="A532">
        <f>IF(ISBLANK(B532), "","Terminal-531")</f>
        <v/>
      </c>
    </row>
    <row r="533">
      <c r="A533">
        <f>IF(ISBLANK(B533), "","Terminal-532")</f>
        <v/>
      </c>
    </row>
    <row r="534">
      <c r="A534">
        <f>IF(ISBLANK(B534), "","Terminal-533")</f>
        <v/>
      </c>
    </row>
    <row r="535">
      <c r="A535">
        <f>IF(ISBLANK(B535), "","Terminal-534")</f>
        <v/>
      </c>
    </row>
    <row r="536">
      <c r="A536">
        <f>IF(ISBLANK(B536), "","Terminal-535")</f>
        <v/>
      </c>
    </row>
    <row r="537">
      <c r="A537">
        <f>IF(ISBLANK(B537), "","Terminal-536")</f>
        <v/>
      </c>
    </row>
    <row r="538">
      <c r="A538">
        <f>IF(ISBLANK(B538), "","Terminal-537")</f>
        <v/>
      </c>
    </row>
    <row r="539">
      <c r="A539">
        <f>IF(ISBLANK(B539), "","Terminal-538")</f>
        <v/>
      </c>
    </row>
    <row r="540">
      <c r="A540">
        <f>IF(ISBLANK(B540), "","Terminal-539")</f>
        <v/>
      </c>
    </row>
    <row r="541">
      <c r="A541">
        <f>IF(ISBLANK(B541), "","Terminal-540")</f>
        <v/>
      </c>
    </row>
    <row r="542">
      <c r="A542">
        <f>IF(ISBLANK(B542), "","Terminal-541")</f>
        <v/>
      </c>
    </row>
    <row r="543">
      <c r="A543">
        <f>IF(ISBLANK(B543), "","Terminal-542")</f>
        <v/>
      </c>
    </row>
    <row r="544">
      <c r="A544">
        <f>IF(ISBLANK(B544), "","Terminal-543")</f>
        <v/>
      </c>
    </row>
    <row r="545">
      <c r="A545">
        <f>IF(ISBLANK(B545), "","Terminal-544")</f>
        <v/>
      </c>
    </row>
    <row r="546">
      <c r="A546">
        <f>IF(ISBLANK(B546), "","Terminal-545")</f>
        <v/>
      </c>
    </row>
    <row r="547">
      <c r="A547">
        <f>IF(ISBLANK(B547), "","Terminal-546")</f>
        <v/>
      </c>
    </row>
    <row r="548">
      <c r="A548">
        <f>IF(ISBLANK(B548), "","Terminal-547")</f>
        <v/>
      </c>
    </row>
    <row r="549">
      <c r="A549">
        <f>IF(ISBLANK(B549), "","Terminal-548")</f>
        <v/>
      </c>
    </row>
    <row r="550">
      <c r="A550">
        <f>IF(ISBLANK(B550), "","Terminal-549")</f>
        <v/>
      </c>
    </row>
    <row r="551">
      <c r="A551">
        <f>IF(ISBLANK(B551), "","Terminal-550")</f>
        <v/>
      </c>
    </row>
    <row r="552">
      <c r="A552">
        <f>IF(ISBLANK(B552), "","Terminal-551")</f>
        <v/>
      </c>
    </row>
    <row r="553">
      <c r="A553">
        <f>IF(ISBLANK(B553), "","Terminal-552")</f>
        <v/>
      </c>
    </row>
    <row r="554">
      <c r="A554">
        <f>IF(ISBLANK(B554), "","Terminal-553")</f>
        <v/>
      </c>
    </row>
    <row r="555">
      <c r="A555">
        <f>IF(ISBLANK(B555), "","Terminal-554")</f>
        <v/>
      </c>
    </row>
    <row r="556">
      <c r="A556">
        <f>IF(ISBLANK(B556), "","Terminal-555")</f>
        <v/>
      </c>
    </row>
    <row r="557">
      <c r="A557">
        <f>IF(ISBLANK(B557), "","Terminal-556")</f>
        <v/>
      </c>
    </row>
    <row r="558">
      <c r="A558">
        <f>IF(ISBLANK(B558), "","Terminal-557")</f>
        <v/>
      </c>
    </row>
    <row r="559">
      <c r="A559">
        <f>IF(ISBLANK(B559), "","Terminal-558")</f>
        <v/>
      </c>
    </row>
    <row r="560">
      <c r="A560">
        <f>IF(ISBLANK(B560), "","Terminal-559")</f>
        <v/>
      </c>
    </row>
    <row r="561">
      <c r="A561">
        <f>IF(ISBLANK(B561), "","Terminal-560")</f>
        <v/>
      </c>
    </row>
    <row r="562">
      <c r="A562">
        <f>IF(ISBLANK(B562), "","Terminal-561")</f>
        <v/>
      </c>
    </row>
    <row r="563">
      <c r="A563">
        <f>IF(ISBLANK(B563), "","Terminal-562")</f>
        <v/>
      </c>
    </row>
    <row r="564">
      <c r="A564">
        <f>IF(ISBLANK(B564), "","Terminal-563")</f>
        <v/>
      </c>
    </row>
    <row r="565">
      <c r="A565">
        <f>IF(ISBLANK(B565), "","Terminal-564")</f>
        <v/>
      </c>
    </row>
    <row r="566">
      <c r="A566">
        <f>IF(ISBLANK(B566), "","Terminal-565")</f>
        <v/>
      </c>
    </row>
    <row r="567">
      <c r="A567">
        <f>IF(ISBLANK(B567), "","Terminal-566")</f>
        <v/>
      </c>
    </row>
    <row r="568">
      <c r="A568">
        <f>IF(ISBLANK(B568), "","Terminal-567")</f>
        <v/>
      </c>
    </row>
    <row r="569">
      <c r="A569">
        <f>IF(ISBLANK(B569), "","Terminal-568")</f>
        <v/>
      </c>
    </row>
    <row r="570">
      <c r="A570">
        <f>IF(ISBLANK(B570), "","Terminal-569")</f>
        <v/>
      </c>
    </row>
    <row r="571">
      <c r="A571">
        <f>IF(ISBLANK(B571), "","Terminal-570")</f>
        <v/>
      </c>
    </row>
    <row r="572">
      <c r="A572">
        <f>IF(ISBLANK(B572), "","Terminal-571")</f>
        <v/>
      </c>
    </row>
    <row r="573">
      <c r="A573">
        <f>IF(ISBLANK(B573), "","Terminal-572")</f>
        <v/>
      </c>
    </row>
    <row r="574">
      <c r="A574">
        <f>IF(ISBLANK(B574), "","Terminal-573")</f>
        <v/>
      </c>
    </row>
    <row r="575">
      <c r="A575">
        <f>IF(ISBLANK(B575), "","Terminal-574")</f>
        <v/>
      </c>
    </row>
    <row r="576">
      <c r="A576">
        <f>IF(ISBLANK(B576), "","Terminal-575")</f>
        <v/>
      </c>
    </row>
    <row r="577">
      <c r="A577">
        <f>IF(ISBLANK(B577), "","Terminal-576")</f>
        <v/>
      </c>
    </row>
    <row r="578">
      <c r="A578">
        <f>IF(ISBLANK(B578), "","Terminal-577")</f>
        <v/>
      </c>
    </row>
    <row r="579">
      <c r="A579">
        <f>IF(ISBLANK(B579), "","Terminal-578")</f>
        <v/>
      </c>
    </row>
    <row r="580">
      <c r="A580">
        <f>IF(ISBLANK(B580), "","Terminal-579")</f>
        <v/>
      </c>
    </row>
    <row r="581">
      <c r="A581">
        <f>IF(ISBLANK(B581), "","Terminal-580")</f>
        <v/>
      </c>
    </row>
    <row r="582">
      <c r="A582">
        <f>IF(ISBLANK(B582), "","Terminal-581")</f>
        <v/>
      </c>
    </row>
    <row r="583">
      <c r="A583">
        <f>IF(ISBLANK(B583), "","Terminal-582")</f>
        <v/>
      </c>
    </row>
    <row r="584">
      <c r="A584">
        <f>IF(ISBLANK(B584), "","Terminal-583")</f>
        <v/>
      </c>
    </row>
    <row r="585">
      <c r="A585">
        <f>IF(ISBLANK(B585), "","Terminal-584")</f>
        <v/>
      </c>
    </row>
    <row r="586">
      <c r="A586">
        <f>IF(ISBLANK(B586), "","Terminal-585")</f>
        <v/>
      </c>
    </row>
    <row r="587">
      <c r="A587">
        <f>IF(ISBLANK(B587), "","Terminal-586")</f>
        <v/>
      </c>
    </row>
    <row r="588">
      <c r="A588">
        <f>IF(ISBLANK(B588), "","Terminal-587")</f>
        <v/>
      </c>
    </row>
    <row r="589">
      <c r="A589">
        <f>IF(ISBLANK(B589), "","Terminal-588")</f>
        <v/>
      </c>
    </row>
    <row r="590">
      <c r="A590">
        <f>IF(ISBLANK(B590), "","Terminal-589")</f>
        <v/>
      </c>
    </row>
    <row r="591">
      <c r="A591">
        <f>IF(ISBLANK(B591), "","Terminal-590")</f>
        <v/>
      </c>
    </row>
    <row r="592">
      <c r="A592">
        <f>IF(ISBLANK(B592), "","Terminal-591")</f>
        <v/>
      </c>
    </row>
    <row r="593">
      <c r="A593">
        <f>IF(ISBLANK(B593), "","Terminal-592")</f>
        <v/>
      </c>
    </row>
    <row r="594">
      <c r="A594">
        <f>IF(ISBLANK(B594), "","Terminal-593")</f>
        <v/>
      </c>
    </row>
    <row r="595">
      <c r="A595">
        <f>IF(ISBLANK(B595), "","Terminal-594")</f>
        <v/>
      </c>
    </row>
    <row r="596">
      <c r="A596">
        <f>IF(ISBLANK(B596), "","Terminal-595")</f>
        <v/>
      </c>
    </row>
    <row r="597">
      <c r="A597">
        <f>IF(ISBLANK(B597), "","Terminal-596")</f>
        <v/>
      </c>
    </row>
    <row r="598">
      <c r="A598">
        <f>IF(ISBLANK(B598), "","Terminal-597")</f>
        <v/>
      </c>
    </row>
    <row r="599">
      <c r="A599">
        <f>IF(ISBLANK(B599), "","Terminal-598")</f>
        <v/>
      </c>
    </row>
    <row r="600">
      <c r="A600">
        <f>IF(ISBLANK(B600), "","Terminal-599")</f>
        <v/>
      </c>
    </row>
    <row r="601">
      <c r="A601">
        <f>IF(ISBLANK(B601), "","Terminal-600")</f>
        <v/>
      </c>
    </row>
    <row r="602">
      <c r="A602">
        <f>IF(ISBLANK(B602), "","Terminal-601")</f>
        <v/>
      </c>
    </row>
    <row r="603">
      <c r="A603">
        <f>IF(ISBLANK(B603), "","Terminal-602")</f>
        <v/>
      </c>
    </row>
    <row r="604">
      <c r="A604">
        <f>IF(ISBLANK(B604), "","Terminal-603")</f>
        <v/>
      </c>
    </row>
    <row r="605">
      <c r="A605">
        <f>IF(ISBLANK(B605), "","Terminal-604")</f>
        <v/>
      </c>
    </row>
    <row r="606">
      <c r="A606">
        <f>IF(ISBLANK(B606), "","Terminal-605")</f>
        <v/>
      </c>
    </row>
    <row r="607">
      <c r="A607">
        <f>IF(ISBLANK(B607), "","Terminal-606")</f>
        <v/>
      </c>
    </row>
    <row r="608">
      <c r="A608">
        <f>IF(ISBLANK(B608), "","Terminal-607")</f>
        <v/>
      </c>
    </row>
    <row r="609">
      <c r="A609">
        <f>IF(ISBLANK(B609), "","Terminal-608")</f>
        <v/>
      </c>
    </row>
    <row r="610">
      <c r="A610">
        <f>IF(ISBLANK(B610), "","Terminal-609")</f>
        <v/>
      </c>
    </row>
    <row r="611">
      <c r="A611">
        <f>IF(ISBLANK(B611), "","Terminal-610")</f>
        <v/>
      </c>
    </row>
    <row r="612">
      <c r="A612">
        <f>IF(ISBLANK(B612), "","Terminal-611")</f>
        <v/>
      </c>
    </row>
    <row r="613">
      <c r="A613">
        <f>IF(ISBLANK(B613), "","Terminal-612")</f>
        <v/>
      </c>
    </row>
    <row r="614">
      <c r="A614">
        <f>IF(ISBLANK(B614), "","Terminal-613")</f>
        <v/>
      </c>
    </row>
    <row r="615">
      <c r="A615">
        <f>IF(ISBLANK(B615), "","Terminal-614")</f>
        <v/>
      </c>
    </row>
    <row r="616">
      <c r="A616">
        <f>IF(ISBLANK(B616), "","Terminal-615")</f>
        <v/>
      </c>
    </row>
    <row r="617">
      <c r="A617">
        <f>IF(ISBLANK(B617), "","Terminal-616")</f>
        <v/>
      </c>
    </row>
    <row r="618">
      <c r="A618">
        <f>IF(ISBLANK(B618), "","Terminal-617")</f>
        <v/>
      </c>
    </row>
    <row r="619">
      <c r="A619">
        <f>IF(ISBLANK(B619), "","Terminal-618")</f>
        <v/>
      </c>
    </row>
    <row r="620">
      <c r="A620">
        <f>IF(ISBLANK(B620), "","Terminal-619")</f>
        <v/>
      </c>
    </row>
    <row r="621">
      <c r="A621">
        <f>IF(ISBLANK(B621), "","Terminal-620")</f>
        <v/>
      </c>
    </row>
    <row r="622">
      <c r="A622">
        <f>IF(ISBLANK(B622), "","Terminal-621")</f>
        <v/>
      </c>
    </row>
    <row r="623">
      <c r="A623">
        <f>IF(ISBLANK(B623), "","Terminal-622")</f>
        <v/>
      </c>
    </row>
    <row r="624">
      <c r="A624">
        <f>IF(ISBLANK(B624), "","Terminal-623")</f>
        <v/>
      </c>
    </row>
    <row r="625">
      <c r="A625">
        <f>IF(ISBLANK(B625), "","Terminal-624")</f>
        <v/>
      </c>
    </row>
    <row r="626">
      <c r="A626">
        <f>IF(ISBLANK(B626), "","Terminal-625")</f>
        <v/>
      </c>
    </row>
    <row r="627">
      <c r="A627">
        <f>IF(ISBLANK(B627), "","Terminal-626")</f>
        <v/>
      </c>
    </row>
    <row r="628">
      <c r="A628">
        <f>IF(ISBLANK(B628), "","Terminal-627")</f>
        <v/>
      </c>
    </row>
    <row r="629">
      <c r="A629">
        <f>IF(ISBLANK(B629), "","Terminal-628")</f>
        <v/>
      </c>
    </row>
    <row r="630">
      <c r="A630">
        <f>IF(ISBLANK(B630), "","Terminal-629")</f>
        <v/>
      </c>
    </row>
    <row r="631">
      <c r="A631">
        <f>IF(ISBLANK(B631), "","Terminal-630")</f>
        <v/>
      </c>
    </row>
    <row r="632">
      <c r="A632">
        <f>IF(ISBLANK(B632), "","Terminal-631")</f>
        <v/>
      </c>
    </row>
    <row r="633">
      <c r="A633">
        <f>IF(ISBLANK(B633), "","Terminal-632")</f>
        <v/>
      </c>
    </row>
    <row r="634">
      <c r="A634">
        <f>IF(ISBLANK(B634), "","Terminal-633")</f>
        <v/>
      </c>
    </row>
    <row r="635">
      <c r="A635">
        <f>IF(ISBLANK(B635), "","Terminal-634")</f>
        <v/>
      </c>
    </row>
    <row r="636">
      <c r="A636">
        <f>IF(ISBLANK(B636), "","Terminal-635")</f>
        <v/>
      </c>
    </row>
    <row r="637">
      <c r="A637">
        <f>IF(ISBLANK(B637), "","Terminal-636")</f>
        <v/>
      </c>
    </row>
    <row r="638">
      <c r="A638">
        <f>IF(ISBLANK(B638), "","Terminal-637")</f>
        <v/>
      </c>
    </row>
    <row r="639">
      <c r="A639">
        <f>IF(ISBLANK(B639), "","Terminal-638")</f>
        <v/>
      </c>
    </row>
    <row r="640">
      <c r="A640">
        <f>IF(ISBLANK(B640), "","Terminal-639")</f>
        <v/>
      </c>
    </row>
    <row r="641">
      <c r="A641">
        <f>IF(ISBLANK(B641), "","Terminal-640")</f>
        <v/>
      </c>
    </row>
    <row r="642">
      <c r="A642">
        <f>IF(ISBLANK(B642), "","Terminal-641")</f>
        <v/>
      </c>
    </row>
    <row r="643">
      <c r="A643">
        <f>IF(ISBLANK(B643), "","Terminal-642")</f>
        <v/>
      </c>
    </row>
    <row r="644">
      <c r="A644">
        <f>IF(ISBLANK(B644), "","Terminal-643")</f>
        <v/>
      </c>
    </row>
    <row r="645">
      <c r="A645">
        <f>IF(ISBLANK(B645), "","Terminal-644")</f>
        <v/>
      </c>
    </row>
    <row r="646">
      <c r="A646">
        <f>IF(ISBLANK(B646), "","Terminal-645")</f>
        <v/>
      </c>
    </row>
    <row r="647">
      <c r="A647">
        <f>IF(ISBLANK(B647), "","Terminal-646")</f>
        <v/>
      </c>
    </row>
    <row r="648">
      <c r="A648">
        <f>IF(ISBLANK(B648), "","Terminal-647")</f>
        <v/>
      </c>
    </row>
    <row r="649">
      <c r="A649">
        <f>IF(ISBLANK(B649), "","Terminal-648")</f>
        <v/>
      </c>
    </row>
    <row r="650">
      <c r="A650">
        <f>IF(ISBLANK(B650), "","Terminal-649")</f>
        <v/>
      </c>
    </row>
    <row r="651">
      <c r="A651">
        <f>IF(ISBLANK(B651), "","Terminal-650")</f>
        <v/>
      </c>
    </row>
    <row r="652">
      <c r="A652">
        <f>IF(ISBLANK(B652), "","Terminal-651")</f>
        <v/>
      </c>
    </row>
    <row r="653">
      <c r="A653">
        <f>IF(ISBLANK(B653), "","Terminal-652")</f>
        <v/>
      </c>
    </row>
    <row r="654">
      <c r="A654">
        <f>IF(ISBLANK(B654), "","Terminal-653")</f>
        <v/>
      </c>
    </row>
    <row r="655">
      <c r="A655">
        <f>IF(ISBLANK(B655), "","Terminal-654")</f>
        <v/>
      </c>
    </row>
    <row r="656">
      <c r="A656">
        <f>IF(ISBLANK(B656), "","Terminal-655")</f>
        <v/>
      </c>
    </row>
    <row r="657">
      <c r="A657">
        <f>IF(ISBLANK(B657), "","Terminal-656")</f>
        <v/>
      </c>
    </row>
    <row r="658">
      <c r="A658">
        <f>IF(ISBLANK(B658), "","Terminal-657")</f>
        <v/>
      </c>
    </row>
    <row r="659">
      <c r="A659">
        <f>IF(ISBLANK(B659), "","Terminal-658")</f>
        <v/>
      </c>
    </row>
    <row r="660">
      <c r="A660">
        <f>IF(ISBLANK(B660), "","Terminal-659")</f>
        <v/>
      </c>
    </row>
    <row r="661">
      <c r="A661">
        <f>IF(ISBLANK(B661), "","Terminal-660")</f>
        <v/>
      </c>
    </row>
    <row r="662">
      <c r="A662">
        <f>IF(ISBLANK(B662), "","Terminal-661")</f>
        <v/>
      </c>
    </row>
    <row r="663">
      <c r="A663">
        <f>IF(ISBLANK(B663), "","Terminal-662")</f>
        <v/>
      </c>
    </row>
    <row r="664">
      <c r="A664">
        <f>IF(ISBLANK(B664), "","Terminal-663")</f>
        <v/>
      </c>
    </row>
    <row r="665">
      <c r="A665">
        <f>IF(ISBLANK(B665), "","Terminal-664")</f>
        <v/>
      </c>
    </row>
    <row r="666">
      <c r="A666">
        <f>IF(ISBLANK(B666), "","Terminal-665")</f>
        <v/>
      </c>
    </row>
    <row r="667">
      <c r="A667">
        <f>IF(ISBLANK(B667), "","Terminal-666")</f>
        <v/>
      </c>
    </row>
    <row r="668">
      <c r="A668">
        <f>IF(ISBLANK(B668), "","Terminal-667")</f>
        <v/>
      </c>
    </row>
    <row r="669">
      <c r="A669">
        <f>IF(ISBLANK(B669), "","Terminal-668")</f>
        <v/>
      </c>
    </row>
    <row r="670">
      <c r="A670">
        <f>IF(ISBLANK(B670), "","Terminal-669")</f>
        <v/>
      </c>
    </row>
    <row r="671">
      <c r="A671">
        <f>IF(ISBLANK(B671), "","Terminal-670")</f>
        <v/>
      </c>
    </row>
    <row r="672">
      <c r="A672">
        <f>IF(ISBLANK(B672), "","Terminal-671")</f>
        <v/>
      </c>
    </row>
    <row r="673">
      <c r="A673">
        <f>IF(ISBLANK(B673), "","Terminal-672")</f>
        <v/>
      </c>
    </row>
    <row r="674">
      <c r="A674">
        <f>IF(ISBLANK(B674), "","Terminal-673")</f>
        <v/>
      </c>
    </row>
    <row r="675">
      <c r="A675">
        <f>IF(ISBLANK(B675), "","Terminal-674")</f>
        <v/>
      </c>
    </row>
    <row r="676">
      <c r="A676">
        <f>IF(ISBLANK(B676), "","Terminal-675")</f>
        <v/>
      </c>
    </row>
    <row r="677">
      <c r="A677">
        <f>IF(ISBLANK(B677), "","Terminal-676")</f>
        <v/>
      </c>
    </row>
    <row r="678">
      <c r="A678">
        <f>IF(ISBLANK(B678), "","Terminal-677")</f>
        <v/>
      </c>
    </row>
    <row r="679">
      <c r="A679">
        <f>IF(ISBLANK(B679), "","Terminal-678")</f>
        <v/>
      </c>
    </row>
    <row r="680">
      <c r="A680">
        <f>IF(ISBLANK(B680), "","Terminal-679")</f>
        <v/>
      </c>
    </row>
    <row r="681">
      <c r="A681">
        <f>IF(ISBLANK(B681), "","Terminal-680")</f>
        <v/>
      </c>
    </row>
    <row r="682">
      <c r="A682">
        <f>IF(ISBLANK(B682), "","Terminal-681")</f>
        <v/>
      </c>
    </row>
    <row r="683">
      <c r="A683">
        <f>IF(ISBLANK(B683), "","Terminal-682")</f>
        <v/>
      </c>
    </row>
    <row r="684">
      <c r="A684">
        <f>IF(ISBLANK(B684), "","Terminal-683")</f>
        <v/>
      </c>
    </row>
    <row r="685">
      <c r="A685">
        <f>IF(ISBLANK(B685), "","Terminal-684")</f>
        <v/>
      </c>
    </row>
    <row r="686">
      <c r="A686">
        <f>IF(ISBLANK(B686), "","Terminal-685")</f>
        <v/>
      </c>
    </row>
    <row r="687">
      <c r="A687">
        <f>IF(ISBLANK(B687), "","Terminal-686")</f>
        <v/>
      </c>
    </row>
    <row r="688">
      <c r="A688">
        <f>IF(ISBLANK(B688), "","Terminal-687")</f>
        <v/>
      </c>
    </row>
    <row r="689">
      <c r="A689">
        <f>IF(ISBLANK(B689), "","Terminal-688")</f>
        <v/>
      </c>
    </row>
    <row r="690">
      <c r="A690">
        <f>IF(ISBLANK(B690), "","Terminal-689")</f>
        <v/>
      </c>
    </row>
    <row r="691">
      <c r="A691">
        <f>IF(ISBLANK(B691), "","Terminal-690")</f>
        <v/>
      </c>
    </row>
    <row r="692">
      <c r="A692">
        <f>IF(ISBLANK(B692), "","Terminal-691")</f>
        <v/>
      </c>
    </row>
    <row r="693">
      <c r="A693">
        <f>IF(ISBLANK(B693), "","Terminal-692")</f>
        <v/>
      </c>
    </row>
    <row r="694">
      <c r="A694">
        <f>IF(ISBLANK(B694), "","Terminal-693")</f>
        <v/>
      </c>
    </row>
    <row r="695">
      <c r="A695">
        <f>IF(ISBLANK(B695), "","Terminal-694")</f>
        <v/>
      </c>
    </row>
    <row r="696">
      <c r="A696">
        <f>IF(ISBLANK(B696), "","Terminal-695")</f>
        <v/>
      </c>
    </row>
    <row r="697">
      <c r="A697">
        <f>IF(ISBLANK(B697), "","Terminal-696")</f>
        <v/>
      </c>
    </row>
    <row r="698">
      <c r="A698">
        <f>IF(ISBLANK(B698), "","Terminal-697")</f>
        <v/>
      </c>
    </row>
    <row r="699">
      <c r="A699">
        <f>IF(ISBLANK(B699), "","Terminal-698")</f>
        <v/>
      </c>
    </row>
    <row r="700">
      <c r="A700">
        <f>IF(ISBLANK(B700), "","Terminal-699")</f>
        <v/>
      </c>
    </row>
    <row r="701">
      <c r="A701">
        <f>IF(ISBLANK(B701), "","Terminal-700")</f>
        <v/>
      </c>
    </row>
    <row r="702">
      <c r="A702">
        <f>IF(ISBLANK(B702), "","Terminal-701")</f>
        <v/>
      </c>
    </row>
    <row r="703">
      <c r="A703">
        <f>IF(ISBLANK(B703), "","Terminal-702")</f>
        <v/>
      </c>
    </row>
    <row r="704">
      <c r="A704">
        <f>IF(ISBLANK(B704), "","Terminal-703")</f>
        <v/>
      </c>
    </row>
    <row r="705">
      <c r="A705">
        <f>IF(ISBLANK(B705), "","Terminal-704")</f>
        <v/>
      </c>
    </row>
    <row r="706">
      <c r="A706">
        <f>IF(ISBLANK(B706), "","Terminal-705")</f>
        <v/>
      </c>
    </row>
    <row r="707">
      <c r="A707">
        <f>IF(ISBLANK(B707), "","Terminal-706")</f>
        <v/>
      </c>
    </row>
    <row r="708">
      <c r="A708">
        <f>IF(ISBLANK(B708), "","Terminal-707")</f>
        <v/>
      </c>
    </row>
    <row r="709">
      <c r="A709">
        <f>IF(ISBLANK(B709), "","Terminal-708")</f>
        <v/>
      </c>
    </row>
    <row r="710">
      <c r="A710">
        <f>IF(ISBLANK(B710), "","Terminal-709")</f>
        <v/>
      </c>
    </row>
    <row r="711">
      <c r="A711">
        <f>IF(ISBLANK(B711), "","Terminal-710")</f>
        <v/>
      </c>
    </row>
    <row r="712">
      <c r="A712">
        <f>IF(ISBLANK(B712), "","Terminal-711")</f>
        <v/>
      </c>
    </row>
    <row r="713">
      <c r="A713">
        <f>IF(ISBLANK(B713), "","Terminal-712")</f>
        <v/>
      </c>
    </row>
    <row r="714">
      <c r="A714">
        <f>IF(ISBLANK(B714), "","Terminal-713")</f>
        <v/>
      </c>
    </row>
    <row r="715">
      <c r="A715">
        <f>IF(ISBLANK(B715), "","Terminal-714")</f>
        <v/>
      </c>
    </row>
    <row r="716">
      <c r="A716">
        <f>IF(ISBLANK(B716), "","Terminal-715")</f>
        <v/>
      </c>
    </row>
    <row r="717">
      <c r="A717">
        <f>IF(ISBLANK(B717), "","Terminal-716")</f>
        <v/>
      </c>
    </row>
    <row r="718">
      <c r="A718">
        <f>IF(ISBLANK(B718), "","Terminal-717")</f>
        <v/>
      </c>
    </row>
    <row r="719">
      <c r="A719">
        <f>IF(ISBLANK(B719), "","Terminal-718")</f>
        <v/>
      </c>
    </row>
    <row r="720">
      <c r="A720">
        <f>IF(ISBLANK(B720), "","Terminal-719")</f>
        <v/>
      </c>
    </row>
    <row r="721">
      <c r="A721">
        <f>IF(ISBLANK(B721), "","Terminal-720")</f>
        <v/>
      </c>
    </row>
    <row r="722">
      <c r="A722">
        <f>IF(ISBLANK(B722), "","Terminal-721")</f>
        <v/>
      </c>
    </row>
    <row r="723">
      <c r="A723">
        <f>IF(ISBLANK(B723), "","Terminal-722")</f>
        <v/>
      </c>
    </row>
    <row r="724">
      <c r="A724">
        <f>IF(ISBLANK(B724), "","Terminal-723")</f>
        <v/>
      </c>
    </row>
    <row r="725">
      <c r="A725">
        <f>IF(ISBLANK(B725), "","Terminal-724")</f>
        <v/>
      </c>
    </row>
    <row r="726">
      <c r="A726">
        <f>IF(ISBLANK(B726), "","Terminal-725")</f>
        <v/>
      </c>
    </row>
    <row r="727">
      <c r="A727">
        <f>IF(ISBLANK(B727), "","Terminal-726")</f>
        <v/>
      </c>
    </row>
    <row r="728">
      <c r="A728">
        <f>IF(ISBLANK(B728), "","Terminal-727")</f>
        <v/>
      </c>
    </row>
    <row r="729">
      <c r="A729">
        <f>IF(ISBLANK(B729), "","Terminal-728")</f>
        <v/>
      </c>
    </row>
    <row r="730">
      <c r="A730">
        <f>IF(ISBLANK(B730), "","Terminal-729")</f>
        <v/>
      </c>
    </row>
    <row r="731">
      <c r="A731">
        <f>IF(ISBLANK(B731), "","Terminal-730")</f>
        <v/>
      </c>
    </row>
    <row r="732">
      <c r="A732">
        <f>IF(ISBLANK(B732), "","Terminal-731")</f>
        <v/>
      </c>
    </row>
    <row r="733">
      <c r="A733">
        <f>IF(ISBLANK(B733), "","Terminal-732")</f>
        <v/>
      </c>
    </row>
    <row r="734">
      <c r="A734">
        <f>IF(ISBLANK(B734), "","Terminal-733")</f>
        <v/>
      </c>
    </row>
    <row r="735">
      <c r="A735">
        <f>IF(ISBLANK(B735), "","Terminal-734")</f>
        <v/>
      </c>
    </row>
    <row r="736">
      <c r="A736">
        <f>IF(ISBLANK(B736), "","Terminal-735")</f>
        <v/>
      </c>
    </row>
    <row r="737">
      <c r="A737">
        <f>IF(ISBLANK(B737), "","Terminal-736")</f>
        <v/>
      </c>
    </row>
    <row r="738">
      <c r="A738">
        <f>IF(ISBLANK(B738), "","Terminal-737")</f>
        <v/>
      </c>
    </row>
    <row r="739">
      <c r="A739">
        <f>IF(ISBLANK(B739), "","Terminal-738")</f>
        <v/>
      </c>
    </row>
    <row r="740">
      <c r="A740">
        <f>IF(ISBLANK(B740), "","Terminal-739")</f>
        <v/>
      </c>
    </row>
    <row r="741">
      <c r="A741">
        <f>IF(ISBLANK(B741), "","Terminal-740")</f>
        <v/>
      </c>
    </row>
    <row r="742">
      <c r="A742">
        <f>IF(ISBLANK(B742), "","Terminal-741")</f>
        <v/>
      </c>
    </row>
    <row r="743">
      <c r="A743">
        <f>IF(ISBLANK(B743), "","Terminal-742")</f>
        <v/>
      </c>
    </row>
    <row r="744">
      <c r="A744">
        <f>IF(ISBLANK(B744), "","Terminal-743")</f>
        <v/>
      </c>
    </row>
    <row r="745">
      <c r="A745">
        <f>IF(ISBLANK(B745), "","Terminal-744")</f>
        <v/>
      </c>
    </row>
    <row r="746">
      <c r="A746">
        <f>IF(ISBLANK(B746), "","Terminal-745")</f>
        <v/>
      </c>
    </row>
    <row r="747">
      <c r="A747">
        <f>IF(ISBLANK(B747), "","Terminal-746")</f>
        <v/>
      </c>
    </row>
    <row r="748">
      <c r="A748">
        <f>IF(ISBLANK(B748), "","Terminal-747")</f>
        <v/>
      </c>
    </row>
    <row r="749">
      <c r="A749">
        <f>IF(ISBLANK(B749), "","Terminal-748")</f>
        <v/>
      </c>
    </row>
    <row r="750">
      <c r="A750">
        <f>IF(ISBLANK(B750), "","Terminal-749")</f>
        <v/>
      </c>
    </row>
    <row r="751">
      <c r="A751">
        <f>IF(ISBLANK(B751), "","Terminal-750")</f>
        <v/>
      </c>
    </row>
    <row r="752">
      <c r="A752">
        <f>IF(ISBLANK(B752), "","Terminal-751")</f>
        <v/>
      </c>
    </row>
    <row r="753">
      <c r="A753">
        <f>IF(ISBLANK(B753), "","Terminal-752")</f>
        <v/>
      </c>
    </row>
    <row r="754">
      <c r="A754">
        <f>IF(ISBLANK(B754), "","Terminal-753")</f>
        <v/>
      </c>
    </row>
    <row r="755">
      <c r="A755">
        <f>IF(ISBLANK(B755), "","Terminal-754")</f>
        <v/>
      </c>
    </row>
    <row r="756">
      <c r="A756">
        <f>IF(ISBLANK(B756), "","Terminal-755")</f>
        <v/>
      </c>
    </row>
    <row r="757">
      <c r="A757">
        <f>IF(ISBLANK(B757), "","Terminal-756")</f>
        <v/>
      </c>
    </row>
    <row r="758">
      <c r="A758">
        <f>IF(ISBLANK(B758), "","Terminal-757")</f>
        <v/>
      </c>
    </row>
    <row r="759">
      <c r="A759">
        <f>IF(ISBLANK(B759), "","Terminal-758")</f>
        <v/>
      </c>
    </row>
    <row r="760">
      <c r="A760">
        <f>IF(ISBLANK(B760), "","Terminal-759")</f>
        <v/>
      </c>
    </row>
    <row r="761">
      <c r="A761">
        <f>IF(ISBLANK(B761), "","Terminal-760")</f>
        <v/>
      </c>
    </row>
    <row r="762">
      <c r="A762">
        <f>IF(ISBLANK(B762), "","Terminal-761")</f>
        <v/>
      </c>
    </row>
    <row r="763">
      <c r="A763">
        <f>IF(ISBLANK(B763), "","Terminal-762")</f>
        <v/>
      </c>
    </row>
    <row r="764">
      <c r="A764">
        <f>IF(ISBLANK(B764), "","Terminal-763")</f>
        <v/>
      </c>
    </row>
    <row r="765">
      <c r="A765">
        <f>IF(ISBLANK(B765), "","Terminal-764")</f>
        <v/>
      </c>
    </row>
    <row r="766">
      <c r="A766">
        <f>IF(ISBLANK(B766), "","Terminal-765")</f>
        <v/>
      </c>
    </row>
    <row r="767">
      <c r="A767">
        <f>IF(ISBLANK(B767), "","Terminal-766")</f>
        <v/>
      </c>
    </row>
    <row r="768">
      <c r="A768">
        <f>IF(ISBLANK(B768), "","Terminal-767")</f>
        <v/>
      </c>
    </row>
    <row r="769">
      <c r="A769">
        <f>IF(ISBLANK(B769), "","Terminal-768")</f>
        <v/>
      </c>
    </row>
    <row r="770">
      <c r="A770">
        <f>IF(ISBLANK(B770), "","Terminal-769")</f>
        <v/>
      </c>
    </row>
    <row r="771">
      <c r="A771">
        <f>IF(ISBLANK(B771), "","Terminal-770")</f>
        <v/>
      </c>
    </row>
    <row r="772">
      <c r="A772">
        <f>IF(ISBLANK(B772), "","Terminal-771")</f>
        <v/>
      </c>
    </row>
    <row r="773">
      <c r="A773">
        <f>IF(ISBLANK(B773), "","Terminal-772")</f>
        <v/>
      </c>
    </row>
    <row r="774">
      <c r="A774">
        <f>IF(ISBLANK(B774), "","Terminal-773")</f>
        <v/>
      </c>
    </row>
    <row r="775">
      <c r="A775">
        <f>IF(ISBLANK(B775), "","Terminal-774")</f>
        <v/>
      </c>
    </row>
    <row r="776">
      <c r="A776">
        <f>IF(ISBLANK(B776), "","Terminal-775")</f>
        <v/>
      </c>
    </row>
    <row r="777">
      <c r="A777">
        <f>IF(ISBLANK(B777), "","Terminal-776")</f>
        <v/>
      </c>
    </row>
    <row r="778">
      <c r="A778">
        <f>IF(ISBLANK(B778), "","Terminal-777")</f>
        <v/>
      </c>
    </row>
    <row r="779">
      <c r="A779">
        <f>IF(ISBLANK(B779), "","Terminal-778")</f>
        <v/>
      </c>
    </row>
    <row r="780">
      <c r="A780">
        <f>IF(ISBLANK(B780), "","Terminal-779")</f>
        <v/>
      </c>
    </row>
    <row r="781">
      <c r="A781">
        <f>IF(ISBLANK(B781), "","Terminal-780")</f>
        <v/>
      </c>
    </row>
    <row r="782">
      <c r="A782">
        <f>IF(ISBLANK(B782), "","Terminal-781")</f>
        <v/>
      </c>
    </row>
    <row r="783">
      <c r="A783">
        <f>IF(ISBLANK(B783), "","Terminal-782")</f>
        <v/>
      </c>
    </row>
    <row r="784">
      <c r="A784">
        <f>IF(ISBLANK(B784), "","Terminal-783")</f>
        <v/>
      </c>
    </row>
    <row r="785">
      <c r="A785">
        <f>IF(ISBLANK(B785), "","Terminal-784")</f>
        <v/>
      </c>
    </row>
    <row r="786">
      <c r="A786">
        <f>IF(ISBLANK(B786), "","Terminal-785")</f>
        <v/>
      </c>
    </row>
    <row r="787">
      <c r="A787">
        <f>IF(ISBLANK(B787), "","Terminal-786")</f>
        <v/>
      </c>
    </row>
    <row r="788">
      <c r="A788">
        <f>IF(ISBLANK(B788), "","Terminal-787")</f>
        <v/>
      </c>
    </row>
    <row r="789">
      <c r="A789">
        <f>IF(ISBLANK(B789), "","Terminal-788")</f>
        <v/>
      </c>
    </row>
    <row r="790">
      <c r="A790">
        <f>IF(ISBLANK(B790), "","Terminal-789")</f>
        <v/>
      </c>
    </row>
    <row r="791">
      <c r="A791">
        <f>IF(ISBLANK(B791), "","Terminal-790")</f>
        <v/>
      </c>
    </row>
    <row r="792">
      <c r="A792">
        <f>IF(ISBLANK(B792), "","Terminal-791")</f>
        <v/>
      </c>
    </row>
    <row r="793">
      <c r="A793">
        <f>IF(ISBLANK(B793), "","Terminal-792")</f>
        <v/>
      </c>
    </row>
    <row r="794">
      <c r="A794">
        <f>IF(ISBLANK(B794), "","Terminal-793")</f>
        <v/>
      </c>
    </row>
    <row r="795">
      <c r="A795">
        <f>IF(ISBLANK(B795), "","Terminal-794")</f>
        <v/>
      </c>
    </row>
    <row r="796">
      <c r="A796">
        <f>IF(ISBLANK(B796), "","Terminal-795")</f>
        <v/>
      </c>
    </row>
    <row r="797">
      <c r="A797">
        <f>IF(ISBLANK(B797), "","Terminal-796")</f>
        <v/>
      </c>
    </row>
    <row r="798">
      <c r="A798">
        <f>IF(ISBLANK(B798), "","Terminal-797")</f>
        <v/>
      </c>
    </row>
    <row r="799">
      <c r="A799">
        <f>IF(ISBLANK(B799), "","Terminal-798")</f>
        <v/>
      </c>
    </row>
    <row r="800">
      <c r="A800">
        <f>IF(ISBLANK(B800), "","Terminal-799")</f>
        <v/>
      </c>
    </row>
    <row r="801">
      <c r="A801">
        <f>IF(ISBLANK(B801), "","Terminal-800")</f>
        <v/>
      </c>
    </row>
    <row r="802">
      <c r="A802">
        <f>IF(ISBLANK(B802), "","Terminal-801")</f>
        <v/>
      </c>
    </row>
    <row r="803">
      <c r="A803">
        <f>IF(ISBLANK(B803), "","Terminal-802")</f>
        <v/>
      </c>
    </row>
    <row r="804">
      <c r="A804">
        <f>IF(ISBLANK(B804), "","Terminal-803")</f>
        <v/>
      </c>
    </row>
    <row r="805">
      <c r="A805">
        <f>IF(ISBLANK(B805), "","Terminal-804")</f>
        <v/>
      </c>
    </row>
    <row r="806">
      <c r="A806">
        <f>IF(ISBLANK(B806), "","Terminal-805")</f>
        <v/>
      </c>
    </row>
    <row r="807">
      <c r="A807">
        <f>IF(ISBLANK(B807), "","Terminal-806")</f>
        <v/>
      </c>
    </row>
    <row r="808">
      <c r="A808">
        <f>IF(ISBLANK(B808), "","Terminal-807")</f>
        <v/>
      </c>
    </row>
    <row r="809">
      <c r="A809">
        <f>IF(ISBLANK(B809), "","Terminal-808")</f>
        <v/>
      </c>
    </row>
    <row r="810">
      <c r="A810">
        <f>IF(ISBLANK(B810), "","Terminal-809")</f>
        <v/>
      </c>
    </row>
    <row r="811">
      <c r="A811">
        <f>IF(ISBLANK(B811), "","Terminal-810")</f>
        <v/>
      </c>
    </row>
    <row r="812">
      <c r="A812">
        <f>IF(ISBLANK(B812), "","Terminal-811")</f>
        <v/>
      </c>
    </row>
    <row r="813">
      <c r="A813">
        <f>IF(ISBLANK(B813), "","Terminal-812")</f>
        <v/>
      </c>
    </row>
    <row r="814">
      <c r="A814">
        <f>IF(ISBLANK(B814), "","Terminal-813")</f>
        <v/>
      </c>
    </row>
    <row r="815">
      <c r="A815">
        <f>IF(ISBLANK(B815), "","Terminal-814")</f>
        <v/>
      </c>
    </row>
    <row r="816">
      <c r="A816">
        <f>IF(ISBLANK(B816), "","Terminal-815")</f>
        <v/>
      </c>
    </row>
    <row r="817">
      <c r="A817">
        <f>IF(ISBLANK(B817), "","Terminal-816")</f>
        <v/>
      </c>
    </row>
    <row r="818">
      <c r="A818">
        <f>IF(ISBLANK(B818), "","Terminal-817")</f>
        <v/>
      </c>
    </row>
    <row r="819">
      <c r="A819">
        <f>IF(ISBLANK(B819), "","Terminal-818")</f>
        <v/>
      </c>
    </row>
    <row r="820">
      <c r="A820">
        <f>IF(ISBLANK(B820), "","Terminal-819")</f>
        <v/>
      </c>
    </row>
    <row r="821">
      <c r="A821">
        <f>IF(ISBLANK(B821), "","Terminal-820")</f>
        <v/>
      </c>
    </row>
    <row r="822">
      <c r="A822">
        <f>IF(ISBLANK(B822), "","Terminal-821")</f>
        <v/>
      </c>
    </row>
    <row r="823">
      <c r="A823">
        <f>IF(ISBLANK(B823), "","Terminal-822")</f>
        <v/>
      </c>
    </row>
    <row r="824">
      <c r="A824">
        <f>IF(ISBLANK(B824), "","Terminal-823")</f>
        <v/>
      </c>
    </row>
    <row r="825">
      <c r="A825">
        <f>IF(ISBLANK(B825), "","Terminal-824")</f>
        <v/>
      </c>
    </row>
    <row r="826">
      <c r="A826">
        <f>IF(ISBLANK(B826), "","Terminal-825")</f>
        <v/>
      </c>
    </row>
    <row r="827">
      <c r="A827">
        <f>IF(ISBLANK(B827), "","Terminal-826")</f>
        <v/>
      </c>
    </row>
    <row r="828">
      <c r="A828">
        <f>IF(ISBLANK(B828), "","Terminal-827")</f>
        <v/>
      </c>
    </row>
    <row r="829">
      <c r="A829">
        <f>IF(ISBLANK(B829), "","Terminal-828")</f>
        <v/>
      </c>
    </row>
    <row r="830">
      <c r="A830">
        <f>IF(ISBLANK(B830), "","Terminal-829")</f>
        <v/>
      </c>
    </row>
    <row r="831">
      <c r="A831">
        <f>IF(ISBLANK(B831), "","Terminal-830")</f>
        <v/>
      </c>
    </row>
    <row r="832">
      <c r="A832">
        <f>IF(ISBLANK(B832), "","Terminal-831")</f>
        <v/>
      </c>
    </row>
    <row r="833">
      <c r="A833">
        <f>IF(ISBLANK(B833), "","Terminal-832")</f>
        <v/>
      </c>
    </row>
    <row r="834">
      <c r="A834">
        <f>IF(ISBLANK(B834), "","Terminal-833")</f>
        <v/>
      </c>
    </row>
    <row r="835">
      <c r="A835">
        <f>IF(ISBLANK(B835), "","Terminal-834")</f>
        <v/>
      </c>
    </row>
    <row r="836">
      <c r="A836">
        <f>IF(ISBLANK(B836), "","Terminal-835")</f>
        <v/>
      </c>
    </row>
    <row r="837">
      <c r="A837">
        <f>IF(ISBLANK(B837), "","Terminal-836")</f>
        <v/>
      </c>
    </row>
    <row r="838">
      <c r="A838">
        <f>IF(ISBLANK(B838), "","Terminal-837")</f>
        <v/>
      </c>
    </row>
    <row r="839">
      <c r="A839">
        <f>IF(ISBLANK(B839), "","Terminal-838")</f>
        <v/>
      </c>
    </row>
    <row r="840">
      <c r="A840">
        <f>IF(ISBLANK(B840), "","Terminal-839")</f>
        <v/>
      </c>
    </row>
    <row r="841">
      <c r="A841">
        <f>IF(ISBLANK(B841), "","Terminal-840")</f>
        <v/>
      </c>
    </row>
    <row r="842">
      <c r="A842">
        <f>IF(ISBLANK(B842), "","Terminal-841")</f>
        <v/>
      </c>
    </row>
    <row r="843">
      <c r="A843">
        <f>IF(ISBLANK(B843), "","Terminal-842")</f>
        <v/>
      </c>
    </row>
    <row r="844">
      <c r="A844">
        <f>IF(ISBLANK(B844), "","Terminal-843")</f>
        <v/>
      </c>
    </row>
    <row r="845">
      <c r="A845">
        <f>IF(ISBLANK(B845), "","Terminal-844")</f>
        <v/>
      </c>
    </row>
    <row r="846">
      <c r="A846">
        <f>IF(ISBLANK(B846), "","Terminal-845")</f>
        <v/>
      </c>
    </row>
    <row r="847">
      <c r="A847">
        <f>IF(ISBLANK(B847), "","Terminal-846")</f>
        <v/>
      </c>
    </row>
    <row r="848">
      <c r="A848">
        <f>IF(ISBLANK(B848), "","Terminal-847")</f>
        <v/>
      </c>
    </row>
    <row r="849">
      <c r="A849">
        <f>IF(ISBLANK(B849), "","Terminal-848")</f>
        <v/>
      </c>
    </row>
    <row r="850">
      <c r="A850">
        <f>IF(ISBLANK(B850), "","Terminal-849")</f>
        <v/>
      </c>
    </row>
    <row r="851">
      <c r="A851">
        <f>IF(ISBLANK(B851), "","Terminal-850")</f>
        <v/>
      </c>
    </row>
    <row r="852">
      <c r="A852">
        <f>IF(ISBLANK(B852), "","Terminal-851")</f>
        <v/>
      </c>
    </row>
    <row r="853">
      <c r="A853">
        <f>IF(ISBLANK(B853), "","Terminal-852")</f>
        <v/>
      </c>
    </row>
    <row r="854">
      <c r="A854">
        <f>IF(ISBLANK(B854), "","Terminal-853")</f>
        <v/>
      </c>
    </row>
    <row r="855">
      <c r="A855">
        <f>IF(ISBLANK(B855), "","Terminal-854")</f>
        <v/>
      </c>
    </row>
    <row r="856">
      <c r="A856">
        <f>IF(ISBLANK(B856), "","Terminal-855")</f>
        <v/>
      </c>
    </row>
    <row r="857">
      <c r="A857">
        <f>IF(ISBLANK(B857), "","Terminal-856")</f>
        <v/>
      </c>
    </row>
    <row r="858">
      <c r="A858">
        <f>IF(ISBLANK(B858), "","Terminal-857")</f>
        <v/>
      </c>
    </row>
    <row r="859">
      <c r="A859">
        <f>IF(ISBLANK(B859), "","Terminal-858")</f>
        <v/>
      </c>
    </row>
    <row r="860">
      <c r="A860">
        <f>IF(ISBLANK(B860), "","Terminal-859")</f>
        <v/>
      </c>
    </row>
    <row r="861">
      <c r="A861">
        <f>IF(ISBLANK(B861), "","Terminal-860")</f>
        <v/>
      </c>
    </row>
    <row r="862">
      <c r="A862">
        <f>IF(ISBLANK(B862), "","Terminal-861")</f>
        <v/>
      </c>
    </row>
    <row r="863">
      <c r="A863">
        <f>IF(ISBLANK(B863), "","Terminal-862")</f>
        <v/>
      </c>
    </row>
    <row r="864">
      <c r="A864">
        <f>IF(ISBLANK(B864), "","Terminal-863")</f>
        <v/>
      </c>
    </row>
    <row r="865">
      <c r="A865">
        <f>IF(ISBLANK(B865), "","Terminal-864")</f>
        <v/>
      </c>
    </row>
    <row r="866">
      <c r="A866">
        <f>IF(ISBLANK(B866), "","Terminal-865")</f>
        <v/>
      </c>
    </row>
    <row r="867">
      <c r="A867">
        <f>IF(ISBLANK(B867), "","Terminal-866")</f>
        <v/>
      </c>
    </row>
    <row r="868">
      <c r="A868">
        <f>IF(ISBLANK(B868), "","Terminal-867")</f>
        <v/>
      </c>
    </row>
    <row r="869">
      <c r="A869">
        <f>IF(ISBLANK(B869), "","Terminal-868")</f>
        <v/>
      </c>
    </row>
    <row r="870">
      <c r="A870">
        <f>IF(ISBLANK(B870), "","Terminal-869")</f>
        <v/>
      </c>
    </row>
    <row r="871">
      <c r="A871">
        <f>IF(ISBLANK(B871), "","Terminal-870")</f>
        <v/>
      </c>
    </row>
    <row r="872">
      <c r="A872">
        <f>IF(ISBLANK(B872), "","Terminal-871")</f>
        <v/>
      </c>
    </row>
    <row r="873">
      <c r="A873">
        <f>IF(ISBLANK(B873), "","Terminal-872")</f>
        <v/>
      </c>
    </row>
    <row r="874">
      <c r="A874">
        <f>IF(ISBLANK(B874), "","Terminal-873")</f>
        <v/>
      </c>
    </row>
    <row r="875">
      <c r="A875">
        <f>IF(ISBLANK(B875), "","Terminal-874")</f>
        <v/>
      </c>
    </row>
    <row r="876">
      <c r="A876">
        <f>IF(ISBLANK(B876), "","Terminal-875")</f>
        <v/>
      </c>
    </row>
    <row r="877">
      <c r="A877">
        <f>IF(ISBLANK(B877), "","Terminal-876")</f>
        <v/>
      </c>
    </row>
    <row r="878">
      <c r="A878">
        <f>IF(ISBLANK(B878), "","Terminal-877")</f>
        <v/>
      </c>
    </row>
    <row r="879">
      <c r="A879">
        <f>IF(ISBLANK(B879), "","Terminal-878")</f>
        <v/>
      </c>
    </row>
    <row r="880">
      <c r="A880">
        <f>IF(ISBLANK(B880), "","Terminal-879")</f>
        <v/>
      </c>
    </row>
    <row r="881">
      <c r="A881">
        <f>IF(ISBLANK(B881), "","Terminal-880")</f>
        <v/>
      </c>
    </row>
    <row r="882">
      <c r="A882">
        <f>IF(ISBLANK(B882), "","Terminal-881")</f>
        <v/>
      </c>
    </row>
    <row r="883">
      <c r="A883">
        <f>IF(ISBLANK(B883), "","Terminal-882")</f>
        <v/>
      </c>
    </row>
    <row r="884">
      <c r="A884">
        <f>IF(ISBLANK(B884), "","Terminal-883")</f>
        <v/>
      </c>
    </row>
    <row r="885">
      <c r="A885">
        <f>IF(ISBLANK(B885), "","Terminal-884")</f>
        <v/>
      </c>
    </row>
    <row r="886">
      <c r="A886">
        <f>IF(ISBLANK(B886), "","Terminal-885")</f>
        <v/>
      </c>
    </row>
    <row r="887">
      <c r="A887">
        <f>IF(ISBLANK(B887), "","Terminal-886")</f>
        <v/>
      </c>
    </row>
    <row r="888">
      <c r="A888">
        <f>IF(ISBLANK(B888), "","Terminal-887")</f>
        <v/>
      </c>
    </row>
    <row r="889">
      <c r="A889">
        <f>IF(ISBLANK(B889), "","Terminal-888")</f>
        <v/>
      </c>
    </row>
    <row r="890">
      <c r="A890">
        <f>IF(ISBLANK(B890), "","Terminal-889")</f>
        <v/>
      </c>
    </row>
    <row r="891">
      <c r="A891">
        <f>IF(ISBLANK(B891), "","Terminal-890")</f>
        <v/>
      </c>
    </row>
    <row r="892">
      <c r="A892">
        <f>IF(ISBLANK(B892), "","Terminal-891")</f>
        <v/>
      </c>
    </row>
    <row r="893">
      <c r="A893">
        <f>IF(ISBLANK(B893), "","Terminal-892")</f>
        <v/>
      </c>
    </row>
    <row r="894">
      <c r="A894">
        <f>IF(ISBLANK(B894), "","Terminal-893")</f>
        <v/>
      </c>
    </row>
    <row r="895">
      <c r="A895">
        <f>IF(ISBLANK(B895), "","Terminal-894")</f>
        <v/>
      </c>
    </row>
    <row r="896">
      <c r="A896">
        <f>IF(ISBLANK(B896), "","Terminal-895")</f>
        <v/>
      </c>
    </row>
    <row r="897">
      <c r="A897">
        <f>IF(ISBLANK(B897), "","Terminal-896")</f>
        <v/>
      </c>
    </row>
    <row r="898">
      <c r="A898">
        <f>IF(ISBLANK(B898), "","Terminal-897")</f>
        <v/>
      </c>
    </row>
    <row r="899">
      <c r="A899">
        <f>IF(ISBLANK(B899), "","Terminal-898")</f>
        <v/>
      </c>
    </row>
    <row r="900">
      <c r="A900">
        <f>IF(ISBLANK(B900), "","Terminal-899")</f>
        <v/>
      </c>
    </row>
    <row r="901">
      <c r="A901">
        <f>IF(ISBLANK(B901), "","Terminal-900")</f>
        <v/>
      </c>
    </row>
    <row r="902">
      <c r="A902">
        <f>IF(ISBLANK(B902), "","Terminal-901")</f>
        <v/>
      </c>
    </row>
    <row r="903">
      <c r="A903">
        <f>IF(ISBLANK(B903), "","Terminal-902")</f>
        <v/>
      </c>
    </row>
    <row r="904">
      <c r="A904">
        <f>IF(ISBLANK(B904), "","Terminal-903")</f>
        <v/>
      </c>
    </row>
    <row r="905">
      <c r="A905">
        <f>IF(ISBLANK(B905), "","Terminal-904")</f>
        <v/>
      </c>
    </row>
    <row r="906">
      <c r="A906">
        <f>IF(ISBLANK(B906), "","Terminal-905")</f>
        <v/>
      </c>
    </row>
    <row r="907">
      <c r="A907">
        <f>IF(ISBLANK(B907), "","Terminal-906")</f>
        <v/>
      </c>
    </row>
    <row r="908">
      <c r="A908">
        <f>IF(ISBLANK(B908), "","Terminal-907")</f>
        <v/>
      </c>
    </row>
    <row r="909">
      <c r="A909">
        <f>IF(ISBLANK(B909), "","Terminal-908")</f>
        <v/>
      </c>
    </row>
    <row r="910">
      <c r="A910">
        <f>IF(ISBLANK(B910), "","Terminal-909")</f>
        <v/>
      </c>
    </row>
    <row r="911">
      <c r="A911">
        <f>IF(ISBLANK(B911), "","Terminal-910")</f>
        <v/>
      </c>
    </row>
    <row r="912">
      <c r="A912">
        <f>IF(ISBLANK(B912), "","Terminal-911")</f>
        <v/>
      </c>
    </row>
    <row r="913">
      <c r="A913">
        <f>IF(ISBLANK(B913), "","Terminal-912")</f>
        <v/>
      </c>
    </row>
    <row r="914">
      <c r="A914">
        <f>IF(ISBLANK(B914), "","Terminal-913")</f>
        <v/>
      </c>
    </row>
    <row r="915">
      <c r="A915">
        <f>IF(ISBLANK(B915), "","Terminal-914")</f>
        <v/>
      </c>
    </row>
    <row r="916">
      <c r="A916">
        <f>IF(ISBLANK(B916), "","Terminal-915")</f>
        <v/>
      </c>
    </row>
    <row r="917">
      <c r="A917">
        <f>IF(ISBLANK(B917), "","Terminal-916")</f>
        <v/>
      </c>
    </row>
    <row r="918">
      <c r="A918">
        <f>IF(ISBLANK(B918), "","Terminal-917")</f>
        <v/>
      </c>
    </row>
    <row r="919">
      <c r="A919">
        <f>IF(ISBLANK(B919), "","Terminal-918")</f>
        <v/>
      </c>
    </row>
    <row r="920">
      <c r="A920">
        <f>IF(ISBLANK(B920), "","Terminal-919")</f>
        <v/>
      </c>
    </row>
    <row r="921">
      <c r="A921">
        <f>IF(ISBLANK(B921), "","Terminal-920")</f>
        <v/>
      </c>
    </row>
    <row r="922">
      <c r="A922">
        <f>IF(ISBLANK(B922), "","Terminal-921")</f>
        <v/>
      </c>
    </row>
    <row r="923">
      <c r="A923">
        <f>IF(ISBLANK(B923), "","Terminal-922")</f>
        <v/>
      </c>
    </row>
    <row r="924">
      <c r="A924">
        <f>IF(ISBLANK(B924), "","Terminal-923")</f>
        <v/>
      </c>
    </row>
    <row r="925">
      <c r="A925">
        <f>IF(ISBLANK(B925), "","Terminal-924")</f>
        <v/>
      </c>
    </row>
    <row r="926">
      <c r="A926">
        <f>IF(ISBLANK(B926), "","Terminal-925")</f>
        <v/>
      </c>
    </row>
    <row r="927">
      <c r="A927">
        <f>IF(ISBLANK(B927), "","Terminal-926")</f>
        <v/>
      </c>
    </row>
    <row r="928">
      <c r="A928">
        <f>IF(ISBLANK(B928), "","Terminal-927")</f>
        <v/>
      </c>
    </row>
    <row r="929">
      <c r="A929">
        <f>IF(ISBLANK(B929), "","Terminal-928")</f>
        <v/>
      </c>
    </row>
    <row r="930">
      <c r="A930">
        <f>IF(ISBLANK(B930), "","Terminal-929")</f>
        <v/>
      </c>
    </row>
    <row r="931">
      <c r="A931">
        <f>IF(ISBLANK(B931), "","Terminal-930")</f>
        <v/>
      </c>
    </row>
    <row r="932">
      <c r="A932">
        <f>IF(ISBLANK(B932), "","Terminal-931")</f>
        <v/>
      </c>
    </row>
    <row r="933">
      <c r="A933">
        <f>IF(ISBLANK(B933), "","Terminal-932")</f>
        <v/>
      </c>
    </row>
    <row r="934">
      <c r="A934">
        <f>IF(ISBLANK(B934), "","Terminal-933")</f>
        <v/>
      </c>
    </row>
    <row r="935">
      <c r="A935">
        <f>IF(ISBLANK(B935), "","Terminal-934")</f>
        <v/>
      </c>
    </row>
    <row r="936">
      <c r="A936">
        <f>IF(ISBLANK(B936), "","Terminal-935")</f>
        <v/>
      </c>
    </row>
    <row r="937">
      <c r="A937">
        <f>IF(ISBLANK(B937), "","Terminal-936")</f>
        <v/>
      </c>
    </row>
    <row r="938">
      <c r="A938">
        <f>IF(ISBLANK(B938), "","Terminal-937")</f>
        <v/>
      </c>
    </row>
    <row r="939">
      <c r="A939">
        <f>IF(ISBLANK(B939), "","Terminal-938")</f>
        <v/>
      </c>
    </row>
    <row r="940">
      <c r="A940">
        <f>IF(ISBLANK(B940), "","Terminal-939")</f>
        <v/>
      </c>
    </row>
    <row r="941">
      <c r="A941">
        <f>IF(ISBLANK(B941), "","Terminal-940")</f>
        <v/>
      </c>
    </row>
    <row r="942">
      <c r="A942">
        <f>IF(ISBLANK(B942), "","Terminal-941")</f>
        <v/>
      </c>
    </row>
    <row r="943">
      <c r="A943">
        <f>IF(ISBLANK(B943), "","Terminal-942")</f>
        <v/>
      </c>
    </row>
    <row r="944">
      <c r="A944">
        <f>IF(ISBLANK(B944), "","Terminal-943")</f>
        <v/>
      </c>
    </row>
    <row r="945">
      <c r="A945">
        <f>IF(ISBLANK(B945), "","Terminal-944")</f>
        <v/>
      </c>
    </row>
    <row r="946">
      <c r="A946">
        <f>IF(ISBLANK(B946), "","Terminal-945")</f>
        <v/>
      </c>
    </row>
    <row r="947">
      <c r="A947">
        <f>IF(ISBLANK(B947), "","Terminal-946")</f>
        <v/>
      </c>
    </row>
    <row r="948">
      <c r="A948">
        <f>IF(ISBLANK(B948), "","Terminal-947")</f>
        <v/>
      </c>
    </row>
    <row r="949">
      <c r="A949">
        <f>IF(ISBLANK(B949), "","Terminal-948")</f>
        <v/>
      </c>
    </row>
    <row r="950">
      <c r="A950">
        <f>IF(ISBLANK(B950), "","Terminal-949")</f>
        <v/>
      </c>
    </row>
    <row r="951">
      <c r="A951">
        <f>IF(ISBLANK(B951), "","Terminal-950")</f>
        <v/>
      </c>
    </row>
    <row r="952">
      <c r="A952">
        <f>IF(ISBLANK(B952), "","Terminal-951")</f>
        <v/>
      </c>
    </row>
    <row r="953">
      <c r="A953">
        <f>IF(ISBLANK(B953), "","Terminal-952")</f>
        <v/>
      </c>
    </row>
    <row r="954">
      <c r="A954">
        <f>IF(ISBLANK(B954), "","Terminal-953")</f>
        <v/>
      </c>
    </row>
    <row r="955">
      <c r="A955">
        <f>IF(ISBLANK(B955), "","Terminal-954")</f>
        <v/>
      </c>
    </row>
    <row r="956">
      <c r="A956">
        <f>IF(ISBLANK(B956), "","Terminal-955")</f>
        <v/>
      </c>
    </row>
    <row r="957">
      <c r="A957">
        <f>IF(ISBLANK(B957), "","Terminal-956")</f>
        <v/>
      </c>
    </row>
    <row r="958">
      <c r="A958">
        <f>IF(ISBLANK(B958), "","Terminal-957")</f>
        <v/>
      </c>
    </row>
    <row r="959">
      <c r="A959">
        <f>IF(ISBLANK(B959), "","Terminal-958")</f>
        <v/>
      </c>
    </row>
    <row r="960">
      <c r="A960">
        <f>IF(ISBLANK(B960), "","Terminal-959")</f>
        <v/>
      </c>
    </row>
    <row r="961">
      <c r="A961">
        <f>IF(ISBLANK(B961), "","Terminal-960")</f>
        <v/>
      </c>
    </row>
    <row r="962">
      <c r="A962">
        <f>IF(ISBLANK(B962), "","Terminal-961")</f>
        <v/>
      </c>
    </row>
    <row r="963">
      <c r="A963">
        <f>IF(ISBLANK(B963), "","Terminal-962")</f>
        <v/>
      </c>
    </row>
    <row r="964">
      <c r="A964">
        <f>IF(ISBLANK(B964), "","Terminal-963")</f>
        <v/>
      </c>
    </row>
    <row r="965">
      <c r="A965">
        <f>IF(ISBLANK(B965), "","Terminal-964")</f>
        <v/>
      </c>
    </row>
    <row r="966">
      <c r="A966">
        <f>IF(ISBLANK(B966), "","Terminal-965")</f>
        <v/>
      </c>
    </row>
    <row r="967">
      <c r="A967">
        <f>IF(ISBLANK(B967), "","Terminal-966")</f>
        <v/>
      </c>
    </row>
    <row r="968">
      <c r="A968">
        <f>IF(ISBLANK(B968), "","Terminal-967")</f>
        <v/>
      </c>
    </row>
    <row r="969">
      <c r="A969">
        <f>IF(ISBLANK(B969), "","Terminal-968")</f>
        <v/>
      </c>
    </row>
    <row r="970">
      <c r="A970">
        <f>IF(ISBLANK(B970), "","Terminal-969")</f>
        <v/>
      </c>
    </row>
    <row r="971">
      <c r="A971">
        <f>IF(ISBLANK(B971), "","Terminal-970")</f>
        <v/>
      </c>
    </row>
    <row r="972">
      <c r="A972">
        <f>IF(ISBLANK(B972), "","Terminal-971")</f>
        <v/>
      </c>
    </row>
    <row r="973">
      <c r="A973">
        <f>IF(ISBLANK(B973), "","Terminal-972")</f>
        <v/>
      </c>
    </row>
    <row r="974">
      <c r="A974">
        <f>IF(ISBLANK(B974), "","Terminal-973")</f>
        <v/>
      </c>
    </row>
    <row r="975">
      <c r="A975">
        <f>IF(ISBLANK(B975), "","Terminal-974")</f>
        <v/>
      </c>
    </row>
    <row r="976">
      <c r="A976">
        <f>IF(ISBLANK(B976), "","Terminal-975")</f>
        <v/>
      </c>
    </row>
    <row r="977">
      <c r="A977">
        <f>IF(ISBLANK(B977), "","Terminal-976")</f>
        <v/>
      </c>
    </row>
    <row r="978">
      <c r="A978">
        <f>IF(ISBLANK(B978), "","Terminal-977")</f>
        <v/>
      </c>
    </row>
    <row r="979">
      <c r="A979">
        <f>IF(ISBLANK(B979), "","Terminal-978")</f>
        <v/>
      </c>
    </row>
    <row r="980">
      <c r="A980">
        <f>IF(ISBLANK(B980), "","Terminal-979")</f>
        <v/>
      </c>
    </row>
    <row r="981">
      <c r="A981">
        <f>IF(ISBLANK(B981), "","Terminal-980")</f>
        <v/>
      </c>
    </row>
    <row r="982">
      <c r="A982">
        <f>IF(ISBLANK(B982), "","Terminal-981")</f>
        <v/>
      </c>
    </row>
    <row r="983">
      <c r="A983">
        <f>IF(ISBLANK(B983), "","Terminal-982")</f>
        <v/>
      </c>
    </row>
    <row r="984">
      <c r="A984">
        <f>IF(ISBLANK(B984), "","Terminal-983")</f>
        <v/>
      </c>
    </row>
    <row r="985">
      <c r="A985">
        <f>IF(ISBLANK(B985), "","Terminal-984")</f>
        <v/>
      </c>
    </row>
    <row r="986">
      <c r="A986">
        <f>IF(ISBLANK(B986), "","Terminal-985")</f>
        <v/>
      </c>
    </row>
    <row r="987">
      <c r="A987">
        <f>IF(ISBLANK(B987), "","Terminal-986")</f>
        <v/>
      </c>
    </row>
    <row r="988">
      <c r="A988">
        <f>IF(ISBLANK(B988), "","Terminal-987")</f>
        <v/>
      </c>
    </row>
    <row r="989">
      <c r="A989">
        <f>IF(ISBLANK(B989), "","Terminal-988")</f>
        <v/>
      </c>
    </row>
    <row r="990">
      <c r="A990">
        <f>IF(ISBLANK(B990), "","Terminal-989")</f>
        <v/>
      </c>
    </row>
    <row r="991">
      <c r="A991">
        <f>IF(ISBLANK(B991), "","Terminal-990")</f>
        <v/>
      </c>
    </row>
    <row r="992">
      <c r="A992">
        <f>IF(ISBLANK(B992), "","Terminal-991")</f>
        <v/>
      </c>
    </row>
    <row r="993">
      <c r="A993">
        <f>IF(ISBLANK(B993), "","Terminal-992")</f>
        <v/>
      </c>
    </row>
    <row r="994">
      <c r="A994">
        <f>IF(ISBLANK(B994), "","Terminal-993")</f>
        <v/>
      </c>
    </row>
    <row r="995">
      <c r="A995">
        <f>IF(ISBLANK(B995), "","Terminal-994")</f>
        <v/>
      </c>
    </row>
    <row r="996">
      <c r="A996">
        <f>IF(ISBLANK(B996), "","Terminal-995")</f>
        <v/>
      </c>
    </row>
    <row r="997">
      <c r="A997">
        <f>IF(ISBLANK(B997), "","Terminal-996")</f>
        <v/>
      </c>
    </row>
    <row r="998">
      <c r="A998">
        <f>IF(ISBLANK(B998), "","Terminal-997")</f>
        <v/>
      </c>
    </row>
    <row r="999">
      <c r="A999">
        <f>IF(ISBLANK(B999), "","Terminal-998")</f>
        <v/>
      </c>
    </row>
    <row r="1000">
      <c r="A1000">
        <f>IF(ISBLANK(B1000), "","Terminal-999")</f>
        <v/>
      </c>
    </row>
    <row r="1001">
      <c r="A1001">
        <f>IF(ISBLANK(B1001), "","Terminal-1000")</f>
        <v/>
      </c>
    </row>
  </sheetData>
  <dataValidations count="1">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showDropDown="0" showInputMessage="0" showErrorMessage="0" allowBlank="0" type="list">
      <formula1>=Substation!A$2:A$1000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2023-05-31T09:41:51Z</dcterms:created>
  <dcterms:modified xsi:type="dcterms:W3CDTF">2023-05-31T09:41:52Z</dcterms:modified>
</cp:coreProperties>
</file>