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ident 2025" sheetId="1" r:id="rId4"/>
    <sheet state="visible" name="Summary" sheetId="2" r:id="rId5"/>
  </sheets>
  <definedNames>
    <definedName hidden="1" localSheetId="0" name="_xlnm._FilterDatabase">'Incident 2025'!$A$1:$Z$1000</definedName>
  </definedNames>
  <calcPr/>
</workbook>
</file>

<file path=xl/sharedStrings.xml><?xml version="1.0" encoding="utf-8"?>
<sst xmlns="http://schemas.openxmlformats.org/spreadsheetml/2006/main" count="1367" uniqueCount="525">
  <si>
    <t>Issue Type</t>
  </si>
  <si>
    <t>Key</t>
  </si>
  <si>
    <t>Summary</t>
  </si>
  <si>
    <t>Incident type</t>
  </si>
  <si>
    <t>Status</t>
  </si>
  <si>
    <t>Incident Number</t>
  </si>
  <si>
    <t>Severity</t>
  </si>
  <si>
    <t>Due date</t>
  </si>
  <si>
    <t>Created</t>
  </si>
  <si>
    <t>Time to resolution</t>
  </si>
  <si>
    <t>Linked Issues</t>
  </si>
  <si>
    <t>K-Project</t>
  </si>
  <si>
    <t>Root Cause</t>
  </si>
  <si>
    <t>Workaround</t>
  </si>
  <si>
    <t>Permanent solution</t>
  </si>
  <si>
    <t>Emailed request</t>
  </si>
  <si>
    <t>[L4E] INC000000719413 ดำเนินการแจ้งซ่อม non-it แล้วหลุด flow</t>
  </si>
  <si>
    <t>By design/ Limitation</t>
  </si>
  <si>
    <t>Waiting for customer</t>
  </si>
  <si>
    <t>INC000000719413</t>
  </si>
  <si>
    <t>S3</t>
  </si>
  <si>
    <t/>
  </si>
  <si>
    <t>3h 57m</t>
  </si>
  <si>
    <t>Konnect+ for Work [Line]</t>
  </si>
  <si>
    <t>[KBank Live] INC000000715367 พบปัญหาข้อมูล VOC_id, voc_score ไม่ขึ้น</t>
  </si>
  <si>
    <t>3rd party (MFEC)</t>
  </si>
  <si>
    <t>Dropped</t>
  </si>
  <si>
    <t>INC000000715367</t>
  </si>
  <si>
    <t>6h 26m</t>
  </si>
  <si>
    <t>Kbank Live</t>
  </si>
  <si>
    <t>ตรวจสอบ user Uc902558a1c49f274e924f927954a2398 ทาง Amity ไม่ได้รับ Voc Score จากต้นทาง MFEC จากเส้น /linklogic/vocReport ประสานทาง MFEC ช่วยตรวจสอบช่วงเวลา 04/30/2025 11:03:00 - 11:10:00 ว่าได้มีการส่ง request มาให้ทางบ้าน Amity หรือไม่</t>
  </si>
  <si>
    <t>[KBank Live] INC000000708916 ลูกค้ายืนยันตัวตนผ่านระบบสำเร็จ แต่ไม่ขึ้นข้อมูล CIS ID</t>
  </si>
  <si>
    <t>in progress</t>
  </si>
  <si>
    <t>INC000000708916</t>
  </si>
  <si>
    <t>6h 12m</t>
  </si>
  <si>
    <t>N/A - กำลังประสานทาง MFEC ว่า user UID U1753942d2e3d5501504547a95e248344 ลงทะเบียนมาช่วงวันที่เท่าไร เพื่อนำข้อมูลมาตรวจสอบการลงทะเบียนในฝั่ง Amity</t>
  </si>
  <si>
    <t>[L4E] INC000000710952 confidence report แสดงไม่ถูกต้อง</t>
  </si>
  <si>
    <t>3rd party (KNLP)</t>
  </si>
  <si>
    <t>INC000000710952</t>
  </si>
  <si>
    <t>39m</t>
  </si>
  <si>
    <t xml:space="preserve"> เจอ error timeout ที่ทาง Knlp ส่ง response กลับมาไม่ทันค่ะ</t>
  </si>
  <si>
    <t>[L4E] INC000000709839 ไม่เห็นข้อความของ Agent</t>
  </si>
  <si>
    <t>Refer to BU (end user)</t>
  </si>
  <si>
    <t>INC000000709839</t>
  </si>
  <si>
    <t>4h 43m</t>
  </si>
  <si>
    <t>มีการส่งข้อความของ Agent ไปที่ user ในเวลาดังกล่าว แล้ว user ก็เห็นข้อความปกติค่ะ</t>
  </si>
  <si>
    <t xml:space="preserve">[KBank Live] INC000000709288 ระบบ ECE CHAT ไม่สามารถดู CHAT HISTORY ได้ </t>
  </si>
  <si>
    <t>System - Infrastructure</t>
  </si>
  <si>
    <t>INC000000709288</t>
  </si>
  <si>
    <t>5h 33m</t>
  </si>
  <si>
    <t>[KBank Live] INC000000708153 ลูกค้าไม่ได้รับเอกสารจาก Agent</t>
  </si>
  <si>
    <t>INC000000708153</t>
  </si>
  <si>
    <t>7h 46m</t>
  </si>
  <si>
    <t>By design ของ Product การส่งไฟล์จะ allow แค่ นามสกุล "jpg","jpeg","png","gif","bmp" เท่านั้นค่ะ</t>
  </si>
  <si>
    <t>[KBank Live] INC000000707661 Report ไม่สามารถ download ออกมาได้ค่ะ</t>
  </si>
  <si>
    <t>System - Data base</t>
  </si>
  <si>
    <t>INC000000707661</t>
  </si>
  <si>
    <t>6h 24m</t>
  </si>
  <si>
    <t>จากการตรวจสอบพบว่า etl ทำงานไม่สมบูรณ์ เนื่องจาก database ในถัง custom analytic มีการใช้งาน &gt;85% ระบบ purge data ทำงานไม่ได้</t>
  </si>
  <si>
    <t>โดยการ manual trigger cronjob เพื่อให้ข้อมูลแสดงแล้ว</t>
  </si>
  <si>
    <t>แก้ไขระบบ purge ให้ทำงานได้สมบูรณ์</t>
  </si>
  <si>
    <t>[KBank Live] INC000000702817 ดึงข้อมูล report ออกไม่ครบ</t>
  </si>
  <si>
    <t>INC000000702817</t>
  </si>
  <si>
    <t>5h 9m</t>
  </si>
  <si>
    <t>[L4E] INC000000700575 บอทขึ้นข้อความ "กรุณากดลงทะเบียนเพื่อเข้าใช้งานค่ะ"</t>
  </si>
  <si>
    <t>Product Defect/Bug</t>
  </si>
  <si>
    <t>INC000000700575</t>
  </si>
  <si>
    <t>3h 38m</t>
  </si>
  <si>
    <t>จากการตรวจสอบพบ timeout ใน service ที่ทำการ check consent tnc ซึ่งเกิด timeout ในการ check condition นี้ ทำให้ระบบ handling message กรุณาเข้าสู่ระบบไปให้กับ user</t>
  </si>
  <si>
    <t>เพิ่ม pod ของ Linklogic จาก 2 pod → 4 pod</t>
  </si>
  <si>
    <t>Migrate Bot2</t>
  </si>
  <si>
    <t>[KBank Live] INC000000697994 ไม่มี flow เข้าคุยกับ Agent</t>
  </si>
  <si>
    <t>INC000000697994</t>
  </si>
  <si>
    <t>7h 56m</t>
  </si>
  <si>
    <t>จากที่ตรวจสอบกับทาง BU เป็น by design ที่ทาง BU มีการปรับ flow ให้มีการติดต่อเจ้าหน้าที่ผ่าน call center เท่านั้นนะคะ</t>
  </si>
  <si>
    <t>[L4E] INC000000697132 พนักงานลงทะเบียนไม่สำเร็จ</t>
  </si>
  <si>
    <t>3rd party (Line)</t>
  </si>
  <si>
    <t>INC000000697132</t>
  </si>
  <si>
    <t>6h 4m</t>
  </si>
  <si>
    <t xml:space="preserve">ไม่เจอ event follow ที่ line ส่งมาให้กับทาง amity ซึ่ง event ล่าสุดที่ได้รับ คือตอนที่ให้ user block/unblock เข้ามาก่อนวันที่ 14 May </t>
  </si>
  <si>
    <t xml:space="preserve">[K4W] INC000000697116 ไม่มีข้อความขึ้นบน Livechat </t>
  </si>
  <si>
    <t>Implementation (Amity)</t>
  </si>
  <si>
    <t>Resolved</t>
  </si>
  <si>
    <t>INC000000697116</t>
  </si>
  <si>
    <t>7h 45m</t>
  </si>
  <si>
    <t>Konnect+ for Work [Webchat]</t>
  </si>
  <si>
    <t>เกิดปัญหา mapper_parsing_exception ที่ไม่สามารถ save message ของ user ลง database ได้ เนื่องจากมีการ save message ที่ผิด type  ซึ่ง flow ที่เกิดปัญหาในการ save คือ maintenanceRes  ส่งผลทำให้ข้อความไม่แสดงบน livechat และ Chat history บน ECE</t>
  </si>
  <si>
    <t>ซึ่งเมื่อวันที่ 8/5/24 ได้มีการเคลียข้อมูลให้ user เรียบร้อยแล้วค่ะ</t>
  </si>
  <si>
    <t>[KBank Live] INC000000696515 user ต้องการให้ลบข้อความบน chat</t>
  </si>
  <si>
    <t>INC000000696515</t>
  </si>
  <si>
    <t>7h 49m</t>
  </si>
  <si>
    <t>จากการตรวจสอบ file ที่ user ส่งเข้ามา ระบบไม่ได้มีการบันทึกลง database เนื่องจาก file ที่ได้รับจากไลน์เป็น type = file  ซึ่ง Amity ไม่ได้มีการบันทึก type = file ลงใน database และ reject ข้อความนี้โดยการไม่บันทึกลง database ครับ</t>
  </si>
  <si>
    <t>[KBank Live] INC000000690203 ส่งแบบฟอร์มโอนเงินผิดบัญชีแต่พนักงานไม่เห็น Feed ที่ส่ง</t>
  </si>
  <si>
    <t>Reject</t>
  </si>
  <si>
    <t>INC000000690203</t>
  </si>
  <si>
    <t>5h 48m</t>
  </si>
  <si>
    <t>Log หมดไม่อายุ</t>
  </si>
  <si>
    <t xml:space="preserve">[LineBK] INC000000688728 พบปัญหาไม่สามารถยกเลิกการ Reject Ticket ได้ </t>
  </si>
  <si>
    <t>INC000000688728</t>
  </si>
  <si>
    <t>4h 4m</t>
  </si>
  <si>
    <t>Line BK</t>
  </si>
  <si>
    <t xml:space="preserve">พบปัญหาในการ cancalled และ การลบ record ใน starpi ที่อยู่บน service ของทาง amity นะคะ </t>
  </si>
  <si>
    <t xml:space="preserve">แก้ไข service ให้ทำงานถูกต้อง target date: 12/6/25 </t>
  </si>
  <si>
    <t>[Line BK] INC000000693125 link online form ใช้งานไม่ได้</t>
  </si>
  <si>
    <t>INC000000693125</t>
  </si>
  <si>
    <t>3h 59m</t>
  </si>
  <si>
    <t>Support</t>
  </si>
  <si>
    <t>[Kbank Live] INC000000690113 ลูกค้า Verify ผ่านบอทแล้ว แต่ไม่ขึ้น CIS ID</t>
  </si>
  <si>
    <t>INC000000690113</t>
  </si>
  <si>
    <t>7h 53m</t>
  </si>
  <si>
    <t>[Line BK] INC000000690745 ไม่พบ report DailyReport_kbank-linebk</t>
  </si>
  <si>
    <t>INC000000690745</t>
  </si>
  <si>
    <t>4h 19m</t>
  </si>
  <si>
    <t>พบปัญหา error ในการ connect database ในการ generate run report</t>
  </si>
  <si>
    <t>run report ย้อนหลังให้กับ user</t>
  </si>
  <si>
    <t xml:space="preserve">เพิ่มเรื่อง retry + breakpoint เมื่อเกิด error </t>
  </si>
  <si>
    <t>[Kbank Live] INC000000684997 ลูกค้า Verify ผ่านบอท KBank Live แล้ว แต่ไม่ขึ้น CIS ID</t>
  </si>
  <si>
    <t>INC000000684997</t>
  </si>
  <si>
    <t>4h 45m</t>
  </si>
  <si>
    <t>จากการตรวจสอบยังไม่ทราบสาเหตุที่แน่ชัดเนื่องจากระบบของฝั่ง Amity ไม่มี stamp เวลาในการ update CISID เนื่องจาก user ที่มีการ register เข้ามาตั้งแต่ปี 2023 ค่ะ ซึ่ง log ที่ใช้ investigate หมดอายุ (log expired within 30 days) ขอข้อมูลกับทาง MFEC เพื่อตรวจสอบ diff ของ user ที่มีการ register เข้ามาในระบบค่ะ</t>
  </si>
  <si>
    <t>[KBank Live] INC000000684086 มี Ticket ถูกสร้างเข้ามา แต่ไม่ได้ Assign to Agent</t>
  </si>
  <si>
    <t>3rd party (ECE)</t>
  </si>
  <si>
    <t>INC000000684086</t>
  </si>
  <si>
    <t>6h 46m</t>
  </si>
  <si>
    <t>จากการตรวจสอบ รายละเอียด  Case ID 1287081 ทางเราได้ส่งเปิดไปเป็น 
entry point 1056 
tag Kplus_INT
ซึ่งจากที่แจ้งเข้ามาว่าเป็น KCC_CHAT_AA_INT  ไม่มีอยุ่ใน  list ของ ECE_Entry_Point_List ค่ะ เป็นสาเหตุให้ agent ไม่ได้รับ ticket ค่ะ
อยากให้ทาง ECE ตรวจสอบเพิ่มเรื่องการ map entry point ว่าตรงกันกับ Amity หรือไม่</t>
  </si>
  <si>
    <t>[KBank Live] INC000000684217 Ticket ถูกสร้าง แต่ไม่ได้ Assign to Agent และ PQ ไม่มี Q สะสมในระบบ</t>
  </si>
  <si>
    <t>INC000000684217</t>
  </si>
  <si>
    <t>6h 5m</t>
  </si>
  <si>
    <t>จากการตรวจสอบ รายละเอียด  Case ID 1287081 ทางเราได้ส่งเปิดไปเป็น 
entry point 1056 tag Kplus_INT
ซึ่งจากที่แจ้งเข้ามาว่าเป็น KCC_CHAT_AA_INT  ไม่มีอยุ่ใน  list ของ ECE_Entry_Point_List ค่ะ เป็นสาเหตุให้ agent ไม่ได้รับ ticket ค่ะ
อยากให้ทาง ECE ตรวจสอบเพิ่มเรื่องการ map entry point ว่าตรงกันกับ Amity หรือไม่</t>
  </si>
  <si>
    <t>[L4E] INC000000682502 ระบบ Cisco Finesse (ECE) บันทึกรายละเอียดการสนทนาไม่ครบ</t>
  </si>
  <si>
    <t>INC000000682502</t>
  </si>
  <si>
    <t>5h 50m</t>
  </si>
  <si>
    <t xml:space="preserve"> ตรวจสอบและส่ง Request กับ Response ของข้อความที่ไม่แสดง</t>
  </si>
  <si>
    <t>[SMAP] INC000000681663 พิมพ์เข้า Static search Error code ไม่ได้</t>
  </si>
  <si>
    <t>INC000000681663</t>
  </si>
  <si>
    <t>KNLP ไม่ได้ให้ action เป็น @ask_km พร้อมกับ kmse action ที่เป็น @ask_km_static_errorcode กลับมา
รบกวนส่งต่อให้ทีม KNLP ตรวจสอบว่ามีการ train keyword เข้าไปใหม่ทำให้ error code ไม่ได้ action ที่ถูกต้องเหมือนก่อนหน้านี้ไหมค่ะ</t>
  </si>
  <si>
    <t>[Kbank Live] INC000000676146 ลูกค้า Verify ผ่านบอทแล้ว แต่ไม่ขึ้น CIS ID</t>
  </si>
  <si>
    <t>System Incident</t>
  </si>
  <si>
    <t>INC000000676146</t>
  </si>
  <si>
    <t>3h 37m</t>
  </si>
  <si>
    <t>ไม่พบข้อมูลที่ทาง MFEC ยิงเข้ามา update CisId ให้ทาง Amity ในช่วง 30 วันย้อนหลัง ซึ่งต้องส่งให้ทาง MFEC ช่วยตรวจสอบว่า user คนนี้ลงทะเบียนเข้ามาเมื่อวันที่เท่าไรอีกครั้งครับ</t>
  </si>
  <si>
    <t>update cisid</t>
  </si>
  <si>
    <t>[SMAP] INC000000675242 ไม่พบข้อมูลแชทใน Chat History แต่ User มีการพิมพ์แจ้งปัญหาใน Chat box</t>
  </si>
  <si>
    <t>Flow Defect</t>
  </si>
  <si>
    <t>INC000000675242</t>
  </si>
  <si>
    <t>5h 8m</t>
  </si>
  <si>
    <t>ทำการแก้ไข flow ให้ save ให้ถูกต้อง และ clear ข้อมูล user ที่ผิด type ในวันที่ 8 May</t>
  </si>
  <si>
    <t>[Kbank Live] INC000000674643 LON ส่ง feed ไม่ได้</t>
  </si>
  <si>
    <t>INC000000674643</t>
  </si>
  <si>
    <t>เรื่อง Lon เป็น impact จากเคส INC000000674106 
ซึ่งภายหลังจากแก้ไขเคสนี้แล้ว ต้องมีการ rolling เพื่อ connect redis อีกครั้ง</t>
  </si>
  <si>
    <t>[KBank Live] INC000000674251 ลูกค้า Verify ผ่านบอท KBank Live แล้ว แต่ไม่ขึ้น CIS ID</t>
  </si>
  <si>
    <t>INC000000674251</t>
  </si>
  <si>
    <t>5h 35m</t>
  </si>
  <si>
    <t>จากการตรวจสอบพบว่า เป็นปัญหาที่ข้อมูล user ที่ MFEC ส่งให้ทาง Amity อัปเดตไม่สำเร็จ เมื่อวันที่ 6 March เนื่องจากเกิด Rejection Database ของทางฝั่ง Amity ส่งผลทำให้ข้อมูล CisId ของ user ไม่แสดง
ซึ่งในปัจจุบันข้อมูล Cisid ของ user แสดงแล้วเมื่อ 10 Apr 2025 06:04:04.701
ซึ่งเคสนี้มีการแก้ไขปัญหาไปแล้วเมื่อวันที่ 15/3/25 นะคะ</t>
  </si>
  <si>
    <t xml:space="preserve">[SMAP] INC000000674190 พบปัญหา URL Page &amp; File ไม่ Update </t>
  </si>
  <si>
    <t>3rd party (KMSE)</t>
  </si>
  <si>
    <t>INC000000674190</t>
  </si>
  <si>
    <t>4h 29m</t>
  </si>
  <si>
    <t>สอบถามเพิ่มเติม URL Webchat ที่ตอบเป็น URL ไหนนะคะ พอดีที่ส่งมาเป็น URL เดียวกันกับ KM ค่ะ</t>
  </si>
  <si>
    <t>[KBank Live] INC000000674106 พิมพ์ข้อความแต่บอทไม่ตอบ</t>
  </si>
  <si>
    <t>INC000000674106</t>
  </si>
  <si>
    <t>6h 52m</t>
  </si>
  <si>
    <t>redis ที่ใช้งานบน core, knlp มีปัญหาที่ไปใช้ redis-internal ซึ่งต้องใช้ redis-public แก้ไขแล้ว (10 April 12:02)</t>
  </si>
  <si>
    <t>[KBank Live] INC000000672871 Chatbot ไม่ตอบ</t>
  </si>
  <si>
    <t>INC000000672871</t>
  </si>
  <si>
    <t>[LINE BK] INC000000672822 พบปัญหา Chat BOT ไม่ตอบกลับลูกค้า</t>
  </si>
  <si>
    <t>Closed</t>
  </si>
  <si>
    <t>INC000000672822</t>
  </si>
  <si>
    <t>7h 38m</t>
  </si>
  <si>
    <t>มี event เข้ามาที่ bot เยอะ</t>
  </si>
  <si>
    <t>[L4E] INC000000672416 Reopen ticket ไม่ได้</t>
  </si>
  <si>
    <t>INC000000672416</t>
  </si>
  <si>
    <t>5h 32m</t>
  </si>
  <si>
    <t xml:space="preserve"> ticket ที่ reopen จาก ece นั้น reopen มาด้วย ticket catagory Holiday ที่ระบบ Linklogic ของ Amity 
เมื่อระบบ Linklogic จะทำการส่ง event ไปเปิด ticket ที่ระบบ Chatlogic พบปัญหาว่าไม่สามารถส่ง event ไปเปิด ticket สำหรับการ reopen ได้ เนื่องจากไม่มีกล่อง event รองรับ action จึงทำให้ reopen ticket ไม่สำเร็จ ซึ่งจะหมายความได้ว่าเกิดจากปัญหา Flow Defect</t>
  </si>
  <si>
    <t>เพิ่มกล่อง Event ชื่อว่า create-holiday</t>
  </si>
  <si>
    <t>[L4E] INC000000671470 วันหยุดนักขัตฤกษ์ user ไม่สามารถเปิด ticket ไปที่ Holiday ได้</t>
  </si>
  <si>
    <t>INC000000671470</t>
  </si>
  <si>
    <t>7h 48m</t>
  </si>
  <si>
    <t>จากการตรวจสอบที่ไม่สามารถ open ticket ได้ message ขึ้นว่าอยู่นอกเวลาทำการ เนื่องจาก Logicในการเช็คการ open ticket Agent Category work time ของ credit, non-credit และ KL ถูกตั้งใน Agent working on holiday ว่า “No” และใน KL ถูกตั้งว่า “No“ ทำให้ไม่สามารถเปิด Ticketได้ในวันหยุดนักขัตฤกษ์</t>
  </si>
  <si>
    <t>ขอปรึกษากับ BU เรื่องการเปิด ticket นอกเวลาของ skill เหล่านี้ ที่มีการ setting ผิดค่ะ</t>
  </si>
  <si>
    <t xml:space="preserve">[SMAP] INC000000670206 ลูกค้าสอบถามสาเหตุที่ไม่ได้รับอนุมัติสินเชื่อเงินด่วน KCC </t>
  </si>
  <si>
    <t>INC000000670206</t>
  </si>
  <si>
    <t>ในส่วนของ enquiry flow ทำงานได้ตามปกติ และแสดง result ไปยัง user ได้ปกติ ในส่วนของข้อมูลที่แสดงเชิงลึกตามที่แจ้งมานั้น รบกวนส่งต่อให้ทางทีม APIGEE ตรวจสอบต่อนะครับ</t>
  </si>
  <si>
    <t>[Kbank live] INC000000669568 ลูกค้า Verify ผ่านบอท KBank Live แล้ว แต่ไม่ขึ้น CIS ID</t>
  </si>
  <si>
    <t>INC000000669568</t>
  </si>
  <si>
    <t>2h 48m</t>
  </si>
  <si>
    <t>ในช่วงที่ user ทำการ register เข้ามาเวลา 08:36 เข้ามาระบบเกิด error timeout ที่ไม่สามารถติดต่อ database ได้ ซึ่งเกิด db rejection ในช่วงเวลา 08:30-08:40 ซึ่งส่งผลทำให้ข้อมูล user ไม่สมบูรณ์ เมื่อ user verify ในขณะเปิด ticket จึงทำให้ CISID ไม่แสดงที่ ECE 
ต่อมา Agent (08:45) ทำการส่ง link verify อีกครั้ง CISID จึงแสดงได้ถูกต้อง</t>
  </si>
  <si>
    <t>[L4E] INC000000668528 กด Link เพื่อตรวจสอบสถานะเช็คไม่ได้</t>
  </si>
  <si>
    <t>3rd party KBTG</t>
  </si>
  <si>
    <t>INC000000668528</t>
  </si>
  <si>
    <t>7h 43m</t>
  </si>
  <si>
    <t>จากการตรวจสอบพบว่าทาง Amity มีการส่ง Postbackdata ไปที่ https://openapi.kasikornbank.com/v1/mcb/logPostBackChqmark ในส่วนของการ redirect รบกวนให้ทีม KBTG ช่วยตรวจสอบต่อนะครับ</t>
  </si>
  <si>
    <t>[L4E] INC000000667778 New Report ไม่บันทึกข้อมูลจากเมนูที่เป็น Image Map, Column Type บันทึกว่า "Text"</t>
  </si>
  <si>
    <t>INC000000667778</t>
  </si>
  <si>
    <t>6h 29m</t>
  </si>
  <si>
    <t>ปัญหา Column Type บันทึกว่า "Text" ทั้งที่ bot พ่นเมนู Image Map ซึ่งในระบบ report ตอนนี้จะมีเพียง Type Carousel, Button, Sticker, Text, Image ไม่มี Image Map ครับ</t>
  </si>
  <si>
    <t>EOS K4W-Line ทาง Amity Improve type imagemap  ให้แสดงอยู่ใน report ได้</t>
  </si>
  <si>
    <t>[SMAP] INC000000665859 เข้า K4W web ไม่ได้ขึ้น error</t>
  </si>
  <si>
    <t>INC000000665859</t>
  </si>
  <si>
    <t>7h 27m</t>
  </si>
  <si>
    <t>ถาม user ยังพบเจออาการในลักษณะนี้อยู่หรือไม่ 
ถ้าหากยังเกิดอยู่รบกวนขอรายละเอียดเพิ่มเติมเป็น HAR file เพื่อมา Investigate 
(user ไม่มีการตอบกลับ)</t>
  </si>
  <si>
    <t>[L4E] INC000000663716 existing reconcile report ไม่เจนออกมา</t>
  </si>
  <si>
    <t>INC000000663716</t>
  </si>
  <si>
    <t>-6h 33m</t>
  </si>
  <si>
    <t>เจอข้อมูลในไฟล์ต้นใส่เข้ามาผิด format นะคะ ตั้งแต่วันที่ 17/3/25 ค่ะ ทำให้ existing report ไม่ออกมาตั้งแต่วันนั้นนะคะ</t>
  </si>
  <si>
    <t>ทำการแก้ไข action ให้เป็น "@km_b_ba_wholelife_happylifeprotect_10_10_enq_crsl" จาก "'@km_b_ba_wholelife_happylifeprotect_10_10_enq_crsl" (ดำเนินการเวลา 28 March 16:15) และมีการ Run script manual generate existing report เนื่องจากข้อมูล existing เป็นข้อมูลที่ up to date จึงไม่ต้อง generate ย้อนหลังค่ะ</t>
  </si>
  <si>
    <t>ทำการเพิ่ม error handling  ในการ update file จาก batch km ถ้าหากมีการใส่สัญลักษณ์พิเศษเกินเข้ามาให้ทำการ reject การ save ลง database และแสดง error handling  ให้ถูกต้องว่ามีการ save ข้อมูลไม่สำเร็จ</t>
  </si>
  <si>
    <t>[L4E] INC000000662501 มีสิทธิ์ขายกองทุนได้ แต่ระบบขึ้นไม่มีสิทธิ์ขายกองทุน</t>
  </si>
  <si>
    <t>INC000000662501</t>
  </si>
  <si>
    <t>5h 17m</t>
  </si>
  <si>
    <t>จากการตรวจสอบพบว่า user ได้มีการเล่น flow MFlicense เข้ามา ซึ่งทาง Amity ได้ส่ง request ไปยัง KMSE เพื่อนำคำตอบจาก KMSE มา forward ส่งให้กับ user 
จาก Response KMSE ทาง Amity นำมา forward ให้ user ได้ดังนี้ รบกวนตรวจสอบกับทาง KMSE เพิ่มเติมว่าสิทธิ์ Licenses ของ user ถูกต้องแล้วหรือไม่ครับ</t>
  </si>
  <si>
    <t>[Kbank live] INC000000662150 ระบบ ECE และ Convolab ไม่สามารถตรวจสอบไฟล์ video ที่ลูกค้าส่งมาได้</t>
  </si>
  <si>
    <t>INC000000662150</t>
  </si>
  <si>
    <t>4h 58m</t>
  </si>
  <si>
    <t xml:space="preserve">จากการตรวจสอบพบว่า video ของ user ไม่สามารถส่งไปยัง ECE ได้ เนื่องจากได้รับ error จาก ECE ว่า Video ที่ส่งมีขนาดไฟล์เกิน 3 MB จึงทำให้ Agent ไม่ได้รับ Video </t>
  </si>
  <si>
    <t>[L4E] INC000000661543 เช็ค MF Licenses ขายกองทุน ขึ้นไม่สามารถขายได้</t>
  </si>
  <si>
    <t>INC000000661543</t>
  </si>
  <si>
    <t>จากการตรวจสอบ user ได้มีการพิมพ์เข้า flow MFlicense แล้วได้รับ response จาก KMSE ตามที่ user ได้รับ รบกวนทาง KMSE ตรวจสอบข้อมูลเพิ่มเติมหน่อยนะครับ เนื่องจาก user แจ้งว่าบางกองทุนที่ user เคยขายได้ แต่ตอนที่เล่นล่าสุดขายไม่ได้แล้ว</t>
  </si>
  <si>
    <t>[LineBK] INC000000661374 ลูกค้าลงทะเบียนยืนยันตัวตนแต่ขึ้น Error</t>
  </si>
  <si>
    <t>System - Cert</t>
  </si>
  <si>
    <t>Duplicated Ticket</t>
  </si>
  <si>
    <t>INC000000661374</t>
  </si>
  <si>
    <t>6h 55m</t>
  </si>
  <si>
    <t>เจอปัญหาที่ secret manager ที่เป็น cert key value ที่หมดอายุ 
Internal note: ซึ่งตรงนี้เราไม่ได้มี process เรื่อง monitor ไม่สามารถที่จะรัน script check ทางทีมต้องไล่แบบ manual ทั้งหมดว่า cert ไปฝั่งที่ไหนบ้าง</t>
  </si>
  <si>
    <t>Renew cert key value *convolab.ai (Amity Renew)</t>
  </si>
  <si>
    <t>List cert key value ทั้งหมดที่ใช้งาน และทำ monitoring เพิ่ม</t>
  </si>
  <si>
    <t>[SMAP] INC000000660556 ไม่สามารถตรวจสอบผลการสมัครของผลิตภัณฑ์ได้</t>
  </si>
  <si>
    <t>INC000000660556</t>
  </si>
  <si>
    <t>เจอปัญหาที่ secret manager ที่เป็น cert key value ที่หมดอายุ</t>
  </si>
  <si>
    <t>[L4E] INC000000660533 ไม่สามารถ Login ได้เนื่องจากเปลี่ยนเครื่องใหม่และ Account ใหม่</t>
  </si>
  <si>
    <t>INC000000660533</t>
  </si>
  <si>
    <t>[LineBK] INC000000660123 ลูกค้าลงทะเบียนยืนยันตัวตน ขึ้น Error</t>
  </si>
  <si>
    <t>INC000000660123</t>
  </si>
  <si>
    <t>5h 53m</t>
  </si>
  <si>
    <t xml:space="preserve">เจอปัญหาที่ secret manager ที่เป็น cert key value ที่หมดอายุ </t>
  </si>
  <si>
    <t xml:space="preserve">[Kbank live] INC000000659869 DailyReport_kbank-live-cut-bot ระบุวันที่ไม่ถูกต้อง </t>
  </si>
  <si>
    <t>INC000000659869</t>
  </si>
  <si>
    <t>7h 52m</t>
  </si>
  <si>
    <t>จากการตรวจสอบพบว่าข้อความดังกล่าวทาง Amity ได้รับจากทาง ECE มา log ในระบบ ซึ่ง timestamp ที่แสดงผลผิดนั้นเป็นเวลาที่ทาง ECE แนบมาให้ทาง Amity
ซึ่ง field timeStamp":1742109714000 ถ้าแปลงเป็น date/time ปัจจุบันคือ 16/03/2025, 14:21:54
อย่างไรรบกวนให้ทางฝั่ง KBC ตรวจสอบ request นี้หน่อยนะครับ</t>
  </si>
  <si>
    <t>[L4E] INC000000659217 Active_Inactive_user_report</t>
  </si>
  <si>
    <t>3rd party (HRIS)</t>
  </si>
  <si>
    <t>INC000000659217</t>
  </si>
  <si>
    <t>7h 12m</t>
  </si>
  <si>
    <t>จากการตรวจสอบพบว่า emp_id ที่แจ้งปัญหาเข้ามา HRIS มีการวางไฟล์ HRIS มาเป็น Inactive ซึ่งระบบของทาง Amity ทำถูกต้องตาม design ที่ได้รับข้อมูลมา ภายหลัง ถึงแม้ว่า HRIS จะวางมาเป็น Active แล้วก็ตาม หาก user อาจจะไม่ได้มี activity ในการ register ระบบก็จะมองว่าเป็น Inactive จนกว่าจะมีการ register เข้ามาด้วยตนเอง</t>
  </si>
  <si>
    <t>[L4E] INC000000659703 กดยืนยันผ่านเช็ค บนระบบไม่มีข้อความตอบกลับ</t>
  </si>
  <si>
    <t>INC000000659703</t>
  </si>
  <si>
    <t>7h 55m</t>
  </si>
  <si>
    <t>เป็นเคสเกียวกับ INC000000658125 
วันที่ deploy ฝั่ง kbtg มี defect อยู่ ทำให้ flow นี้ใช้งานได้ไม่สมบูรณ์ ต้องรอให้ทาง kbtg แก้เสร็จก่อนถึงจะใช้งานได้ปกติ</t>
  </si>
  <si>
    <t>[L4E] INC000000658125 กดยืนยันผ่านเช็ค บนระบบไม่มีข้อความตอบกลับ</t>
  </si>
  <si>
    <t>INC000000658125</t>
  </si>
  <si>
    <t>6h 44m</t>
  </si>
  <si>
    <t>วันที่ deploy ฝั่ง kbtg มี defect อยู่ ทำให้ flow นี้ใช้งานได้ไม่สมบูรณ์ ต้องรอให้ทาง kbtg แก้เสร็จก่อนถึงจะใช้งานได้ปกติ</t>
  </si>
  <si>
    <t>[SMAP] INC000000658383 ผ่าน KM เข้าเลือกหัวข้อ เรื่องอื่นๆ แล้วบอทไม่ตอบสนอง</t>
  </si>
  <si>
    <t>INC000000658383</t>
  </si>
  <si>
    <t xml:space="preserve">จากการตรวจสอบเป็นปัญหาเดียวกับ INC000000649424 พบว่าเกิดปัญหา flow defect ที่ subflow check maintenance มีการเรียก function ผิดคือ setTextSearchAnswerKMSEStatic ซึ่งเป็นส่วนหนึ่งของ static error code flow  ซึ่งที่ถูกต้องจะต้องเป็น CHECK_MAINTENANCE </t>
  </si>
  <si>
    <t>แก้ไข flow external call ของ check maintenance จาก call setTextSearchAnswerKMSEStatic ให้เป็น call CHECK_MAINTENANCE</t>
  </si>
  <si>
    <t>[Line BK] INC000000658379 amity solution chatbot ไม่สามารถค้นหาชื่อ LINE ลูกค้าได้</t>
  </si>
  <si>
    <t>INC000000658379</t>
  </si>
  <si>
    <t>-37h 28m</t>
  </si>
  <si>
    <t>Product defect</t>
  </si>
  <si>
    <t>[L4E] INC000000657714 Active inactive report</t>
  </si>
  <si>
    <t>INC000000657714</t>
  </si>
  <si>
    <t>5h 46m</t>
  </si>
  <si>
    <t>จากการตรวจสอบไฟล์ HRIS วันที่ 21/3/2025 พบว่า List EMP_ID ที่แจ้งปัญหาเข้ามา HRIS วางมาในไฟล์เป็น Emp_segment 3 รบกวนตรวจสอบเพิ่มเติมกับทาง HRIS</t>
  </si>
  <si>
    <t>[L4E] INC000000657650 การทำงานของ dialogue flow ผิด, บอทตอบ "ไม่พบข้อมูลที่พิมพ์ถาม"</t>
  </si>
  <si>
    <t>INC000000657650</t>
  </si>
  <si>
    <t>5h 40m</t>
  </si>
  <si>
    <t>ในเคสนี้ flow ของทางฝั่ง Amity ทำงานถูกต้องแล้ว เมื่อสอบถามกับทาง User แจ้งว่าต้องการให้ keyword Lombard Financing search แบบ common search อย่างไรรบกวนทาง KNLP เช็คเคสนี้ต่อให้หน่อยนะครับ</t>
  </si>
  <si>
    <t>[Line BK] INC000000657630 ECE Chat ไม่แสดง Chat history, Agent ไม่สามารถ Wrap up ได้</t>
  </si>
  <si>
    <t>INC000000657630</t>
  </si>
  <si>
    <t>7h 58m</t>
  </si>
  <si>
    <t>ถูก cancel  ไปตอน 23:26 จะมีการ deploy อีกครั้งวันที่ 8/4/25
incนี้รอคิวทำงานสำเร็จและกลับมาทำงานปกติ จึงกลับมาใช้งานได้
มี error ที่ตัวรับ event inbox จาก product ทำให้ feed ของมาช้าในช่วงเวลานั้น</t>
  </si>
  <si>
    <t>ทางทีมกำลังแก้ไข solution ที่เจอปัญหาการใช้งาน api product มากเกินไปทำให้ queue ค้าง</t>
  </si>
  <si>
    <t>[L4E] INC000000657216 เข้าใช้งานประเมินราคารถยนไม่ได้</t>
  </si>
  <si>
    <t>INC000000657216</t>
  </si>
  <si>
    <t>7h 14m</t>
  </si>
  <si>
    <t>เคสนี้ถาม user กลับหน่อยครับ ตอนใช้งาน flow ประเมินรถได้เปิด vpn ด้วยหรือไม่ครับ ล่าสุดได้ให้ user อื่นลองเล่น flow เดียวกันพบว่าใช้งานได้ปกติ</t>
  </si>
  <si>
    <t>[KBank Live] INC000000655869 ระบบ ECE Chat หน้า CHAT HISTORY ไม่แสดงข้อมูล</t>
  </si>
  <si>
    <t>INC000000655869</t>
  </si>
  <si>
    <t xml:space="preserve">We had already planned and communicated the Kubernetes upgrade with KBank. However, due to higher-priority incidents, we had to postpone the upgrade. As a result, since Kubernetes 1.25 was already end-of-support, we were forced to upgrade to 1.29. The delay was mainly caused by our need to focus on urgent issues, pushing our upgrade schedule to April 8th. </t>
  </si>
  <si>
    <t>1. Proactive Communication
Develop a proactive communication strategy to inform stakeholders, such as KBank, about upcoming upgrades and their potential impact well in advance. This will allow for better alignment and prioritization.
2. Stakeholder Collaboration
Foster collaboration with stakeholders to ensure mutual understanding of priorities and constraints. Regular meetings and updates can help in aligning goals and expectations.</t>
  </si>
  <si>
    <t>[Line BK] INC000000644140 พบปัญหา Confident Report ไม่ตรงกับที่จูน KNLP</t>
  </si>
  <si>
    <t>INC000000644140</t>
  </si>
  <si>
    <t>7h 5m</t>
  </si>
  <si>
    <t xml:space="preserve"> logic เรามีการใส่ @ ให้ตอนปั้น report ครับ </t>
  </si>
  <si>
    <t>เช็คจาก action ที่ส่งมาจาก KNLP ว่า action จริงๆมี @ หรือไม่</t>
  </si>
  <si>
    <t>[L4E] INC000000652825 ไม่พบข้อมูลแชทใน Chat History แต่ User มีการพิมพ์แจ้งปัญหาเข้ามา</t>
  </si>
  <si>
    <t xml:space="preserve">INC000000652825 </t>
  </si>
  <si>
    <t>5h 5m</t>
  </si>
  <si>
    <t>เป็นเคสเดียวกันกับ INC000000649138 พบปัญหา Reject การ  save message ของทั้ง 2 users ตามที่แจ้งข้างต้น ซึ่งสาเหตุมาจากการ save ข้อมูล context ที่ผิด format จึงทำให้ระบบไม่ได้ทำการ save  message ดังกล่าวลง database จึงส่งผลทำให้ report ไม่สามารถดึงข้อมูล message มาแสดงได้ค่ะ</t>
  </si>
  <si>
    <t>clear context ที่เกิดปัญหา</t>
  </si>
  <si>
    <t>แก้ไข flow ที่เก็บค่าให้ type ค่าถูกต้องตาม format</t>
  </si>
  <si>
    <t>[Kbank Live] INC000000649913 ลูกค้า Verify ผ่านบอท KBank Live แล้ว แต่ไม่ขึ้น CIS ID</t>
  </si>
  <si>
    <t>INC000000649913</t>
  </si>
  <si>
    <t>-16h 16m</t>
  </si>
  <si>
    <t>จากการตรวจสอบพบว่าข้อมูล CISID ของ user ได้รับการ update จาก mfec ลงฝั่ง Amity เรียบร้อยแล้วเมื่อ 14:19
และจากการตรวจสอบข้อมูลที่ ECE ส่ง request ข้อมูล CISID ของ user พบว่า Agent มีการ request ทั้งหมด 27 ครั้ง ซึ่งในแต่ละครั้งมีข้อมูล CISID ทั้งหมดครับ รบกวนทาง ECE ตรวจสอบต่อให้หน่อยนะครับ</t>
  </si>
  <si>
    <t>[Kbank Live] INC000000649912 ECE CHAT ไม่สามารถกด Reopen ได้</t>
  </si>
  <si>
    <t>INC000000649912</t>
  </si>
  <si>
    <t>7h 16m</t>
  </si>
  <si>
    <t>เกิดปัญหาไม่สามารถติดต่อ database ได้ในขณะที่ reopen ticket ซึ่งเกิด timeout</t>
  </si>
  <si>
    <t>เพิ่ม node database จาก 1 เป็น 2 เพื่อเพิ่ม performance ของการรับ traffic ของ database ให้มากขึ้น</t>
  </si>
  <si>
    <t>[SMAP] INC000000649424 ไม่สามารถเปิดTicketได้</t>
  </si>
  <si>
    <t>INC000000649424</t>
  </si>
  <si>
    <t>เกิดปัญหา flow defect ที่ subflow check maintenance มีการเรียก function ผิดคือ setTextSearchAnswerKMSEStatic ซึ่งเป็นส่วนหนึ่งของ static error code flow  ซึ่งที่ถูกต้องจะต้องเป็น CHECK_MAINTENANCE</t>
  </si>
  <si>
    <t>[L4E] INC000000649138 New Report ไม่พบ Log ทำรายการที่ Source เป็น User ของพนักงาน 2 คน</t>
  </si>
  <si>
    <t>INC000000649138</t>
  </si>
  <si>
    <t>7h 39m</t>
  </si>
  <si>
    <t>พบปัญหา Reject การ  save message ของทั้ง 2 users ตามที่แจ้งข้างต้น ซึ่งสาเหตุมาจากการ save ข้อมูล context ที่ผิด format จึงทำให้ระบบไม่ได้ทำการ save  message ดังกล่าวลง database จึงส่งผลทำให้ report ไม่สามารถดึงข้อมูล message มาแสดงได้ค่ะ</t>
  </si>
  <si>
    <t>[SMAP] INC000000647691 พบ Flow Status Static search เมื่อจบรายการ Flow status ไม่เหมือนกัน</t>
  </si>
  <si>
    <t>INC000000647691</t>
  </si>
  <si>
    <t>7h 57m</t>
  </si>
  <si>
    <t>เป็น design ของตัว report ที่จะแสดงว่า on_process หาก user มีการเล่นอย่างต่อเนื่องภายในเวลาไม่เกิน 10 นาที หากเกิน จะแสดงเป็น leave</t>
  </si>
  <si>
    <t>[Kbank Live] INC000000643824 ลูกค้าพิมพ์ @kccfb แต่ ticket ไม่ถูกสร้างเข้าพนักงาน</t>
  </si>
  <si>
    <t>INC000000643824</t>
  </si>
  <si>
    <t xml:space="preserve">จากการตรวสอบพบว่าเกิดปัญหาในขณะที่เปิด ticket ไม่สามารถติดต่อ database ได้เกิด error timeout ซึ่งส่งผลทำให้ User เปิด ticket ไม่สมบูรณ์ (เปิดสำเร็จที่ Amity แต่ไม่สำเร็จบน ECE) </t>
  </si>
  <si>
    <t xml:space="preserve">เพิ่ม node database จาก 1 เป็น 2 เพื่อเพิ่ม performance ของการรับ traffic ของ database ให้มากขึ้น </t>
  </si>
  <si>
    <t>[Kbank Live] INC000000643777 ECE CHAT ไม่สามารถกด Reopen ได้</t>
  </si>
  <si>
    <t>INC000000643777</t>
  </si>
  <si>
    <t>user กด reopen ticket เข้ามาตอนที่ ticket ยังไม่ถูกปิด - เป็น by design
ให้ user กด reopen ใหม่อีกครั้ง</t>
  </si>
  <si>
    <t>[Line BK] INC000000642004 พิมพ์key word เข้า fail flow แล้ว Bot ไม่ตอบ</t>
  </si>
  <si>
    <t>INC000000642004</t>
  </si>
  <si>
    <t>เป็นเรื่อง fail flow ไม่ตอบ เพราะ knlp มีการ return request ที่ฝั่ง Amity ไม่มี action ทำให้ไม่ตอบ</t>
  </si>
  <si>
    <t>ให้Amity เพิ่ม action นี้ให้ หลังจากนั้นให้ทาง BU ต้องสร้าง action เอง</t>
  </si>
  <si>
    <t>[KBank Live] INC000000642844 ลูกค้าพบปัญหาไม่สามารถติดต่อเจ้าหน้าที่ช่องทางแชท</t>
  </si>
  <si>
    <t>INC000000642844</t>
  </si>
  <si>
    <t>7h 23m</t>
  </si>
  <si>
    <t>เกิดปัญหาที่ flow ป้องกันการเปิด ticket ซ้ำในระบบมีปัญหา (เจอ 10 คน) ยังกระทบอยู่สำหรับ user ใหม่ที่มีการยืนยันตัวตนผ่าน Kplus ที่ยืนยันตัวตนในช่วง 2021-2024</t>
  </si>
  <si>
    <t>ลบ key ที่ใช้ set ในการเปิด ticket ซ้ำใน redis ที่ไม่มี expire date ออกจากระบบค่ะ (ยังไม่ได้ทำนะคะ) วันที่20/3/25</t>
  </si>
  <si>
    <t>เกิดปัญหาที่ flow ป้องกันการเปิด ticket ซ้ำในระบบมีปัญหา</t>
  </si>
  <si>
    <t>[KBank Live] INC000000640525 ลูกค้า Verify ผ่านบอท KBank Live แล้ว แต่ไม่ขึ้น CIS ID</t>
  </si>
  <si>
    <t>INC000000640525</t>
  </si>
  <si>
    <t>จากการตรวจสอบยังไม่ทราบสาเหตุที่แน่ชัดเนื่องจากระบบของฝั่ง Amity ไม่มี stamp เวลาในการ update CISID และได้ทำการเช็ค log ย้อนหลังภายใน 1 เดือนไม่พบความผิดการ update ข้อมูล user แต่อย่างใด จึงขอ monitor case นี้เพื่อตรวจสอบเพิ่มเติม
ซึ่งปัจจุบันข้อมูลของ user ได้กลับมาเป็นปกติแล้ว</t>
  </si>
  <si>
    <t>ทำ alert แจ้งเตือนแสดงรายชื่อที่ไม่ได้รับ CIS ID</t>
  </si>
  <si>
    <t>[Kbank Live] INC000000642054 ลูกค้า THE WISDOM แจ้งปัญหาเข้า Line หน้าจอไม่แสดงหน้ากากสีแดง</t>
  </si>
  <si>
    <t>INC000000642054</t>
  </si>
  <si>
    <t xml:space="preserve">query ที่ของ user ที่ได้ richmenu AF_P มีจำนวน 116259 แต่ใน richmenu-worker มีจำนวน 87142 
ซึ่งส่งผลทำให้เกิด diff เป็นจำนวน 31812 ซึ่งมีจำนวน user block อยู่ใน diff ด้วยจำนวน 3790 ซึ่งหักแล้วเหลือ 28022 คือจำนวนผู้ได้รับผลกระทบ </t>
  </si>
  <si>
    <t>ทำการ run script update user ที่ได้รับผลกระทบ (18:00) 3 March</t>
  </si>
  <si>
    <t>Pending product/platform</t>
  </si>
  <si>
    <t>[L4E] INC000000641631 กดประเมิณรถแล้วระบบเข้าไม่ได้</t>
  </si>
  <si>
    <t>INC000000641631</t>
  </si>
  <si>
    <t>6h 38m</t>
  </si>
  <si>
    <t>จากที่ลอง reproduce พบว่าถ้า user มีการนำ link นี้ไปเปิดที่ browser อื่นจะทำให้ใช้งาน web นี้ไม่ได้ค่ะ แนะนำให้ user เปิดผ่าน webview ของ Line browser เท่านั้นนะคะ</t>
  </si>
  <si>
    <t>[Kbank live] INC000000639691 transferToAgent เกิด 408 (Request Timeout)</t>
  </si>
  <si>
    <t>INC000000639691</t>
  </si>
  <si>
    <t>เกิดปัญหา flow defect</t>
  </si>
  <si>
    <t>แก้ไข flow ให้ทำการ response กลับไปหา Mfec</t>
  </si>
  <si>
    <t>[Kbank live] INC000000640640 พบปัญหา ECE Chat เมนู CUSTOMER REGISTRATION ไม่สามารถส่งลิงก์ยืนยันตัวตน</t>
  </si>
  <si>
    <t>INC000000640640</t>
  </si>
  <si>
    <t>7h 54m</t>
  </si>
  <si>
    <t>ทางทีมได้ดำเนินการตรวจสอบและพบว่าช่วงเดือนธันวาคม 2567 มีปัญหาที่เกิดขึ้นกับหนึ่งใน node ซึ่งถูก force restart โดยทางทีมได้ดำเนินการแก้ไขปัญหาดังกล่าวเมื่อวันที่ 16 มกราคม 2568 (Change: Maintenance EC2 (AWS Notice)) หลังจากการแก้ไข ทางทีมได้ทำการตรวจสอบข้อมูล error retroactively ย้อนหลังเป็นระยะเวลา 6 เดือน พบว่ามีจำนวน EsRejectedExecutionException เพิ่มขึ้นอย่างมีนัยสำคัญในช่วงเดือนมกราคมถึงกุมภาพันธ์ 2568 เมื่อเทียบกับช่วงเดือนกันยายนถึงธันวาคม 2567 ทั้งนี้ error ดังกล่าวอาจส่งผลกระทบต่อการสื่อสารระหว่าง node ซึ่งอาจนำไปสู่ปัญหา request timeout ได้</t>
  </si>
  <si>
    <t>1. ดังนั้นด้วยการใช้งานแล้ว workload ที่มีในปัจจุบันต้องการมีเพิ่ม 2 node ใน cluster เพื่อให้ลดการเกิด error ประเภทนี้
2. เพิ่ม matrix เกี่ยวข้อง error EsRejectedExecutionException เพื่อ monitor performance หลังจากที่เรามีการเพิ่ม node ใน cluster 
3. เพิ่ม matrix และ alert เพื่อให้ระบบทำการ auto remediation เมื่อเกิด issue worker ค้าง
4. Patch version Product โดยมีการแก้ไข step การ update richmenu  
หลังจากที่มีการ Deploy ขึ้นไปแล้ว ทีม Support จะส่ง Artifact เช็คข้อมูลการ update richmenu สำเร็จกับไม่สำเร็จให้กับทาง BU และ KBTG เพิ่มเติมค่ะ</t>
  </si>
  <si>
    <t xml:space="preserve">[Line BK] INC000000640051 พิมพ์สอบถาม Chat Bot บน PC จะไม่แสดงรูป Banner และ Artwork  </t>
  </si>
  <si>
    <t>INC000000640051</t>
  </si>
  <si>
    <t>network มีการ block การเปิดรูป</t>
  </si>
  <si>
    <t>[Kbank live] INC000000640011 ลูกค้า THE WISDOM แจ้งปัญหาเข้า Line ไม่ได้</t>
  </si>
  <si>
    <t>INC000000640011</t>
  </si>
  <si>
    <t>ปัญหา line OA ล่ม</t>
  </si>
  <si>
    <t>[Kbank live] INC000000639999 Line ตามราลละเอียดด้านล่าง BOT ไม่ตอบ</t>
  </si>
  <si>
    <t>INC000000639999</t>
  </si>
  <si>
    <t>[Kbank Live] INC000000638998 ลูกค้ายืนยันตัวตนผ่านบอท KBank Live เข้ามาแล้ว แต่ ECE CHAT ไม่แสดง CIS ID</t>
  </si>
  <si>
    <t>INC000000638998</t>
  </si>
  <si>
    <t>เกิดปัญหาในระหว่างที่เส้น linklogic/updateCustomerAndProduct  กล่อง save user to cvl ไม่สามารถ update ข้อมูล user ลง database ได้ ซึ่งเกิดปัญหา timeout ในระหว่างติดต่อ database จึงส่งผลทำให้ข้อมูล CisId ไม่แสดงบน ECE</t>
  </si>
  <si>
    <t>Manual update ข้อมูลของ user ให้ถูกต้อง</t>
  </si>
  <si>
    <t>[Line BK] INC000000636040 ECE Chat เมนู CHAT HISTORY ไม่ขึ้นข้อความและรูปภาพที่ลูกค้าตอบกลับ</t>
  </si>
  <si>
    <t>INC000000636040</t>
  </si>
  <si>
    <t>เคสเดียวกับ INC000000622274 ที่จะ Deploy วันที่ 6</t>
  </si>
  <si>
    <t>[Line BK] INC000000634770 ไม่สามารถเข้าเมนู Live Chat เพื่อค้นหาชื่อ LINE ลูกค้าได้</t>
  </si>
  <si>
    <t>INC000000634770</t>
  </si>
  <si>
    <t>สืบเนื่องจากวันที่ 20 Feb 25 มีการ Deploy Patch Version Product นะคะ ทางทีมมีการ deploy service ของ chatbot อย่างเดียวนะคะ ไม่ได้เอา service livechat ขึ้นไป ส่งผลทำให้ user เปิดหน้า Livechat แล้วไม่สามารถมองเห็นหน้า Livechat ได้</t>
  </si>
  <si>
    <t>patch version product แก้ไขให้ภายในวันที่ 20 Feb 25</t>
  </si>
  <si>
    <t>[Kbank Live] INC000000633756 ระบบ ECE CHAT ไม่ขึ้นข้อความที่ส่งให้ลูกค้า</t>
  </si>
  <si>
    <t>INC000000633756</t>
  </si>
  <si>
    <t>1h 30m</t>
  </si>
  <si>
    <t>1. case ที่เปิดเข้ามาเกิดจากผลกระทบข้อการ deploy change ขึ้นไปนะคะ ทางทีมจึงมีการ rollback นะคะ
2. หลังจาก rollback ทีมเจอปัญหา database ทำงานไม่สมบูรณ์ค่ะ ทีมจึงแก้ไขโดยการ scale up node ขึ้นมาให้ทำงานได้ปกติ เสร็จช่วง 12:40 ค่ะ</t>
  </si>
  <si>
    <t>scale up node ขึ้นมาให้ทำงานได้ปกติ</t>
  </si>
  <si>
    <t>[Kbank Live] INC000000633770 ลูกค้าไม่เข้าพนักงาน</t>
  </si>
  <si>
    <t>INC000000633770</t>
  </si>
  <si>
    <t>[L4E] INC000000632705 Carousel card ชื่อ "Top up รถไม่ปลอดภาระ" ทำ dynamic B ผูกกับ KM ที่โดนลบไปนานแล้ว</t>
  </si>
  <si>
    <t>INC000000632705</t>
  </si>
  <si>
    <t>ยังไม่ทราบสาเหตุที่แน่ชัดอยู่ในระหว่างเช็ครายละเอียด flow ของ find_dynamic ว่าทำงานถูกต้อง</t>
  </si>
  <si>
    <t>ลบ pageId 26601 ออกเพื่อให้นำ content ของ pageId 27718 ไปตอบได้ถูกต้อง</t>
  </si>
  <si>
    <t>[L4E] INC000000632437 ไม่สามารถเปิดลิงค์ จากปุ่ม  ขอแก้ไข/ออกบัตรทดแทน ผ่านมือถือ Android ได้</t>
  </si>
  <si>
    <t>Referred</t>
  </si>
  <si>
    <t>INC000000632437</t>
  </si>
  <si>
    <t>6h 18m</t>
  </si>
  <si>
    <t>Link นี้ที่ลูกค้าพยายามเปิด เป็น link การ download file จะผิด policy ขอธนาคาร ในการ download ลง mobile device ซึ่งจุดนี้ต้องให้ทาง BU แก้ link ตรงนี้ใหม่นะคะ</t>
  </si>
  <si>
    <t>ส่งให้ทาง KM แก้ link</t>
  </si>
  <si>
    <t>[Kbank live] INC000000629215 พนักงานให้บริการลูกค้า ช่วงบทสนทนาสุดท้ายก่อนที่จะ Done Ticket พบมี System mesage(เปิดย้อน 17 Feb)</t>
  </si>
  <si>
    <t>INC000000629215</t>
  </si>
  <si>
    <t xml:space="preserve">จากที่เช้คข้อความที่ฝั่ง Amity แสดง timestamp ตรงกับ ที่แสดงบนหน้าจอ ece แต่ลำดับที่แสดงหน้าจอ ece น่าจะผิด รบกวนให้บ้าน kbc เช้คเพิ่มนะคะ </t>
  </si>
  <si>
    <t>[SMAP] INC000000627998  พบปัญหา Static Search Error code ไม่ตอบ</t>
  </si>
  <si>
    <t>INC000000627998</t>
  </si>
  <si>
    <t>7h 41m</t>
  </si>
  <si>
    <t>เมื่อตรวจสอบเพิ่มเติมพบว่าใน userId ที่ทดสอบ มี context ใน database แล้ว
แต่เมื่อ flow เรียกใช้ ไม่สามารถเรียกใช้ context ได้</t>
  </si>
  <si>
    <t>ปรับ flow  ใหม่ให้มีการใช้ context ได้</t>
  </si>
  <si>
    <t xml:space="preserve">[Kbank Live] INC000000627384 ระบบ ECE CHAT ไม่ขึ้นข้อความที่ส่งให้ลูกค้า และไม่สามารถดู CHAT HISTORY ได้ </t>
  </si>
  <si>
    <t>INC000000627384</t>
  </si>
  <si>
    <t>7h 51m</t>
  </si>
  <si>
    <t>ticket บน convolab ปิดเมื่อตอน 19:00 ซึ่งไม่ใช่ request การปิดจาก ece เมื่อตอน 15:02:53 แต่เป็น request การปิด ticket ของระบบที่มีอายุมากกว่า 4 ชั่วโมงซึ่งทำการปิดไปเมื่อตอน 1 ทุ่ม   ในส่วนเวลาเปิด ticket คือ13 กุมภาพันธ์ 2025 เวลา 14:38:15
ในส่วน request ที่ ece ส่งมาปิด ทาง amity ไม่ได้รับครับ</t>
  </si>
  <si>
    <t>ให้ agent มาเช็กหน้า chat history ถ้าไม่พบข้อความให้พิมหา user อีกครั้ง</t>
  </si>
  <si>
    <t>[Kbank live] INC000000626464 วันหยุดนักขัตฤกษ์ Ticket ไม่ Assign เข้า PQ ที่ถูกต้อง</t>
  </si>
  <si>
    <t>Refer to BU (dev)</t>
  </si>
  <si>
    <t xml:space="preserve">INC000000626464 </t>
  </si>
  <si>
    <t>6h 25m</t>
  </si>
  <si>
    <t xml:space="preserve"> logic ที่ทำการ check working hour ไม่ได้มีการ set วันที่ 12 เป็นวันหยุดนักขัตฤกษ์ ใน catalog agent_holiday_table_n ซึ่งส่งผลทำให้ ticket เกิดปัญหาตามที่แจ้งมาข้างต้น</t>
  </si>
  <si>
    <t xml:space="preserve"> ให้ทาง BU ทำการ set holiday ใน catalog agent_holiday_table_n </t>
  </si>
  <si>
    <t>[KBank Live] INC000000624563 ไม่แสดงยอดบัตรเครดิตเดือนล่าสุด</t>
  </si>
  <si>
    <t>3rd party (MCB)</t>
  </si>
  <si>
    <t>INC000000626044</t>
  </si>
  <si>
    <t>7h 26m</t>
  </si>
  <si>
    <t>ทาง Amity ได้รับ response จาก api เส้นนี้ https://api.kasikornbank.com:12002/mcb/mcbweb/mcbi002 มาแสดงผลให้กับ user ครับ
วันเวลาที่ลูกค้าทำรายการ
 request 09 Feb 2025 14:36:56.327
 response 09 Feb 2025 14:36:58.129</t>
  </si>
  <si>
    <t>[L4E] INC000000625228 พนักงาน K-Research รหัสพนักงาน 938110 ไม่สามารถลงทะเบียนได้</t>
  </si>
  <si>
    <t>INC000000625228</t>
  </si>
  <si>
    <t>5h 16m</t>
  </si>
  <si>
    <t>จากการตรวจสอบพบ error ในขณะที่ request ไปที่เส้น ตามรูปภาพครับ
รบกวนให้ทาง MCB ช่วยตรวจสอบ log ของ api เส้น Ifer001 วันที่ 10 ช่วงเวลา 17:43 หน่อยครับ</t>
  </si>
  <si>
    <t>[L4E] INC000000625063 Link for Android กดแล้วไม่ได้ค่ะ</t>
  </si>
  <si>
    <t>INC000000625063</t>
  </si>
  <si>
    <t>จากการตรวจสอบ พบว่า postback ที่ user ทำการกดคือ __NA_@MF|Link Android&amp;appID=711&amp;departmentCode=RM&amp;lineOAChID=1654883392&amp;requestID=1&amp;campaignID=SR-38171333-1-1&amp;feedType=ONLINE_SYNC&amp;custID=2053500&amp;owner=MFECLineGateway ซึ่งเข้าใจว่า action @MF ยังไม่ได้นำขึ้น production นะครับ ซึ่งเป็น Cheque Mark project ที่ถูก hold ไว้อยู่ รบกวนทาง MFEC ตรวจสอบต่อหน่อยครับ</t>
  </si>
  <si>
    <t>[SMAP] INC000000624483 พบ Keyword ที่ไม่ได้ จูน Static Search พาเข้า Static search ได้</t>
  </si>
  <si>
    <t>INC000000624483</t>
  </si>
  <si>
    <t>6h 36m</t>
  </si>
  <si>
    <t>ทาง KNLP ตรวจสอบแล้ว มีการ set configuration ผิด ตอนนี้ทีมได้แก้ไปเรียบร้อยแล้วครับ แล้วเดียวจะนำขึ้น PROD ในวันที่ 18 ก.พ. นี้ครับ</t>
  </si>
  <si>
    <t>[kbank Live] INC000000623667 ระบบ ECE ไม่แสดง Chat history</t>
  </si>
  <si>
    <t>INC000000623667</t>
  </si>
  <si>
    <t>จากการตรวจสอบ Log พบ Timeout ที่เรียกไปยัง Amity ปัจจุบันใช้งานได้ปกติครับ</t>
  </si>
  <si>
    <t xml:space="preserve"> [L4E] INC000000621055 KBC Finesse In-Main ไม่สามารถบันทึก wrap up ได้</t>
  </si>
  <si>
    <t>INC000000621055</t>
  </si>
  <si>
    <t>6h 3m</t>
  </si>
  <si>
    <t>จากการตรวจสอบ User U5cea67bec7e200d14d7b9c2d126d1218
พบว่าทาง Amity ได้รับ request Wrap-up-ticket จาก  ECE  ตอน 2025-02-05T09:16:02.915+07:00 
ซึ่งที่ไม่สามารถทำรายการได้เกิดจาก ticket ถูกปิดไปเมื่อ วันพุธที่ 5 กุมภาพันธ์ 2025 เวลา 9:14:47.836 
ซึ่งเมื่อเทียบกับตัว traffic ของ api ที่แจ้งปัญหาเข้ามาจะเห็นว่ามี request อื่นๆ ที่เข้ามาทำรายการได้ปกติ โดยที่ไม่มี error rate แสดง</t>
  </si>
  <si>
    <t>[Line BK] INC000000622274 ECE Chat เมนู CHAT HISTORY ไม่ขึ้นข้อความและรูปภาพ</t>
  </si>
  <si>
    <t>INC000000622274</t>
  </si>
  <si>
    <t xml:space="preserve">ช่วงเวลานั้นเราเจอ request เข้ามาเยอะ ทำให้ทาง ECE ดึงข้อมูลไม่ได้ 
ณ ปัจจุบัน request ทยอยทำงานเรื่อยๆแล้ว ลองให้เขาเช็คหน้า chat history อีกครั้ง </t>
  </si>
  <si>
    <t>แก้ไขการรับ event จาก product เพื่อ drain request</t>
  </si>
  <si>
    <t>[Kloud] INC000000621404 ลูกค้าได้เข้าใช้งาน Chat Bot และพบว่า ไม่มี Reaction ตอบกลับ</t>
  </si>
  <si>
    <t>INC000000621404</t>
  </si>
  <si>
    <t>Kloud By Kbank</t>
  </si>
  <si>
    <t>ปัญหาอาจจะเกิดจาก API ของ witai ที่เปลี่ยนเป็นตัวใหม่ทำให้ข้อมูลไม่ถึง Witai</t>
  </si>
  <si>
    <t>เปลี่ยน key ให้ authen ได้</t>
  </si>
  <si>
    <t>[L4E] INC000000621052 พบปัญหา ระบบ ECE Chat  CHAT - wrapup ไม่ได้</t>
  </si>
  <si>
    <t>INC000000621052</t>
  </si>
  <si>
    <t>5h 52m</t>
  </si>
  <si>
    <t>N/A - user ปิดเคส แจ้งว่าใช้งานได้แล้ว</t>
  </si>
  <si>
    <t>[KBank Live] INC000000617738 ลูกค้า Verify ผ่านบอท KBank Live แล้ว แต่ไม่ขึ้น CIS ID</t>
  </si>
  <si>
    <t>INC000000617738</t>
  </si>
  <si>
    <t>6h 49m</t>
  </si>
  <si>
    <t xml:space="preserve">N/A - กำลังมอนิเตอร์เช็คย้อนหลัง 1 เดือนว่ามีปัญหาเดียวกันไหม </t>
  </si>
  <si>
    <t>[Line BK] INC000000616844 job.SourceFileRecordNumberError</t>
  </si>
  <si>
    <t>INC000000616844</t>
  </si>
  <si>
    <t>1h 58m</t>
  </si>
  <si>
    <t xml:space="preserve">มี duplicate data จาก channel อื่นนอกจาก LineBK ถูกบันทึกเข้ามา </t>
  </si>
  <si>
    <t>แก้ไขไม่ให้นำ duplicate data จาก channel อื่นเข้ามาใน report</t>
  </si>
  <si>
    <t>กรอง duplicate data ออกให้ข้อมูลถูกต้อง</t>
  </si>
  <si>
    <t>[Kbank live] INC000000616579 ลูกค้า THE WISDOM แจ้งปัญหา เปลี่ยนไม่เป็นหน้ากากแดง</t>
  </si>
  <si>
    <t>INC000000616579</t>
  </si>
  <si>
    <t>เป็นปัญหา worker ของการอัพเดท richmenu ค้าง ทำให้ user ไม่ได้รับ richmenu ที่ update ทุก segment (เวลาที่เกิด 18:30 )</t>
  </si>
  <si>
    <t>Scale up worker ช่วยเคลีย queue ที่ค้างอยู่</t>
  </si>
  <si>
    <t>เปลี่ยน step ในการทำงานของการอัพเดท richmenu มีการขึ้น 20 Feb 25 มีการ patch version ของ product ที่แก้ step การ update richmenu เจอปัญหาเพิ่มที่ version product ทำให้ user ไม่สามารถเปิด ticket ได้ จึงทำให้มีการ rollback ให้กลับมาใช้งานได้เหมือนเดิม</t>
  </si>
  <si>
    <t>[L4E] INC000000614902 พบปัญหา แสดงข้อมูล knlp_confident_1, knlp_confident_2 , knlp_confident_3  ผิด</t>
  </si>
  <si>
    <t>INC000000614902</t>
  </si>
  <si>
    <t>7h 21m</t>
  </si>
  <si>
    <t>จากการตรวจสอบพบว่าใน L4E-NEW-REPORT จะแสดง knlp_confident_1, knlp_confident_2 , knlp_confident_3 โดยมีเงื่อนไขว่าจะต้องมี confidence threshold มากกว่าหรือเท่ากับ 60% ขึ้นไปจึงจะแสดงใน report ซึ่งจากการที่ตรวจสอบแล้วเมื่ออ้างอิงจาก confidence report จะแสดงค่า confidence ที่ไม่ถึง 60% ครับ ดังนั้นเคสนี้จึงเป็น by-design</t>
  </si>
  <si>
    <t>[Line BK] INC000000612132 ECE Chat LINE BK ขึ้น error รูปคน3 คน (conference) ส่งผลให้ ไม่มีเมนู complete ค่ะ (เปิดย้อนหลัง 29/1/25)</t>
  </si>
  <si>
    <t>INC000000612132</t>
  </si>
  <si>
    <t xml:space="preserve">ฝั่งเราสร้าง ticket สำเร็จแล้ว แต่ไปเจอว่ามี caseid ซ้ำใน database กับของที่ migrate มาจาก bot1 ซึ่งน่าจะเป็นสาเหตุที่ทำให้ปิด ticket ไม่ได้ ไม่มี event กดปิดเข้ามา </t>
  </si>
  <si>
    <t>ให้ทาง KBC ตรวจสอบต่อ</t>
  </si>
  <si>
    <t>[SMAP] INC000000612343 พบ Report Log flow status ไม่ถูกต้อง</t>
  </si>
  <si>
    <t>INC000000612343</t>
  </si>
  <si>
    <t>7h 44m</t>
  </si>
  <si>
    <t>เรื่อง report ที่ขึ้น flow_status ผิดบน prod เป็นปัญหา context ของ flow biz_code ที่มีการจำ context ไว้ และเงื่อนไขของ Report ไปเช็คเจอ context นี้ทำให้ทุกๆ flow ของ user นั้นที่เล่นมาจะมี flow_status เป็น on_process ตลอดค่ะ เมื่อพิมพ์ข้อความเข้ามา หรือ กด richmenu</t>
  </si>
  <si>
    <t>แก้เงื่อนไขการเช็ค flow status ใน report</t>
  </si>
  <si>
    <t>[KBank live] INC000000607287 Report S3 และ ระบบ ECE ไม่ถูกต้อง</t>
  </si>
  <si>
    <t>INC000000607287</t>
  </si>
  <si>
    <t>56m</t>
  </si>
  <si>
    <t xml:space="preserve">1. Amity เปิด ticket สำเร็จแล้ว ให้ทาง ECE ตรวจสอบต่อในส่วน assign ticket
2.1. 30/12/2024 พบปัญหา line limit package เต็มทำให้ไม่สามารถส่งข้อความหา user ได้ (Ref: INC000000593017) หลังจากไม่ได้รับ error แล้วข้อความจึงทยอยส่งและสำเร็จเมื่อ 10:43 จึงปรากฏบน report ตามแจ้ง
2.2, 2.3. จากข้อ 2.1 ระบบส่งข้อความหา user ได้หลัง 10:43 แต่ ticket ปิดไปแล้วเมื่อ 10:21 ระบบจึงไม่ได้ส่งข้อความ  </t>
  </si>
  <si>
    <t>[Line BK] INC000000606596 MCB_CVL_LINE_BK_message_20250116.txt doesn't exist</t>
  </si>
  <si>
    <t>INC000000606596</t>
  </si>
  <si>
    <t>7h 13m</t>
  </si>
  <si>
    <t>เขียนไฟล์ไม่สำเร็จเนื่องจากมีขนาดใหญ่เกินไป</t>
  </si>
  <si>
    <t>จากเดิมมีการอ่านไฟล์ eban จากถังเก่าแล้วมาเขียนไฟล์ 
และมีการอ่านไฟล์ message จาก Linebk ทั้งหมดและมาเขียนไฟล์ที่ lambda 
เปลี่ยนวิธีการอ่านเป็นแบบ steam และค่อยๆเขียนไฟล์ report
23/1/2025</t>
  </si>
  <si>
    <t>[LineBK] INC000000605715 ไม่สามารถยืนยันตัวตนผ่านแชทได้</t>
  </si>
  <si>
    <t>INC000000605715</t>
  </si>
  <si>
    <t>2h 37m</t>
  </si>
  <si>
    <t>คิวค้าง</t>
  </si>
  <si>
    <t>clear queue ให้กลับมาใช้งานได้ปกติ</t>
  </si>
  <si>
    <t>patch version product</t>
  </si>
  <si>
    <t>[KBank Live] INC000000603516 จองคิวสำหรับชาวต่างชาติบอทไม่ตอบ</t>
  </si>
  <si>
    <t>INC000000603516</t>
  </si>
  <si>
    <t>เกิดปัญหา database status red ทำให้ข้อมูลบางส่วนใน catalog หาย</t>
  </si>
  <si>
    <t>เพิ่มข้อมูลส่วนที่หายให้กลับมาทำงานปกติ</t>
  </si>
  <si>
    <t>corrective: สำรองพื้นที่สำหรับ restore snapshot 
preventive: virtual machine refreshment ป้องกันเรื่องเครื่องดับ</t>
  </si>
  <si>
    <t>[KBank Live] INC000000603130 เช็คยอด 'บัตรเงินด่วน' บอทไม่ตอบ</t>
  </si>
  <si>
    <t>INC000000603130</t>
  </si>
  <si>
    <t>3h 9m</t>
  </si>
  <si>
    <t>[SMAP] INC000000601605 icon webchat ไม่แสดง (ย้อนหลัง 10/1/25)</t>
  </si>
  <si>
    <t>INC000000601605</t>
  </si>
  <si>
    <t>N/A - url ทีใช้เรียกเป็น public อยู่แล้ว พบว่าเป็นเฉพาะกับ role CS ที่ site ขอนแก่น, พิษณุโลก
- อุปกรณ์ที่พบปัญหาติด blacklist การแสดงผล</t>
  </si>
  <si>
    <t>[LineBK] INC000000600894 ECE Chat History ไม่แสดง (9/1/2025)</t>
  </si>
  <si>
    <t>INC000000600894</t>
  </si>
  <si>
    <t>เป็นช่วงการใช้งานสูงทำให้ node ล่ม</t>
  </si>
  <si>
    <t>revisit resource request</t>
  </si>
  <si>
    <t>[LineBK] INC000000600893 ECE Customer Registration ส่ง link ยืนยันตัวตนไม่ได้ (9/1/2025)</t>
  </si>
  <si>
    <t>INC000000600893</t>
  </si>
  <si>
    <t>[LineBK] INC000000600939 'MCB_CVL_LINE_BK_message_20250109.txt.enc' not found</t>
  </si>
  <si>
    <t>INC000000600939</t>
  </si>
  <si>
    <t>-4h 5m</t>
  </si>
  <si>
    <t xml:space="preserve">error String ยาวเกิน limit </t>
  </si>
  <si>
    <t>[KBank Live] INC000000601149 กองทุนรวมบอทไม่ตอบ 2 flow</t>
  </si>
  <si>
    <t>INC000000601149</t>
  </si>
  <si>
    <t>[KBank Live] INC000000601181 field ข้อมูลแสดงการเชื่อมต่อมีปัญหา</t>
  </si>
  <si>
    <t>INC000000601181</t>
  </si>
  <si>
    <t>ตั้งแต่ project kbc upgrade ทาง kbc มีการสร้าง server ใหม่ทึ่ production มาอีกครั้งแล้วเปลี่ยน end point แต่หลุดเรื่องการสื่อความกับทาง MCB, Amity ทำให้เกิดปัญหาที่เจอ error</t>
  </si>
  <si>
    <t xml:space="preserve"> แก้ไข endpoint ให้ตรงตามที่ KBC แจ้งมา 
new -&gt; https://openapi.kasikornbank.com/v1/amity/kcc/customerinfo</t>
  </si>
  <si>
    <t>[L4E] INC000000599647 หา Action "Ex : @new_smart_q_enquiry" ไม่เจอ</t>
  </si>
  <si>
    <t>INC000000599647</t>
  </si>
  <si>
    <t>ค่า default แสดงผล front-end แสดงได้ถึงปี 31/12/2024</t>
  </si>
  <si>
    <t>หากหลัง 2025 ต้องเลือกวันที่ก่อนจึงจะแสดงผลได้</t>
  </si>
  <si>
    <t>แก้ไข front-end ให้ทำงาน year+1</t>
  </si>
  <si>
    <t>[SMAP] INC000000598379 ชื่อ action ของ flow ไม่ตรงตาม CR</t>
  </si>
  <si>
    <t>INC000000598379</t>
  </si>
  <si>
    <t>ปรับชื่อ action ให้ตรง cr</t>
  </si>
  <si>
    <t>[L4E] INC000000598025 กลุ่มพนักงาน KCC ถูกออกจากระบบ</t>
  </si>
  <si>
    <t>INC000000598025</t>
  </si>
  <si>
    <t>3h 41m</t>
  </si>
  <si>
    <t xml:space="preserve">ทาง BU มีการวางไฟล์ที่เปลี่ยน prefix ของ emp_id ใหม่ และ emp_id เดิมที่มีการลงทะเบียนอยู่แล้วไม่อยู่ในไฟล์ ทำให้ user ได้รับข้อความออกจากระบบ </t>
  </si>
  <si>
    <t>BU จะมีการสื่อความกับ user ให้ลงทะเบียนใหม่</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</si>
</sst>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Font="1"/>
    <xf borderId="0" fillId="0" fontId="1" numFmtId="164" xfId="0" applyFont="1" applyNumberFormat="1"/>
    <xf borderId="0" fillId="0" fontId="1" numFmtId="1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0.25"/>
    <col customWidth="1" min="4" max="4" width="20.88"/>
    <col customWidth="1" min="6" max="6" width="30.13"/>
    <col customWidth="1" min="12" max="12" width="37.25"/>
    <col customWidth="1" min="13" max="13" width="68.88"/>
    <col customWidth="1" min="14" max="14" width="49.5"/>
    <col customWidth="1" min="15" max="15" width="46.75"/>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c r="Q1" s="2"/>
      <c r="R1" s="2"/>
      <c r="S1" s="2"/>
      <c r="T1" s="2"/>
      <c r="U1" s="2"/>
      <c r="V1" s="2"/>
      <c r="W1" s="2"/>
      <c r="X1" s="2"/>
      <c r="Y1" s="2"/>
      <c r="Z1" s="2"/>
    </row>
    <row r="2">
      <c r="A2" s="1" t="s">
        <v>15</v>
      </c>
      <c r="B2" s="3" t="str">
        <f>HYPERLINK("https://ekoapp.atlassian.net/browse/CS-4135?atlOrigin=eyJpIjoiYzgwYTQ0ZjEyNzQzNGJhN2JmNjEyZTM0NmRhZWZhNjIiLCJwIjoic2hlZXRzLWppcmEifQ","CS-4135")</f>
        <v>CS-4135</v>
      </c>
      <c r="C2" s="1" t="s">
        <v>16</v>
      </c>
      <c r="D2" s="1" t="s">
        <v>17</v>
      </c>
      <c r="E2" s="1" t="s">
        <v>18</v>
      </c>
      <c r="F2" s="1" t="s">
        <v>19</v>
      </c>
      <c r="G2" s="1" t="s">
        <v>20</v>
      </c>
      <c r="H2" s="1" t="s">
        <v>21</v>
      </c>
      <c r="I2" s="4">
        <v>45812.906273148146</v>
      </c>
      <c r="J2" s="1" t="s">
        <v>22</v>
      </c>
      <c r="K2" s="3" t="str">
        <f>HYPERLINK("https://ekoapp.atlassian.net/browse/KTB-1549?atlOrigin=eyJpIjoiYzgwYTQ0ZjEyNzQzNGJhN2JmNjEyZTM0NmRhZWZhNjIiLCJwIjoic2hlZXRzLWppcmEifQ","KTB-1549")</f>
        <v>KTB-1549</v>
      </c>
      <c r="L2" s="1" t="s">
        <v>23</v>
      </c>
      <c r="M2" s="1" t="s">
        <v>21</v>
      </c>
      <c r="N2" s="1" t="s">
        <v>21</v>
      </c>
      <c r="O2" s="1" t="s">
        <v>21</v>
      </c>
      <c r="P2" s="2"/>
      <c r="Q2" s="2"/>
      <c r="R2" s="2"/>
      <c r="S2" s="2"/>
      <c r="T2" s="2"/>
      <c r="U2" s="2"/>
      <c r="V2" s="2"/>
      <c r="W2" s="2"/>
      <c r="X2" s="2"/>
      <c r="Y2" s="2"/>
      <c r="Z2" s="2"/>
    </row>
    <row r="3">
      <c r="A3" s="1" t="s">
        <v>15</v>
      </c>
      <c r="B3" s="3" t="str">
        <f>HYPERLINK("https://ekoapp.atlassian.net/browse/CS-4125?atlOrigin=eyJpIjoiYzgwYTQ0ZjEyNzQzNGJhN2JmNjEyZTM0NmRhZWZhNjIiLCJwIjoic2hlZXRzLWppcmEifQ","CS-4125")</f>
        <v>CS-4125</v>
      </c>
      <c r="C3" s="1" t="s">
        <v>24</v>
      </c>
      <c r="D3" s="1" t="s">
        <v>25</v>
      </c>
      <c r="E3" s="1" t="s">
        <v>26</v>
      </c>
      <c r="F3" s="1" t="s">
        <v>27</v>
      </c>
      <c r="G3" s="1" t="s">
        <v>20</v>
      </c>
      <c r="H3" s="1" t="s">
        <v>21</v>
      </c>
      <c r="I3" s="4">
        <v>45806.07340277778</v>
      </c>
      <c r="J3" s="1" t="s">
        <v>28</v>
      </c>
      <c r="K3" s="3" t="str">
        <f>HYPERLINK("https://ekoapp.atlassian.net/browse/KTB-1548?atlOrigin=eyJpIjoiYzgwYTQ0ZjEyNzQzNGJhN2JmNjEyZTM0NmRhZWZhNjIiLCJwIjoic2hlZXRzLWppcmEifQ","KTB-1548")</f>
        <v>KTB-1548</v>
      </c>
      <c r="L3" s="1" t="s">
        <v>29</v>
      </c>
      <c r="M3" s="1" t="s">
        <v>30</v>
      </c>
      <c r="N3" s="1" t="s">
        <v>21</v>
      </c>
      <c r="O3" s="1" t="s">
        <v>21</v>
      </c>
      <c r="P3" s="2"/>
      <c r="Q3" s="2"/>
      <c r="R3" s="2"/>
      <c r="S3" s="2"/>
      <c r="T3" s="2"/>
      <c r="U3" s="2"/>
      <c r="V3" s="2"/>
      <c r="W3" s="2"/>
      <c r="X3" s="2"/>
      <c r="Y3" s="2"/>
      <c r="Z3" s="2"/>
    </row>
    <row r="4">
      <c r="A4" s="1" t="s">
        <v>15</v>
      </c>
      <c r="B4" s="3" t="str">
        <f>HYPERLINK("https://ekoapp.atlassian.net/browse/CS-4120?atlOrigin=eyJpIjoiYzgwYTQ0ZjEyNzQzNGJhN2JmNjEyZTM0NmRhZWZhNjIiLCJwIjoic2hlZXRzLWppcmEifQ","CS-4120")</f>
        <v>CS-4120</v>
      </c>
      <c r="C4" s="1" t="s">
        <v>31</v>
      </c>
      <c r="D4" s="1" t="s">
        <v>25</v>
      </c>
      <c r="E4" s="1" t="s">
        <v>32</v>
      </c>
      <c r="F4" s="1" t="s">
        <v>33</v>
      </c>
      <c r="G4" s="1" t="s">
        <v>20</v>
      </c>
      <c r="H4" s="5">
        <v>45832.0</v>
      </c>
      <c r="I4" s="4">
        <v>45804.04466435185</v>
      </c>
      <c r="J4" s="1" t="s">
        <v>34</v>
      </c>
      <c r="K4" s="3" t="str">
        <f>HYPERLINK("https://ekoapp.atlassian.net/browse/KTB-1547?atlOrigin=eyJpIjoiYzgwYTQ0ZjEyNzQzNGJhN2JmNjEyZTM0NmRhZWZhNjIiLCJwIjoic2hlZXRzLWppcmEifQ","KTB-1547")</f>
        <v>KTB-1547</v>
      </c>
      <c r="L4" s="1" t="s">
        <v>29</v>
      </c>
      <c r="M4" s="1" t="s">
        <v>35</v>
      </c>
      <c r="N4" s="1" t="s">
        <v>21</v>
      </c>
      <c r="O4" s="1" t="s">
        <v>21</v>
      </c>
      <c r="P4" s="2"/>
      <c r="Q4" s="2"/>
      <c r="R4" s="2"/>
      <c r="S4" s="2"/>
      <c r="T4" s="2"/>
      <c r="U4" s="2"/>
      <c r="V4" s="2"/>
      <c r="W4" s="2"/>
      <c r="X4" s="2"/>
      <c r="Y4" s="2"/>
      <c r="Z4" s="2"/>
    </row>
    <row r="5">
      <c r="A5" s="1" t="s">
        <v>15</v>
      </c>
      <c r="B5" s="3" t="str">
        <f>HYPERLINK("https://ekoapp.atlassian.net/browse/CS-4119?atlOrigin=eyJpIjoiYzgwYTQ0ZjEyNzQzNGJhN2JmNjEyZTM0NmRhZWZhNjIiLCJwIjoic2hlZXRzLWppcmEifQ","CS-4119")</f>
        <v>CS-4119</v>
      </c>
      <c r="C5" s="1" t="s">
        <v>36</v>
      </c>
      <c r="D5" s="1" t="s">
        <v>37</v>
      </c>
      <c r="E5" s="1" t="s">
        <v>26</v>
      </c>
      <c r="F5" s="1" t="s">
        <v>38</v>
      </c>
      <c r="G5" s="1" t="s">
        <v>20</v>
      </c>
      <c r="H5" s="1" t="s">
        <v>21</v>
      </c>
      <c r="I5" s="4">
        <v>45803.88434027778</v>
      </c>
      <c r="J5" s="1" t="s">
        <v>39</v>
      </c>
      <c r="K5" s="3" t="str">
        <f>HYPERLINK("https://ekoapp.atlassian.net/browse/KTB-1546?atlOrigin=eyJpIjoiYzgwYTQ0ZjEyNzQzNGJhN2JmNjEyZTM0NmRhZWZhNjIiLCJwIjoic2hlZXRzLWppcmEifQ","KTB-1546")</f>
        <v>KTB-1546</v>
      </c>
      <c r="L5" s="1" t="s">
        <v>23</v>
      </c>
      <c r="M5" s="1" t="s">
        <v>40</v>
      </c>
      <c r="N5" s="1" t="s">
        <v>21</v>
      </c>
      <c r="O5" s="1" t="s">
        <v>21</v>
      </c>
      <c r="P5" s="2"/>
      <c r="Q5" s="2"/>
      <c r="R5" s="2"/>
      <c r="S5" s="2"/>
      <c r="T5" s="2"/>
      <c r="U5" s="2"/>
      <c r="V5" s="2"/>
      <c r="W5" s="2"/>
      <c r="X5" s="2"/>
      <c r="Y5" s="2"/>
      <c r="Z5" s="2"/>
    </row>
    <row r="6">
      <c r="A6" s="1" t="s">
        <v>15</v>
      </c>
      <c r="B6" s="3" t="str">
        <f>HYPERLINK("https://ekoapp.atlassian.net/browse/CS-4115?atlOrigin=eyJpIjoiYzgwYTQ0ZjEyNzQzNGJhN2JmNjEyZTM0NmRhZWZhNjIiLCJwIjoic2hlZXRzLWppcmEifQ","CS-4115")</f>
        <v>CS-4115</v>
      </c>
      <c r="C6" s="1" t="s">
        <v>41</v>
      </c>
      <c r="D6" s="1" t="s">
        <v>42</v>
      </c>
      <c r="E6" s="1" t="s">
        <v>26</v>
      </c>
      <c r="F6" s="1" t="s">
        <v>43</v>
      </c>
      <c r="G6" s="1" t="s">
        <v>20</v>
      </c>
      <c r="H6" s="1" t="s">
        <v>21</v>
      </c>
      <c r="I6" s="4">
        <v>45802.90392361111</v>
      </c>
      <c r="J6" s="1" t="s">
        <v>44</v>
      </c>
      <c r="K6" s="3" t="str">
        <f>HYPERLINK("https://ekoapp.atlassian.net/browse/KTB-1545?atlOrigin=eyJpIjoiYzgwYTQ0ZjEyNzQzNGJhN2JmNjEyZTM0NmRhZWZhNjIiLCJwIjoic2hlZXRzLWppcmEifQ","KTB-1545")</f>
        <v>KTB-1545</v>
      </c>
      <c r="L6" s="1" t="s">
        <v>23</v>
      </c>
      <c r="M6" s="1" t="s">
        <v>45</v>
      </c>
      <c r="N6" s="1" t="s">
        <v>21</v>
      </c>
      <c r="O6" s="1" t="s">
        <v>21</v>
      </c>
      <c r="P6" s="2"/>
      <c r="Q6" s="2"/>
      <c r="R6" s="2"/>
      <c r="S6" s="2"/>
      <c r="T6" s="2"/>
      <c r="U6" s="2"/>
      <c r="V6" s="2"/>
      <c r="W6" s="2"/>
      <c r="X6" s="2"/>
      <c r="Y6" s="2"/>
      <c r="Z6" s="2"/>
    </row>
    <row r="7">
      <c r="A7" s="1" t="s">
        <v>15</v>
      </c>
      <c r="B7" s="3" t="str">
        <f>HYPERLINK("https://ekoapp.atlassian.net/browse/CS-4111?atlOrigin=eyJpIjoiYzgwYTQ0ZjEyNzQzNGJhN2JmNjEyZTM0NmRhZWZhNjIiLCJwIjoic2hlZXRzLWppcmEifQ","CS-4111")</f>
        <v>CS-4111</v>
      </c>
      <c r="C7" s="1" t="s">
        <v>46</v>
      </c>
      <c r="D7" s="1" t="s">
        <v>47</v>
      </c>
      <c r="E7" s="1" t="s">
        <v>32</v>
      </c>
      <c r="F7" s="1" t="s">
        <v>48</v>
      </c>
      <c r="G7" s="1" t="s">
        <v>20</v>
      </c>
      <c r="H7" s="5">
        <v>45832.0</v>
      </c>
      <c r="I7" s="4">
        <v>45799.954305555555</v>
      </c>
      <c r="J7" s="1" t="s">
        <v>49</v>
      </c>
      <c r="K7" s="3" t="str">
        <f>HYPERLINK("https://ekoapp.atlassian.net/browse/KTB-1544?atlOrigin=eyJpIjoiYzgwYTQ0ZjEyNzQzNGJhN2JmNjEyZTM0NmRhZWZhNjIiLCJwIjoic2hlZXRzLWppcmEifQ","KTB-1544")</f>
        <v>KTB-1544</v>
      </c>
      <c r="L7" s="1" t="s">
        <v>29</v>
      </c>
      <c r="M7" s="2" t="s">
        <v>21</v>
      </c>
      <c r="N7" s="2" t="s">
        <v>21</v>
      </c>
      <c r="O7" s="2" t="s">
        <v>21</v>
      </c>
      <c r="P7" s="2"/>
      <c r="Q7" s="2"/>
      <c r="R7" s="2"/>
      <c r="S7" s="2"/>
      <c r="T7" s="2"/>
      <c r="U7" s="2"/>
      <c r="V7" s="2"/>
      <c r="W7" s="2"/>
      <c r="X7" s="2"/>
      <c r="Y7" s="2"/>
      <c r="Z7" s="2"/>
    </row>
    <row r="8">
      <c r="A8" s="1" t="s">
        <v>15</v>
      </c>
      <c r="B8" s="3" t="str">
        <f>HYPERLINK("https://ekoapp.atlassian.net/browse/CS-4105?atlOrigin=eyJpIjoiYzgwYTQ0ZjEyNzQzNGJhN2JmNjEyZTM0NmRhZWZhNjIiLCJwIjoic2hlZXRzLWppcmEifQ","CS-4105")</f>
        <v>CS-4105</v>
      </c>
      <c r="C8" s="1" t="s">
        <v>50</v>
      </c>
      <c r="D8" s="1" t="s">
        <v>17</v>
      </c>
      <c r="E8" s="1" t="s">
        <v>26</v>
      </c>
      <c r="F8" s="1" t="s">
        <v>51</v>
      </c>
      <c r="G8" s="1" t="s">
        <v>20</v>
      </c>
      <c r="H8" s="1" t="s">
        <v>21</v>
      </c>
      <c r="I8" s="4">
        <v>45798.853321759256</v>
      </c>
      <c r="J8" s="1" t="s">
        <v>52</v>
      </c>
      <c r="K8" s="3" t="str">
        <f>HYPERLINK("https://ekoapp.atlassian.net/browse/?atlOrigin=eyJpIjoiYzgwYTQ0ZjEyNzQzNGJhN2JmNjEyZTM0NmRhZWZhNjIiLCJwIjoic2hlZXRzLWppcmEifQ","")</f>
        <v/>
      </c>
      <c r="L8" s="1" t="s">
        <v>29</v>
      </c>
      <c r="M8" s="1" t="s">
        <v>53</v>
      </c>
      <c r="N8" s="1" t="s">
        <v>21</v>
      </c>
      <c r="O8" s="1" t="s">
        <v>21</v>
      </c>
      <c r="P8" s="2"/>
      <c r="Q8" s="2"/>
      <c r="R8" s="2"/>
      <c r="S8" s="2"/>
      <c r="T8" s="2"/>
      <c r="U8" s="2"/>
      <c r="V8" s="2"/>
      <c r="W8" s="2"/>
      <c r="X8" s="2"/>
      <c r="Y8" s="2"/>
      <c r="Z8" s="2"/>
    </row>
    <row r="9">
      <c r="A9" s="1" t="s">
        <v>15</v>
      </c>
      <c r="B9" s="3" t="str">
        <f>HYPERLINK("https://ekoapp.atlassian.net/browse/CS-4103?atlOrigin=eyJpIjoiYzgwYTQ0ZjEyNzQzNGJhN2JmNjEyZTM0NmRhZWZhNjIiLCJwIjoic2hlZXRzLWppcmEifQ","CS-4103")</f>
        <v>CS-4103</v>
      </c>
      <c r="C9" s="1" t="s">
        <v>54</v>
      </c>
      <c r="D9" s="1" t="s">
        <v>55</v>
      </c>
      <c r="E9" s="1" t="s">
        <v>32</v>
      </c>
      <c r="F9" s="1" t="s">
        <v>56</v>
      </c>
      <c r="G9" s="1" t="s">
        <v>20</v>
      </c>
      <c r="H9" s="5">
        <v>45832.0</v>
      </c>
      <c r="I9" s="4">
        <v>45798.09840277778</v>
      </c>
      <c r="J9" s="1" t="s">
        <v>57</v>
      </c>
      <c r="K9" s="3" t="str">
        <f>HYPERLINK("https://ekoapp.atlassian.net/browse/KTB-1541?atlOrigin=eyJpIjoiYzgwYTQ0ZjEyNzQzNGJhN2JmNjEyZTM0NmRhZWZhNjIiLCJwIjoic2hlZXRzLWppcmEifQ","KTB-1541")</f>
        <v>KTB-1541</v>
      </c>
      <c r="L9" s="1" t="s">
        <v>29</v>
      </c>
      <c r="M9" s="2" t="s">
        <v>58</v>
      </c>
      <c r="N9" s="2" t="s">
        <v>59</v>
      </c>
      <c r="O9" s="2" t="s">
        <v>60</v>
      </c>
      <c r="P9" s="2"/>
      <c r="Q9" s="2"/>
      <c r="R9" s="2"/>
      <c r="S9" s="2"/>
      <c r="T9" s="2"/>
      <c r="U9" s="2"/>
      <c r="V9" s="2"/>
      <c r="W9" s="2"/>
      <c r="X9" s="2"/>
      <c r="Y9" s="2"/>
      <c r="Z9" s="2"/>
    </row>
    <row r="10">
      <c r="A10" s="1" t="s">
        <v>15</v>
      </c>
      <c r="B10" s="3" t="str">
        <f>HYPERLINK("https://ekoapp.atlassian.net/browse/CS-4092?atlOrigin=eyJpIjoiYzgwYTQ0ZjEyNzQzNGJhN2JmNjEyZTM0NmRhZWZhNjIiLCJwIjoic2hlZXRzLWppcmEifQ","CS-4092")</f>
        <v>CS-4092</v>
      </c>
      <c r="C10" s="1" t="s">
        <v>61</v>
      </c>
      <c r="D10" s="1" t="s">
        <v>55</v>
      </c>
      <c r="E10" s="1" t="s">
        <v>32</v>
      </c>
      <c r="F10" s="1" t="s">
        <v>62</v>
      </c>
      <c r="G10" s="1" t="s">
        <v>20</v>
      </c>
      <c r="H10" s="5">
        <v>45832.0</v>
      </c>
      <c r="I10" s="4">
        <v>45793.00822916667</v>
      </c>
      <c r="J10" s="1" t="s">
        <v>63</v>
      </c>
      <c r="K10" s="3" t="str">
        <f>HYPERLINK("https://ekoapp.atlassian.net/browse/KTB-1540?atlOrigin=eyJpIjoiYzgwYTQ0ZjEyNzQzNGJhN2JmNjEyZTM0NmRhZWZhNjIiLCJwIjoic2hlZXRzLWppcmEifQ","KTB-1540")</f>
        <v>KTB-1540</v>
      </c>
      <c r="L10" s="1" t="s">
        <v>29</v>
      </c>
      <c r="M10" s="2" t="s">
        <v>58</v>
      </c>
      <c r="N10" s="2" t="s">
        <v>59</v>
      </c>
      <c r="O10" s="2" t="s">
        <v>60</v>
      </c>
      <c r="P10" s="2"/>
      <c r="Q10" s="2"/>
      <c r="R10" s="2"/>
      <c r="S10" s="2"/>
      <c r="T10" s="2"/>
      <c r="U10" s="2"/>
      <c r="V10" s="2"/>
      <c r="W10" s="2"/>
      <c r="X10" s="2"/>
      <c r="Y10" s="2"/>
      <c r="Z10" s="2"/>
    </row>
    <row r="11">
      <c r="A11" s="1" t="s">
        <v>15</v>
      </c>
      <c r="B11" s="3" t="str">
        <f>HYPERLINK("https://ekoapp.atlassian.net/browse/CS-4090?atlOrigin=eyJpIjoiYzgwYTQ0ZjEyNzQzNGJhN2JmNjEyZTM0NmRhZWZhNjIiLCJwIjoic2hlZXRzLWppcmEifQ","CS-4090")</f>
        <v>CS-4090</v>
      </c>
      <c r="C11" s="2" t="s">
        <v>64</v>
      </c>
      <c r="D11" s="1" t="s">
        <v>65</v>
      </c>
      <c r="E11" s="1" t="s">
        <v>32</v>
      </c>
      <c r="F11" s="1" t="s">
        <v>66</v>
      </c>
      <c r="G11" s="1" t="s">
        <v>20</v>
      </c>
      <c r="H11" s="5">
        <v>45820.0</v>
      </c>
      <c r="I11" s="4">
        <v>45791.870416666665</v>
      </c>
      <c r="J11" s="1" t="s">
        <v>67</v>
      </c>
      <c r="K11" s="3" t="str">
        <f>HYPERLINK("https://ekoapp.atlassian.net/browse/KTB-1539?atlOrigin=eyJpIjoiYzgwYTQ0ZjEyNzQzNGJhN2JmNjEyZTM0NmRhZWZhNjIiLCJwIjoic2hlZXRzLWppcmEifQ","KTB-1539")</f>
        <v>KTB-1539</v>
      </c>
      <c r="L11" s="1" t="s">
        <v>23</v>
      </c>
      <c r="M11" s="2" t="s">
        <v>68</v>
      </c>
      <c r="N11" s="2" t="s">
        <v>69</v>
      </c>
      <c r="O11" s="2" t="s">
        <v>70</v>
      </c>
      <c r="P11" s="2"/>
      <c r="Q11" s="2"/>
      <c r="R11" s="2"/>
      <c r="S11" s="2"/>
      <c r="T11" s="2"/>
      <c r="U11" s="2"/>
      <c r="V11" s="2"/>
      <c r="W11" s="2"/>
      <c r="X11" s="2"/>
      <c r="Y11" s="2"/>
      <c r="Z11" s="2"/>
    </row>
    <row r="12">
      <c r="A12" s="1" t="s">
        <v>15</v>
      </c>
      <c r="B12" s="3" t="str">
        <f>HYPERLINK("https://ekoapp.atlassian.net/browse/CS-4084?atlOrigin=eyJpIjoiYzgwYTQ0ZjEyNzQzNGJhN2JmNjEyZTM0NmRhZWZhNjIiLCJwIjoic2hlZXRzLWppcmEifQ","CS-4084")</f>
        <v>CS-4084</v>
      </c>
      <c r="C12" s="1" t="s">
        <v>71</v>
      </c>
      <c r="D12" s="1" t="s">
        <v>17</v>
      </c>
      <c r="E12" s="1" t="s">
        <v>26</v>
      </c>
      <c r="F12" s="1" t="s">
        <v>72</v>
      </c>
      <c r="G12" s="1" t="s">
        <v>20</v>
      </c>
      <c r="H12" s="1" t="s">
        <v>21</v>
      </c>
      <c r="I12" s="4">
        <v>45789.967627314814</v>
      </c>
      <c r="J12" s="1" t="s">
        <v>73</v>
      </c>
      <c r="K12" s="3" t="str">
        <f>HYPERLINK("https://ekoapp.atlassian.net/browse/?atlOrigin=eyJpIjoiYzgwYTQ0ZjEyNzQzNGJhN2JmNjEyZTM0NmRhZWZhNjIiLCJwIjoic2hlZXRzLWppcmEifQ","")</f>
        <v/>
      </c>
      <c r="L12" s="1" t="s">
        <v>29</v>
      </c>
      <c r="M12" s="1" t="s">
        <v>74</v>
      </c>
      <c r="N12" s="1" t="s">
        <v>21</v>
      </c>
      <c r="O12" s="1" t="s">
        <v>21</v>
      </c>
      <c r="P12" s="2"/>
      <c r="Q12" s="2"/>
      <c r="R12" s="2"/>
      <c r="S12" s="2"/>
      <c r="T12" s="2"/>
      <c r="U12" s="2"/>
      <c r="V12" s="2"/>
      <c r="W12" s="2"/>
      <c r="X12" s="2"/>
      <c r="Y12" s="2"/>
      <c r="Z12" s="2"/>
    </row>
    <row r="13">
      <c r="A13" s="1" t="s">
        <v>15</v>
      </c>
      <c r="B13" s="3" t="str">
        <f>HYPERLINK("https://ekoapp.atlassian.net/browse/CS-4081?atlOrigin=eyJpIjoiYzgwYTQ0ZjEyNzQzNGJhN2JmNjEyZTM0NmRhZWZhNjIiLCJwIjoic2hlZXRzLWppcmEifQ","CS-4081")</f>
        <v>CS-4081</v>
      </c>
      <c r="C13" s="1" t="s">
        <v>75</v>
      </c>
      <c r="D13" s="1" t="s">
        <v>76</v>
      </c>
      <c r="E13" s="1" t="s">
        <v>26</v>
      </c>
      <c r="F13" s="1" t="s">
        <v>77</v>
      </c>
      <c r="G13" s="1" t="s">
        <v>20</v>
      </c>
      <c r="H13" s="1" t="s">
        <v>21</v>
      </c>
      <c r="I13" s="4">
        <v>45786.183275462965</v>
      </c>
      <c r="J13" s="1" t="s">
        <v>78</v>
      </c>
      <c r="K13" s="3" t="str">
        <f>HYPERLINK("https://ekoapp.atlassian.net/browse/KTB-1538?atlOrigin=eyJpIjoiYzgwYTQ0ZjEyNzQzNGJhN2JmNjEyZTM0NmRhZWZhNjIiLCJwIjoic2hlZXRzLWppcmEifQ","KTB-1538")</f>
        <v>KTB-1538</v>
      </c>
      <c r="L13" s="1" t="s">
        <v>23</v>
      </c>
      <c r="M13" s="1" t="s">
        <v>79</v>
      </c>
      <c r="N13" s="1" t="s">
        <v>21</v>
      </c>
      <c r="O13" s="1" t="s">
        <v>21</v>
      </c>
      <c r="P13" s="2"/>
      <c r="Q13" s="2"/>
      <c r="R13" s="2"/>
      <c r="S13" s="2"/>
      <c r="T13" s="2"/>
      <c r="U13" s="2"/>
      <c r="V13" s="2"/>
      <c r="W13" s="2"/>
      <c r="X13" s="2"/>
      <c r="Y13" s="2"/>
      <c r="Z13" s="2"/>
    </row>
    <row r="14">
      <c r="A14" s="1" t="s">
        <v>15</v>
      </c>
      <c r="B14" s="3" t="str">
        <f>HYPERLINK("https://ekoapp.atlassian.net/browse/CS-4079?atlOrigin=eyJpIjoiYzgwYTQ0ZjEyNzQzNGJhN2JmNjEyZTM0NmRhZWZhNjIiLCJwIjoic2hlZXRzLWppcmEifQ","CS-4079")</f>
        <v>CS-4079</v>
      </c>
      <c r="C14" s="2" t="s">
        <v>80</v>
      </c>
      <c r="D14" s="1" t="s">
        <v>81</v>
      </c>
      <c r="E14" s="1" t="s">
        <v>82</v>
      </c>
      <c r="F14" s="1" t="s">
        <v>83</v>
      </c>
      <c r="G14" s="1" t="s">
        <v>20</v>
      </c>
      <c r="H14" s="5">
        <v>45785.0</v>
      </c>
      <c r="I14" s="4">
        <v>45786.13306712963</v>
      </c>
      <c r="J14" s="1" t="s">
        <v>84</v>
      </c>
      <c r="K14" s="3" t="str">
        <f>HYPERLINK("https://ekoapp.atlassian.net/browse/KTB-1537?atlOrigin=eyJpIjoiYzgwYTQ0ZjEyNzQzNGJhN2JmNjEyZTM0NmRhZWZhNjIiLCJwIjoic2hlZXRzLWppcmEifQ","KTB-1537")</f>
        <v>KTB-1537</v>
      </c>
      <c r="L14" s="1" t="s">
        <v>85</v>
      </c>
      <c r="M14" s="2" t="s">
        <v>86</v>
      </c>
      <c r="N14" s="2" t="s">
        <v>21</v>
      </c>
      <c r="O14" s="2" t="s">
        <v>87</v>
      </c>
      <c r="P14" s="2"/>
      <c r="Q14" s="2"/>
      <c r="R14" s="2"/>
      <c r="S14" s="2"/>
      <c r="T14" s="2"/>
      <c r="U14" s="2"/>
      <c r="V14" s="2"/>
      <c r="W14" s="2"/>
      <c r="X14" s="2"/>
      <c r="Y14" s="2"/>
      <c r="Z14" s="2"/>
    </row>
    <row r="15">
      <c r="A15" s="1" t="s">
        <v>15</v>
      </c>
      <c r="B15" s="3" t="str">
        <f>HYPERLINK("https://ekoapp.atlassian.net/browse/CS-4078?atlOrigin=eyJpIjoiYzgwYTQ0ZjEyNzQzNGJhN2JmNjEyZTM0NmRhZWZhNjIiLCJwIjoic2hlZXRzLWppcmEifQ","CS-4078")</f>
        <v>CS-4078</v>
      </c>
      <c r="C15" s="1" t="s">
        <v>88</v>
      </c>
      <c r="D15" s="1" t="s">
        <v>17</v>
      </c>
      <c r="E15" s="1" t="s">
        <v>26</v>
      </c>
      <c r="F15" s="1" t="s">
        <v>89</v>
      </c>
      <c r="G15" s="1" t="s">
        <v>20</v>
      </c>
      <c r="H15" s="1" t="s">
        <v>21</v>
      </c>
      <c r="I15" s="4">
        <v>45785.87547453704</v>
      </c>
      <c r="J15" s="1" t="s">
        <v>90</v>
      </c>
      <c r="K15" s="3" t="str">
        <f>HYPERLINK("https://ekoapp.atlassian.net/browse/KTB-1536?atlOrigin=eyJpIjoiYzgwYTQ0ZjEyNzQzNGJhN2JmNjEyZTM0NmRhZWZhNjIiLCJwIjoic2hlZXRzLWppcmEifQ","KTB-1536")</f>
        <v>KTB-1536</v>
      </c>
      <c r="L15" s="1" t="s">
        <v>29</v>
      </c>
      <c r="M15" s="1" t="s">
        <v>91</v>
      </c>
      <c r="N15" s="1" t="s">
        <v>21</v>
      </c>
      <c r="O15" s="1" t="s">
        <v>21</v>
      </c>
      <c r="P15" s="2"/>
      <c r="Q15" s="2"/>
      <c r="R15" s="2"/>
      <c r="S15" s="2"/>
      <c r="T15" s="2"/>
      <c r="U15" s="2"/>
      <c r="V15" s="2"/>
      <c r="W15" s="2"/>
      <c r="X15" s="2"/>
      <c r="Y15" s="2"/>
      <c r="Z15" s="2"/>
    </row>
    <row r="16">
      <c r="A16" s="1" t="s">
        <v>15</v>
      </c>
      <c r="B16" s="3" t="str">
        <f>HYPERLINK("https://ekoapp.atlassian.net/browse/CS-4077?atlOrigin=eyJpIjoiYzgwYTQ0ZjEyNzQzNGJhN2JmNjEyZTM0NmRhZWZhNjIiLCJwIjoic2hlZXRzLWppcmEifQ","CS-4077")</f>
        <v>CS-4077</v>
      </c>
      <c r="C16" s="1" t="s">
        <v>92</v>
      </c>
      <c r="D16" s="1" t="s">
        <v>93</v>
      </c>
      <c r="E16" s="1" t="s">
        <v>26</v>
      </c>
      <c r="F16" s="1" t="s">
        <v>94</v>
      </c>
      <c r="G16" s="1" t="s">
        <v>20</v>
      </c>
      <c r="H16" s="1" t="s">
        <v>21</v>
      </c>
      <c r="I16" s="4">
        <v>45784.98778935185</v>
      </c>
      <c r="J16" s="1" t="s">
        <v>95</v>
      </c>
      <c r="K16" s="3" t="str">
        <f>HYPERLINK("https://ekoapp.atlassian.net/browse/KTB-1535?atlOrigin=eyJpIjoiYzgwYTQ0ZjEyNzQzNGJhN2JmNjEyZTM0NmRhZWZhNjIiLCJwIjoic2hlZXRzLWppcmEifQ","KTB-1535")</f>
        <v>KTB-1535</v>
      </c>
      <c r="L16" s="1" t="s">
        <v>29</v>
      </c>
      <c r="M16" s="1" t="s">
        <v>96</v>
      </c>
      <c r="N16" s="1" t="s">
        <v>21</v>
      </c>
      <c r="O16" s="1" t="s">
        <v>21</v>
      </c>
      <c r="P16" s="2"/>
      <c r="Q16" s="2"/>
      <c r="R16" s="2"/>
      <c r="S16" s="2"/>
      <c r="T16" s="2"/>
      <c r="U16" s="2"/>
      <c r="V16" s="2"/>
      <c r="W16" s="2"/>
      <c r="X16" s="2"/>
      <c r="Y16" s="2"/>
      <c r="Z16" s="2"/>
    </row>
    <row r="17">
      <c r="A17" s="1" t="s">
        <v>15</v>
      </c>
      <c r="B17" s="3" t="str">
        <f>HYPERLINK("https://ekoapp.atlassian.net/browse/CS-4076?atlOrigin=eyJpIjoiYzgwYTQ0ZjEyNzQzNGJhN2JmNjEyZTM0NmRhZWZhNjIiLCJwIjoic2hlZXRzLWppcmEifQ","CS-4076")</f>
        <v>CS-4076</v>
      </c>
      <c r="C17" s="2" t="s">
        <v>97</v>
      </c>
      <c r="D17" s="1" t="s">
        <v>81</v>
      </c>
      <c r="E17" s="1" t="s">
        <v>32</v>
      </c>
      <c r="F17" s="1" t="s">
        <v>98</v>
      </c>
      <c r="G17" s="1" t="s">
        <v>20</v>
      </c>
      <c r="H17" s="5">
        <v>45820.0</v>
      </c>
      <c r="I17" s="4">
        <v>45784.89283564815</v>
      </c>
      <c r="J17" s="1" t="s">
        <v>99</v>
      </c>
      <c r="K17" s="3" t="str">
        <f>HYPERLINK("https://ekoapp.atlassian.net/browse/KTB-1534?atlOrigin=eyJpIjoiYzgwYTQ0ZjEyNzQzNGJhN2JmNjEyZTM0NmRhZWZhNjIiLCJwIjoic2hlZXRzLWppcmEifQ","KTB-1534")</f>
        <v>KTB-1534</v>
      </c>
      <c r="L17" s="1" t="s">
        <v>100</v>
      </c>
      <c r="M17" s="2" t="s">
        <v>101</v>
      </c>
      <c r="N17" s="2" t="s">
        <v>21</v>
      </c>
      <c r="O17" s="2" t="s">
        <v>102</v>
      </c>
      <c r="P17" s="2"/>
      <c r="Q17" s="2"/>
      <c r="R17" s="2"/>
      <c r="S17" s="2"/>
      <c r="T17" s="2"/>
      <c r="U17" s="2"/>
      <c r="V17" s="2"/>
      <c r="W17" s="2"/>
      <c r="X17" s="2"/>
      <c r="Y17" s="2"/>
      <c r="Z17" s="2"/>
    </row>
    <row r="18">
      <c r="A18" s="1" t="s">
        <v>15</v>
      </c>
      <c r="B18" s="3" t="str">
        <f>HYPERLINK("https://ekoapp.atlassian.net/browse/CS-4070?atlOrigin=eyJpIjoiYzgwYTQ0ZjEyNzQzNGJhN2JmNjEyZTM0NmRhZWZhNjIiLCJwIjoic2hlZXRzLWppcmEifQ","CS-4070")</f>
        <v>CS-4070</v>
      </c>
      <c r="C18" s="1" t="s">
        <v>103</v>
      </c>
      <c r="D18" s="1" t="s">
        <v>17</v>
      </c>
      <c r="E18" s="1" t="s">
        <v>26</v>
      </c>
      <c r="F18" s="1" t="s">
        <v>104</v>
      </c>
      <c r="G18" s="1" t="s">
        <v>20</v>
      </c>
      <c r="H18" s="1" t="s">
        <v>21</v>
      </c>
      <c r="I18" s="4">
        <v>45782.90306712963</v>
      </c>
      <c r="J18" s="1" t="s">
        <v>105</v>
      </c>
      <c r="K18" s="3" t="str">
        <f>HYPERLINK("https://ekoapp.atlassian.net/browse/KTB-1533?atlOrigin=eyJpIjoiYzgwYTQ0ZjEyNzQzNGJhN2JmNjEyZTM0NmRhZWZhNjIiLCJwIjoic2hlZXRzLWppcmEifQ","KTB-1533")</f>
        <v>KTB-1533</v>
      </c>
      <c r="L18" s="1" t="s">
        <v>100</v>
      </c>
      <c r="M18" s="1" t="s">
        <v>21</v>
      </c>
      <c r="N18" s="1" t="s">
        <v>21</v>
      </c>
      <c r="O18" s="1" t="s">
        <v>21</v>
      </c>
      <c r="P18" s="2"/>
      <c r="Q18" s="2"/>
      <c r="R18" s="2"/>
      <c r="S18" s="2"/>
      <c r="T18" s="2"/>
      <c r="U18" s="2"/>
      <c r="V18" s="2"/>
      <c r="W18" s="2"/>
      <c r="X18" s="2"/>
      <c r="Y18" s="2"/>
      <c r="Z18" s="2"/>
    </row>
    <row r="19">
      <c r="A19" s="1" t="s">
        <v>106</v>
      </c>
      <c r="B19" s="3" t="str">
        <f>HYPERLINK("https://ekoapp.atlassian.net/browse/CS-4065?atlOrigin=eyJpIjoiYzgwYTQ0ZjEyNzQzNGJhN2JmNjEyZTM0NmRhZWZhNjIiLCJwIjoic2hlZXRzLWppcmEifQ","CS-4065")</f>
        <v>CS-4065</v>
      </c>
      <c r="C19" s="1" t="s">
        <v>107</v>
      </c>
      <c r="D19" s="1" t="s">
        <v>25</v>
      </c>
      <c r="E19" s="1" t="s">
        <v>32</v>
      </c>
      <c r="F19" s="1" t="s">
        <v>108</v>
      </c>
      <c r="G19" s="1" t="s">
        <v>20</v>
      </c>
      <c r="H19" s="5">
        <v>45832.0</v>
      </c>
      <c r="I19" s="4">
        <v>45778.83936342593</v>
      </c>
      <c r="J19" s="1" t="s">
        <v>109</v>
      </c>
      <c r="K19" s="3" t="str">
        <f>HYPERLINK("https://ekoapp.atlassian.net/issues/?atlOrigin=eyJpIjoiYzgwYTQ0ZjEyNzQzNGJhN2JmNjEyZTM0NmRhZWZhNjIiLCJwIjoic2hlZXRzLWppcmEifQ&amp;jql=key+in+%28KTB-1532%2CKTB-1530%29","KTB-1532;KTB-1530")</f>
        <v>KTB-1532;KTB-1530</v>
      </c>
      <c r="L19" s="1" t="s">
        <v>29</v>
      </c>
      <c r="M19" s="1" t="s">
        <v>21</v>
      </c>
      <c r="N19" s="1" t="s">
        <v>21</v>
      </c>
      <c r="O19" s="1" t="s">
        <v>21</v>
      </c>
      <c r="P19" s="2"/>
      <c r="Q19" s="2"/>
      <c r="R19" s="2"/>
      <c r="S19" s="2"/>
      <c r="T19" s="2"/>
      <c r="U19" s="2"/>
      <c r="V19" s="2"/>
      <c r="W19" s="2"/>
      <c r="X19" s="2"/>
      <c r="Y19" s="2"/>
      <c r="Z19" s="2"/>
    </row>
    <row r="20">
      <c r="A20" s="1" t="s">
        <v>106</v>
      </c>
      <c r="B20" s="3" t="str">
        <f>HYPERLINK("https://ekoapp.atlassian.net/browse/CS-4064?atlOrigin=eyJpIjoiYzgwYTQ0ZjEyNzQzNGJhN2JmNjEyZTM0NmRhZWZhNjIiLCJwIjoic2hlZXRzLWppcmEifQ","CS-4064")</f>
        <v>CS-4064</v>
      </c>
      <c r="C20" s="2" t="s">
        <v>110</v>
      </c>
      <c r="D20" s="1" t="s">
        <v>81</v>
      </c>
      <c r="E20" s="1" t="s">
        <v>32</v>
      </c>
      <c r="F20" s="1" t="s">
        <v>111</v>
      </c>
      <c r="G20" s="1" t="s">
        <v>20</v>
      </c>
      <c r="H20" s="5">
        <v>45832.0</v>
      </c>
      <c r="I20" s="4">
        <v>45778.83174768519</v>
      </c>
      <c r="J20" s="1" t="s">
        <v>112</v>
      </c>
      <c r="K20" s="3" t="str">
        <f>HYPERLINK("https://ekoapp.atlassian.net/issues/?atlOrigin=eyJpIjoiYzgwYTQ0ZjEyNzQzNGJhN2JmNjEyZTM0NmRhZWZhNjIiLCJwIjoic2hlZXRzLWppcmEifQ&amp;jql=key+in+%28AMS-5592%2CKTB-1531%29","AMS-5592;KTB-1531")</f>
        <v>AMS-5592;KTB-1531</v>
      </c>
      <c r="L20" s="1" t="s">
        <v>100</v>
      </c>
      <c r="M20" s="2" t="s">
        <v>113</v>
      </c>
      <c r="N20" s="2" t="s">
        <v>114</v>
      </c>
      <c r="O20" s="2" t="s">
        <v>115</v>
      </c>
      <c r="P20" s="2"/>
      <c r="Q20" s="2"/>
      <c r="R20" s="2"/>
      <c r="S20" s="2"/>
      <c r="T20" s="2"/>
      <c r="U20" s="2"/>
      <c r="V20" s="2"/>
      <c r="W20" s="2"/>
      <c r="X20" s="2"/>
      <c r="Y20" s="2"/>
      <c r="Z20" s="2"/>
    </row>
    <row r="21">
      <c r="A21" s="1" t="s">
        <v>15</v>
      </c>
      <c r="B21" s="3" t="str">
        <f>HYPERLINK("https://ekoapp.atlassian.net/browse/CS-4049?atlOrigin=eyJpIjoiYzgwYTQ0ZjEyNzQzNGJhN2JmNjEyZTM0NmRhZWZhNjIiLCJwIjoic2hlZXRzLWppcmEifQ","CS-4049")</f>
        <v>CS-4049</v>
      </c>
      <c r="C21" s="1" t="s">
        <v>116</v>
      </c>
      <c r="D21" s="1" t="s">
        <v>25</v>
      </c>
      <c r="E21" s="1" t="s">
        <v>32</v>
      </c>
      <c r="F21" s="1" t="s">
        <v>117</v>
      </c>
      <c r="G21" s="1" t="s">
        <v>20</v>
      </c>
      <c r="H21" s="5">
        <v>45832.0</v>
      </c>
      <c r="I21" s="4">
        <v>45771.91658564815</v>
      </c>
      <c r="J21" s="1" t="s">
        <v>118</v>
      </c>
      <c r="K21" s="3" t="str">
        <f>HYPERLINK("https://ekoapp.atlassian.net/browse/KTB-1530?atlOrigin=eyJpIjoiYzgwYTQ0ZjEyNzQzNGJhN2JmNjEyZTM0NmRhZWZhNjIiLCJwIjoic2hlZXRzLWppcmEifQ","KTB-1530")</f>
        <v>KTB-1530</v>
      </c>
      <c r="L21" s="1" t="s">
        <v>29</v>
      </c>
      <c r="M21" s="1" t="s">
        <v>119</v>
      </c>
      <c r="N21" s="1" t="s">
        <v>21</v>
      </c>
      <c r="O21" s="1" t="s">
        <v>21</v>
      </c>
      <c r="P21" s="2"/>
      <c r="Q21" s="2"/>
      <c r="R21" s="2"/>
      <c r="S21" s="2"/>
      <c r="T21" s="2"/>
      <c r="U21" s="2"/>
      <c r="V21" s="2"/>
      <c r="W21" s="2"/>
      <c r="X21" s="2"/>
      <c r="Y21" s="2"/>
      <c r="Z21" s="2"/>
    </row>
    <row r="22">
      <c r="A22" s="1" t="s">
        <v>15</v>
      </c>
      <c r="B22" s="3" t="str">
        <f>HYPERLINK("https://ekoapp.atlassian.net/browse/CS-4045?atlOrigin=eyJpIjoiYzgwYTQ0ZjEyNzQzNGJhN2JmNjEyZTM0NmRhZWZhNjIiLCJwIjoic2hlZXRzLWppcmEifQ","CS-4045")</f>
        <v>CS-4045</v>
      </c>
      <c r="C22" s="1" t="s">
        <v>120</v>
      </c>
      <c r="D22" s="1" t="s">
        <v>121</v>
      </c>
      <c r="E22" s="1" t="s">
        <v>26</v>
      </c>
      <c r="F22" s="1" t="s">
        <v>122</v>
      </c>
      <c r="G22" s="1" t="s">
        <v>20</v>
      </c>
      <c r="H22" s="1" t="s">
        <v>21</v>
      </c>
      <c r="I22" s="4">
        <v>45771.0655787037</v>
      </c>
      <c r="J22" s="1" t="s">
        <v>123</v>
      </c>
      <c r="K22" s="3" t="str">
        <f>HYPERLINK("https://ekoapp.atlassian.net/browse/KTB-1529?atlOrigin=eyJpIjoiYzgwYTQ0ZjEyNzQzNGJhN2JmNjEyZTM0NmRhZWZhNjIiLCJwIjoic2hlZXRzLWppcmEifQ","KTB-1529")</f>
        <v>KTB-1529</v>
      </c>
      <c r="L22" s="1" t="s">
        <v>29</v>
      </c>
      <c r="M22" s="1" t="s">
        <v>124</v>
      </c>
      <c r="N22" s="1" t="s">
        <v>21</v>
      </c>
      <c r="O22" s="1" t="s">
        <v>21</v>
      </c>
      <c r="P22" s="2"/>
      <c r="Q22" s="2"/>
      <c r="R22" s="2"/>
      <c r="S22" s="2"/>
      <c r="T22" s="2"/>
      <c r="U22" s="2"/>
      <c r="V22" s="2"/>
      <c r="W22" s="2"/>
      <c r="X22" s="2"/>
      <c r="Y22" s="2"/>
      <c r="Z22" s="2"/>
    </row>
    <row r="23">
      <c r="A23" s="1" t="s">
        <v>15</v>
      </c>
      <c r="B23" s="3" t="str">
        <f>HYPERLINK("https://ekoapp.atlassian.net/browse/CS-4044?atlOrigin=eyJpIjoiYzgwYTQ0ZjEyNzQzNGJhN2JmNjEyZTM0NmRhZWZhNjIiLCJwIjoic2hlZXRzLWppcmEifQ","CS-4044")</f>
        <v>CS-4044</v>
      </c>
      <c r="C23" s="1" t="s">
        <v>125</v>
      </c>
      <c r="D23" s="1" t="s">
        <v>121</v>
      </c>
      <c r="E23" s="1" t="s">
        <v>26</v>
      </c>
      <c r="F23" s="1" t="s">
        <v>126</v>
      </c>
      <c r="G23" s="1" t="s">
        <v>20</v>
      </c>
      <c r="H23" s="1" t="s">
        <v>21</v>
      </c>
      <c r="I23" s="4">
        <v>45770.981840277775</v>
      </c>
      <c r="J23" s="1" t="s">
        <v>127</v>
      </c>
      <c r="K23" s="3" t="str">
        <f>HYPERLINK("https://ekoapp.atlassian.net/browse/KTB-1528?atlOrigin=eyJpIjoiYzgwYTQ0ZjEyNzQzNGJhN2JmNjEyZTM0NmRhZWZhNjIiLCJwIjoic2hlZXRzLWppcmEifQ","KTB-1528")</f>
        <v>KTB-1528</v>
      </c>
      <c r="L23" s="1" t="s">
        <v>29</v>
      </c>
      <c r="M23" s="1" t="s">
        <v>128</v>
      </c>
      <c r="N23" s="1" t="s">
        <v>21</v>
      </c>
      <c r="O23" s="1" t="s">
        <v>21</v>
      </c>
      <c r="P23" s="2"/>
      <c r="Q23" s="2"/>
      <c r="R23" s="2"/>
      <c r="S23" s="2"/>
      <c r="T23" s="2"/>
      <c r="U23" s="2"/>
      <c r="V23" s="2"/>
      <c r="W23" s="2"/>
      <c r="X23" s="2"/>
      <c r="Y23" s="2"/>
      <c r="Z23" s="2"/>
    </row>
    <row r="24">
      <c r="A24" s="1" t="s">
        <v>106</v>
      </c>
      <c r="B24" s="3" t="str">
        <f>HYPERLINK("https://ekoapp.atlassian.net/browse/CS-4041?atlOrigin=eyJpIjoiYzgwYTQ0ZjEyNzQzNGJhN2JmNjEyZTM0NmRhZWZhNjIiLCJwIjoic2hlZXRzLWppcmEifQ","CS-4041")</f>
        <v>CS-4041</v>
      </c>
      <c r="C24" s="1" t="s">
        <v>129</v>
      </c>
      <c r="D24" s="1" t="s">
        <v>121</v>
      </c>
      <c r="E24" s="1" t="s">
        <v>26</v>
      </c>
      <c r="F24" s="1" t="s">
        <v>130</v>
      </c>
      <c r="G24" s="1" t="s">
        <v>20</v>
      </c>
      <c r="H24" s="1" t="s">
        <v>21</v>
      </c>
      <c r="I24" s="4">
        <v>45769.064363425925</v>
      </c>
      <c r="J24" s="1" t="s">
        <v>131</v>
      </c>
      <c r="K24" s="3" t="str">
        <f>HYPERLINK("https://ekoapp.atlassian.net/browse/KTB-1527?atlOrigin=eyJpIjoiYzgwYTQ0ZjEyNzQzNGJhN2JmNjEyZTM0NmRhZWZhNjIiLCJwIjoic2hlZXRzLWppcmEifQ","KTB-1527")</f>
        <v>KTB-1527</v>
      </c>
      <c r="L24" s="1" t="s">
        <v>23</v>
      </c>
      <c r="M24" s="1" t="s">
        <v>132</v>
      </c>
      <c r="N24" s="1" t="s">
        <v>21</v>
      </c>
      <c r="O24" s="1" t="s">
        <v>21</v>
      </c>
      <c r="P24" s="2"/>
      <c r="Q24" s="2"/>
      <c r="R24" s="2"/>
      <c r="S24" s="2"/>
      <c r="T24" s="2"/>
      <c r="U24" s="2"/>
      <c r="V24" s="2"/>
      <c r="W24" s="2"/>
      <c r="X24" s="2"/>
      <c r="Y24" s="2"/>
      <c r="Z24" s="2"/>
    </row>
    <row r="25">
      <c r="A25" s="1" t="s">
        <v>106</v>
      </c>
      <c r="B25" s="3" t="str">
        <f>HYPERLINK("https://ekoapp.atlassian.net/browse/CS-4040?atlOrigin=eyJpIjoiYzgwYTQ0ZjEyNzQzNGJhN2JmNjEyZTM0NmRhZWZhNjIiLCJwIjoic2hlZXRzLWppcmEifQ","CS-4040")</f>
        <v>CS-4040</v>
      </c>
      <c r="C25" s="1" t="s">
        <v>133</v>
      </c>
      <c r="D25" s="1" t="s">
        <v>37</v>
      </c>
      <c r="E25" s="1" t="s">
        <v>26</v>
      </c>
      <c r="F25" s="1" t="s">
        <v>134</v>
      </c>
      <c r="G25" s="1" t="s">
        <v>20</v>
      </c>
      <c r="H25" s="1" t="s">
        <v>21</v>
      </c>
      <c r="I25" s="4">
        <v>45768.14769675926</v>
      </c>
      <c r="J25" s="1" t="s">
        <v>109</v>
      </c>
      <c r="K25" s="3" t="str">
        <f>HYPERLINK("https://ekoapp.atlassian.net/browse/KTB-1526?atlOrigin=eyJpIjoiYzgwYTQ0ZjEyNzQzNGJhN2JmNjEyZTM0NmRhZWZhNjIiLCJwIjoic2hlZXRzLWppcmEifQ","KTB-1526")</f>
        <v>KTB-1526</v>
      </c>
      <c r="L25" s="1" t="s">
        <v>85</v>
      </c>
      <c r="M25" s="1" t="s">
        <v>135</v>
      </c>
      <c r="N25" s="1" t="s">
        <v>21</v>
      </c>
      <c r="O25" s="1" t="s">
        <v>21</v>
      </c>
      <c r="P25" s="2"/>
      <c r="Q25" s="2"/>
      <c r="R25" s="2"/>
      <c r="S25" s="2"/>
      <c r="T25" s="2"/>
      <c r="U25" s="2"/>
      <c r="V25" s="2"/>
      <c r="W25" s="2"/>
      <c r="X25" s="2"/>
      <c r="Y25" s="2"/>
      <c r="Z25" s="2"/>
    </row>
    <row r="26">
      <c r="A26" s="1" t="s">
        <v>106</v>
      </c>
      <c r="B26" s="3" t="str">
        <f>HYPERLINK("https://ekoapp.atlassian.net/browse/CS-4028?atlOrigin=eyJpIjoiYzgwYTQ0ZjEyNzQzNGJhN2JmNjEyZTM0NmRhZWZhNjIiLCJwIjoic2hlZXRzLWppcmEifQ","CS-4028")</f>
        <v>CS-4028</v>
      </c>
      <c r="C26" s="1" t="s">
        <v>136</v>
      </c>
      <c r="D26" s="1" t="s">
        <v>137</v>
      </c>
      <c r="E26" s="1" t="s">
        <v>82</v>
      </c>
      <c r="F26" s="1" t="s">
        <v>138</v>
      </c>
      <c r="G26" s="1" t="s">
        <v>20</v>
      </c>
      <c r="H26" s="5">
        <v>45769.0</v>
      </c>
      <c r="I26" s="4">
        <v>45762.81365740741</v>
      </c>
      <c r="J26" s="1" t="s">
        <v>139</v>
      </c>
      <c r="K26" s="3" t="str">
        <f>HYPERLINK("https://ekoapp.atlassian.net/browse/KTB-1525?atlOrigin=eyJpIjoiYzgwYTQ0ZjEyNzQzNGJhN2JmNjEyZTM0NmRhZWZhNjIiLCJwIjoic2hlZXRzLWppcmEifQ","KTB-1525")</f>
        <v>KTB-1525</v>
      </c>
      <c r="L26" s="1" t="s">
        <v>29</v>
      </c>
      <c r="M26" s="2" t="s">
        <v>140</v>
      </c>
      <c r="N26" s="2" t="s">
        <v>21</v>
      </c>
      <c r="O26" s="2" t="s">
        <v>141</v>
      </c>
      <c r="P26" s="2"/>
      <c r="Q26" s="2"/>
      <c r="R26" s="2"/>
      <c r="S26" s="2"/>
      <c r="T26" s="2"/>
      <c r="U26" s="2"/>
      <c r="V26" s="2"/>
      <c r="W26" s="2"/>
      <c r="X26" s="2"/>
      <c r="Y26" s="2"/>
      <c r="Z26" s="2"/>
    </row>
    <row r="27">
      <c r="A27" s="1" t="s">
        <v>106</v>
      </c>
      <c r="B27" s="3" t="str">
        <f>HYPERLINK("https://ekoapp.atlassian.net/browse/CS-4024?atlOrigin=eyJpIjoiYzgwYTQ0ZjEyNzQzNGJhN2JmNjEyZTM0NmRhZWZhNjIiLCJwIjoic2hlZXRzLWppcmEifQ","CS-4024")</f>
        <v>CS-4024</v>
      </c>
      <c r="C27" s="2" t="s">
        <v>142</v>
      </c>
      <c r="D27" s="1" t="s">
        <v>143</v>
      </c>
      <c r="E27" s="1" t="s">
        <v>82</v>
      </c>
      <c r="F27" s="1" t="s">
        <v>144</v>
      </c>
      <c r="G27" s="1" t="s">
        <v>20</v>
      </c>
      <c r="H27" s="5">
        <v>45785.0</v>
      </c>
      <c r="I27" s="4">
        <v>45757.958969907406</v>
      </c>
      <c r="J27" s="1" t="s">
        <v>145</v>
      </c>
      <c r="K27" s="3" t="str">
        <f>HYPERLINK("https://ekoapp.atlassian.net/browse/KTB-1524?atlOrigin=eyJpIjoiYzgwYTQ0ZjEyNzQzNGJhN2JmNjEyZTM0NmRhZWZhNjIiLCJwIjoic2hlZXRzLWppcmEifQ","KTB-1524")</f>
        <v>KTB-1524</v>
      </c>
      <c r="L27" s="1" t="s">
        <v>85</v>
      </c>
      <c r="M27" s="2" t="s">
        <v>86</v>
      </c>
      <c r="N27" s="2" t="s">
        <v>146</v>
      </c>
      <c r="O27" s="2" t="s">
        <v>21</v>
      </c>
      <c r="P27" s="2"/>
      <c r="Q27" s="2"/>
      <c r="R27" s="2"/>
      <c r="S27" s="2"/>
      <c r="T27" s="2"/>
      <c r="U27" s="2"/>
      <c r="V27" s="2"/>
      <c r="W27" s="2"/>
      <c r="X27" s="2"/>
      <c r="Y27" s="2"/>
      <c r="Z27" s="2"/>
    </row>
    <row r="28">
      <c r="A28" s="1" t="s">
        <v>106</v>
      </c>
      <c r="B28" s="3" t="str">
        <f>HYPERLINK("https://ekoapp.atlassian.net/browse/CS-4021?atlOrigin=eyJpIjoiYzgwYTQ0ZjEyNzQzNGJhN2JmNjEyZTM0NmRhZWZhNjIiLCJwIjoic2hlZXRzLWppcmEifQ","CS-4021")</f>
        <v>CS-4021</v>
      </c>
      <c r="C28" s="1" t="s">
        <v>147</v>
      </c>
      <c r="D28" s="1" t="s">
        <v>137</v>
      </c>
      <c r="E28" s="1" t="s">
        <v>26</v>
      </c>
      <c r="F28" s="1" t="s">
        <v>148</v>
      </c>
      <c r="G28" s="1" t="s">
        <v>20</v>
      </c>
      <c r="H28" s="1" t="s">
        <v>21</v>
      </c>
      <c r="I28" s="4">
        <v>45757.8191087963</v>
      </c>
      <c r="J28" s="1" t="s">
        <v>73</v>
      </c>
      <c r="K28" s="3" t="str">
        <f>HYPERLINK("https://ekoapp.atlassian.net/browse/KTB-1523?atlOrigin=eyJpIjoiYzgwYTQ0ZjEyNzQzNGJhN2JmNjEyZTM0NmRhZWZhNjIiLCJwIjoic2hlZXRzLWppcmEifQ","KTB-1523")</f>
        <v>KTB-1523</v>
      </c>
      <c r="L28" s="1" t="s">
        <v>29</v>
      </c>
      <c r="M28" s="2" t="s">
        <v>149</v>
      </c>
      <c r="N28" s="2" t="s">
        <v>21</v>
      </c>
      <c r="O28" s="2" t="s">
        <v>21</v>
      </c>
      <c r="P28" s="2"/>
      <c r="Q28" s="2"/>
      <c r="R28" s="2"/>
      <c r="S28" s="2"/>
      <c r="T28" s="2"/>
      <c r="U28" s="2"/>
      <c r="V28" s="2"/>
      <c r="W28" s="2"/>
      <c r="X28" s="2"/>
      <c r="Y28" s="2"/>
      <c r="Z28" s="2"/>
    </row>
    <row r="29">
      <c r="A29" s="1" t="s">
        <v>15</v>
      </c>
      <c r="B29" s="3" t="str">
        <f>HYPERLINK("https://ekoapp.atlassian.net/browse/CS-4017?atlOrigin=eyJpIjoiYzgwYTQ0ZjEyNzQzNGJhN2JmNjEyZTM0NmRhZWZhNjIiLCJwIjoic2hlZXRzLWppcmEifQ","CS-4017")</f>
        <v>CS-4017</v>
      </c>
      <c r="C29" s="1" t="s">
        <v>150</v>
      </c>
      <c r="D29" s="1" t="s">
        <v>55</v>
      </c>
      <c r="E29" s="1" t="s">
        <v>26</v>
      </c>
      <c r="F29" s="1" t="s">
        <v>151</v>
      </c>
      <c r="G29" s="1" t="s">
        <v>20</v>
      </c>
      <c r="H29" s="1" t="s">
        <v>21</v>
      </c>
      <c r="I29" s="4">
        <v>45757.02501157407</v>
      </c>
      <c r="J29" s="1" t="s">
        <v>152</v>
      </c>
      <c r="K29" s="3" t="str">
        <f>HYPERLINK("https://ekoapp.atlassian.net/browse/KTB-1522?atlOrigin=eyJpIjoiYzgwYTQ0ZjEyNzQzNGJhN2JmNjEyZTM0NmRhZWZhNjIiLCJwIjoic2hlZXRzLWppcmEifQ","KTB-1522")</f>
        <v>KTB-1522</v>
      </c>
      <c r="L29" s="1" t="s">
        <v>29</v>
      </c>
      <c r="M29" s="2" t="s">
        <v>153</v>
      </c>
      <c r="N29" s="2" t="s">
        <v>21</v>
      </c>
      <c r="O29" s="2" t="s">
        <v>21</v>
      </c>
      <c r="P29" s="2"/>
      <c r="Q29" s="2"/>
      <c r="R29" s="2"/>
      <c r="S29" s="2"/>
      <c r="T29" s="2"/>
      <c r="U29" s="2"/>
      <c r="V29" s="2"/>
      <c r="W29" s="2"/>
      <c r="X29" s="2"/>
      <c r="Y29" s="2"/>
      <c r="Z29" s="2"/>
    </row>
    <row r="30">
      <c r="A30" s="1" t="s">
        <v>15</v>
      </c>
      <c r="B30" s="3" t="str">
        <f>HYPERLINK("https://ekoapp.atlassian.net/browse/CS-4016?atlOrigin=eyJpIjoiYzgwYTQ0ZjEyNzQzNGJhN2JmNjEyZTM0NmRhZWZhNjIiLCJwIjoic2hlZXRzLWppcmEifQ","CS-4016")</f>
        <v>CS-4016</v>
      </c>
      <c r="C30" s="1" t="s">
        <v>154</v>
      </c>
      <c r="D30" s="1" t="s">
        <v>155</v>
      </c>
      <c r="E30" s="1" t="s">
        <v>26</v>
      </c>
      <c r="F30" s="1" t="s">
        <v>156</v>
      </c>
      <c r="G30" s="1" t="s">
        <v>20</v>
      </c>
      <c r="H30" s="1" t="s">
        <v>21</v>
      </c>
      <c r="I30" s="4">
        <v>45757.01290509259</v>
      </c>
      <c r="J30" s="1" t="s">
        <v>157</v>
      </c>
      <c r="K30" s="3" t="str">
        <f>HYPERLINK("https://ekoapp.atlassian.net/browse/KTB-1521?atlOrigin=eyJpIjoiYzgwYTQ0ZjEyNzQzNGJhN2JmNjEyZTM0NmRhZWZhNjIiLCJwIjoic2hlZXRzLWppcmEifQ","KTB-1521")</f>
        <v>KTB-1521</v>
      </c>
      <c r="L30" s="1" t="s">
        <v>85</v>
      </c>
      <c r="M30" s="1" t="s">
        <v>158</v>
      </c>
      <c r="N30" s="1" t="s">
        <v>21</v>
      </c>
      <c r="O30" s="1" t="s">
        <v>21</v>
      </c>
      <c r="P30" s="2"/>
      <c r="Q30" s="2"/>
      <c r="R30" s="2"/>
      <c r="S30" s="2"/>
      <c r="T30" s="2"/>
      <c r="U30" s="2"/>
      <c r="V30" s="2"/>
      <c r="W30" s="2"/>
      <c r="X30" s="2"/>
      <c r="Y30" s="2"/>
      <c r="Z30" s="2"/>
    </row>
    <row r="31">
      <c r="A31" s="1" t="s">
        <v>15</v>
      </c>
      <c r="B31" s="3" t="str">
        <f>HYPERLINK("https://ekoapp.atlassian.net/browse/CS-4014?atlOrigin=eyJpIjoiYzgwYTQ0ZjEyNzQzNGJhN2JmNjEyZTM0NmRhZWZhNjIiLCJwIjoic2hlZXRzLWppcmEifQ","CS-4014")</f>
        <v>CS-4014</v>
      </c>
      <c r="C31" s="1" t="s">
        <v>159</v>
      </c>
      <c r="D31" s="1" t="s">
        <v>137</v>
      </c>
      <c r="E31" s="1" t="s">
        <v>26</v>
      </c>
      <c r="F31" s="1" t="s">
        <v>160</v>
      </c>
      <c r="G31" s="1" t="s">
        <v>20</v>
      </c>
      <c r="H31" s="1" t="s">
        <v>21</v>
      </c>
      <c r="I31" s="4">
        <v>45756.88458333333</v>
      </c>
      <c r="J31" s="1" t="s">
        <v>161</v>
      </c>
      <c r="K31" s="3" t="str">
        <f>HYPERLINK("https://ekoapp.atlassian.net/browse/KTB-1520?atlOrigin=eyJpIjoiYzgwYTQ0ZjEyNzQzNGJhN2JmNjEyZTM0NmRhZWZhNjIiLCJwIjoic2hlZXRzLWppcmEifQ","KTB-1520")</f>
        <v>KTB-1520</v>
      </c>
      <c r="L31" s="1" t="s">
        <v>29</v>
      </c>
      <c r="M31" s="2" t="s">
        <v>162</v>
      </c>
      <c r="N31" s="2" t="s">
        <v>21</v>
      </c>
      <c r="O31" s="2" t="s">
        <v>21</v>
      </c>
      <c r="P31" s="2"/>
      <c r="Q31" s="2"/>
      <c r="R31" s="2"/>
      <c r="S31" s="2"/>
      <c r="T31" s="2"/>
      <c r="U31" s="2"/>
      <c r="V31" s="2"/>
      <c r="W31" s="2"/>
      <c r="X31" s="2"/>
      <c r="Y31" s="2"/>
      <c r="Z31" s="2"/>
    </row>
    <row r="32">
      <c r="A32" s="1" t="s">
        <v>106</v>
      </c>
      <c r="B32" s="3" t="str">
        <f>HYPERLINK("https://ekoapp.atlassian.net/browse/CS-4012?atlOrigin=eyJpIjoiYzgwYTQ0ZjEyNzQzNGJhN2JmNjEyZTM0NmRhZWZhNjIiLCJwIjoic2hlZXRzLWppcmEifQ","CS-4012")</f>
        <v>CS-4012</v>
      </c>
      <c r="C32" s="1" t="s">
        <v>163</v>
      </c>
      <c r="D32" s="1" t="s">
        <v>137</v>
      </c>
      <c r="E32" s="1" t="s">
        <v>82</v>
      </c>
      <c r="F32" s="1" t="s">
        <v>164</v>
      </c>
      <c r="G32" s="1" t="s">
        <v>20</v>
      </c>
      <c r="H32" s="1" t="s">
        <v>21</v>
      </c>
      <c r="I32" s="4">
        <v>45755.83837962963</v>
      </c>
      <c r="J32" s="1" t="s">
        <v>109</v>
      </c>
      <c r="K32" s="3" t="str">
        <f>HYPERLINK("https://ekoapp.atlassian.net/browse/KTB-1519?atlOrigin=eyJpIjoiYzgwYTQ0ZjEyNzQzNGJhN2JmNjEyZTM0NmRhZWZhNjIiLCJwIjoic2hlZXRzLWppcmEifQ","KTB-1519")</f>
        <v>KTB-1519</v>
      </c>
      <c r="L32" s="1" t="s">
        <v>29</v>
      </c>
      <c r="M32" s="2" t="s">
        <v>21</v>
      </c>
      <c r="N32" s="2" t="s">
        <v>21</v>
      </c>
      <c r="O32" s="2" t="s">
        <v>21</v>
      </c>
      <c r="P32" s="2"/>
      <c r="Q32" s="2"/>
      <c r="R32" s="2"/>
      <c r="S32" s="2"/>
      <c r="T32" s="2"/>
      <c r="U32" s="2"/>
      <c r="V32" s="2"/>
      <c r="W32" s="2"/>
      <c r="X32" s="2"/>
      <c r="Y32" s="2"/>
      <c r="Z32" s="2"/>
    </row>
    <row r="33">
      <c r="A33" s="1" t="s">
        <v>106</v>
      </c>
      <c r="B33" s="3" t="str">
        <f>HYPERLINK("https://ekoapp.atlassian.net/browse/CS-4011?atlOrigin=eyJpIjoiYzgwYTQ0ZjEyNzQzNGJhN2JmNjEyZTM0NmRhZWZhNjIiLCJwIjoic2hlZXRzLWppcmEifQ","CS-4011")</f>
        <v>CS-4011</v>
      </c>
      <c r="C33" s="1" t="s">
        <v>165</v>
      </c>
      <c r="D33" s="1" t="s">
        <v>137</v>
      </c>
      <c r="E33" s="1" t="s">
        <v>166</v>
      </c>
      <c r="F33" s="1" t="s">
        <v>167</v>
      </c>
      <c r="G33" s="1" t="s">
        <v>20</v>
      </c>
      <c r="H33" s="5">
        <v>45797.0</v>
      </c>
      <c r="I33" s="4">
        <v>45755.38997685185</v>
      </c>
      <c r="J33" s="1" t="s">
        <v>168</v>
      </c>
      <c r="K33" s="3" t="str">
        <f>HYPERLINK("https://ekoapp.atlassian.net/browse/KTB-1518?atlOrigin=eyJpIjoiYzgwYTQ0ZjEyNzQzNGJhN2JmNjEyZTM0NmRhZWZhNjIiLCJwIjoic2hlZXRzLWppcmEifQ","KTB-1518")</f>
        <v>KTB-1518</v>
      </c>
      <c r="L33" s="1" t="s">
        <v>100</v>
      </c>
      <c r="M33" s="2" t="s">
        <v>169</v>
      </c>
      <c r="N33" s="2" t="s">
        <v>21</v>
      </c>
      <c r="O33" s="2" t="s">
        <v>21</v>
      </c>
      <c r="P33" s="2"/>
      <c r="Q33" s="2"/>
      <c r="R33" s="2"/>
      <c r="S33" s="2"/>
      <c r="T33" s="2"/>
      <c r="U33" s="2"/>
      <c r="V33" s="2"/>
      <c r="W33" s="2"/>
      <c r="X33" s="2"/>
      <c r="Y33" s="2"/>
      <c r="Z33" s="2"/>
    </row>
    <row r="34">
      <c r="A34" s="1" t="s">
        <v>106</v>
      </c>
      <c r="B34" s="3" t="str">
        <f>HYPERLINK("https://ekoapp.atlassian.net/browse/CS-4009?atlOrigin=eyJpIjoiYzgwYTQ0ZjEyNzQzNGJhN2JmNjEyZTM0NmRhZWZhNjIiLCJwIjoic2hlZXRzLWppcmEifQ","CS-4009")</f>
        <v>CS-4009</v>
      </c>
      <c r="C34" s="1" t="s">
        <v>170</v>
      </c>
      <c r="D34" s="1" t="s">
        <v>42</v>
      </c>
      <c r="E34" s="1" t="s">
        <v>26</v>
      </c>
      <c r="F34" s="1" t="s">
        <v>171</v>
      </c>
      <c r="G34" s="1" t="s">
        <v>20</v>
      </c>
      <c r="H34" s="1" t="s">
        <v>21</v>
      </c>
      <c r="I34" s="4">
        <v>45755.06900462963</v>
      </c>
      <c r="J34" s="1" t="s">
        <v>172</v>
      </c>
      <c r="K34" s="3" t="str">
        <f>HYPERLINK("https://ekoapp.atlassian.net/browse/KTB-1517?atlOrigin=eyJpIjoiYzgwYTQ0ZjEyNzQzNGJhN2JmNjEyZTM0NmRhZWZhNjIiLCJwIjoic2hlZXRzLWppcmEifQ","KTB-1517")</f>
        <v>KTB-1517</v>
      </c>
      <c r="L34" s="1" t="s">
        <v>23</v>
      </c>
      <c r="M34" s="1" t="s">
        <v>173</v>
      </c>
      <c r="N34" s="1" t="s">
        <v>21</v>
      </c>
      <c r="O34" s="1" t="s">
        <v>174</v>
      </c>
      <c r="P34" s="2"/>
      <c r="Q34" s="2"/>
      <c r="R34" s="2"/>
      <c r="S34" s="2"/>
      <c r="T34" s="2"/>
      <c r="U34" s="2"/>
      <c r="V34" s="2"/>
      <c r="W34" s="2"/>
      <c r="X34" s="2"/>
      <c r="Y34" s="2"/>
      <c r="Z34" s="2"/>
    </row>
    <row r="35">
      <c r="A35" s="1" t="s">
        <v>106</v>
      </c>
      <c r="B35" s="3" t="str">
        <f>HYPERLINK("https://ekoapp.atlassian.net/browse/CS-4004?atlOrigin=eyJpIjoiYzgwYTQ0ZjEyNzQzNGJhN2JmNjEyZTM0NmRhZWZhNjIiLCJwIjoic2hlZXRzLWppcmEifQ","CS-4004")</f>
        <v>CS-4004</v>
      </c>
      <c r="C35" s="1" t="s">
        <v>175</v>
      </c>
      <c r="D35" s="1" t="s">
        <v>42</v>
      </c>
      <c r="E35" s="1" t="s">
        <v>26</v>
      </c>
      <c r="F35" s="1" t="s">
        <v>176</v>
      </c>
      <c r="G35" s="1" t="s">
        <v>20</v>
      </c>
      <c r="H35" s="1" t="s">
        <v>21</v>
      </c>
      <c r="I35" s="4">
        <v>45754.13686342593</v>
      </c>
      <c r="J35" s="1" t="s">
        <v>177</v>
      </c>
      <c r="K35" s="3" t="str">
        <f>HYPERLINK("https://ekoapp.atlassian.net/browse/KTB-1515?atlOrigin=eyJpIjoiYzgwYTQ0ZjEyNzQzNGJhN2JmNjEyZTM0NmRhZWZhNjIiLCJwIjoic2hlZXRzLWppcmEifQ","KTB-1515")</f>
        <v>KTB-1515</v>
      </c>
      <c r="L35" s="1" t="s">
        <v>23</v>
      </c>
      <c r="M35" s="1" t="s">
        <v>178</v>
      </c>
      <c r="N35" s="1" t="s">
        <v>21</v>
      </c>
      <c r="O35" s="1" t="s">
        <v>179</v>
      </c>
      <c r="P35" s="2"/>
      <c r="Q35" s="2"/>
      <c r="R35" s="2"/>
      <c r="S35" s="2"/>
      <c r="T35" s="2"/>
      <c r="U35" s="2"/>
      <c r="V35" s="2"/>
      <c r="W35" s="2"/>
      <c r="X35" s="2"/>
      <c r="Y35" s="2"/>
      <c r="Z35" s="2"/>
    </row>
    <row r="36">
      <c r="A36" s="1" t="s">
        <v>106</v>
      </c>
      <c r="B36" s="3" t="str">
        <f>HYPERLINK("https://ekoapp.atlassian.net/browse/CS-4002?atlOrigin=eyJpIjoiYzgwYTQ0ZjEyNzQzNGJhN2JmNjEyZTM0NmRhZWZhNjIiLCJwIjoic2hlZXRzLWppcmEifQ","CS-4002")</f>
        <v>CS-4002</v>
      </c>
      <c r="C36" s="1" t="s">
        <v>180</v>
      </c>
      <c r="D36" s="1" t="s">
        <v>155</v>
      </c>
      <c r="E36" s="1" t="s">
        <v>26</v>
      </c>
      <c r="F36" s="1" t="s">
        <v>181</v>
      </c>
      <c r="G36" s="1" t="s">
        <v>20</v>
      </c>
      <c r="H36" s="1" t="s">
        <v>21</v>
      </c>
      <c r="I36" s="4">
        <v>45751.17025462963</v>
      </c>
      <c r="J36" s="1" t="s">
        <v>90</v>
      </c>
      <c r="K36" s="3" t="str">
        <f>HYPERLINK("https://ekoapp.atlassian.net/browse/KTB-1514?atlOrigin=eyJpIjoiYzgwYTQ0ZjEyNzQzNGJhN2JmNjEyZTM0NmRhZWZhNjIiLCJwIjoic2hlZXRzLWppcmEifQ","KTB-1514")</f>
        <v>KTB-1514</v>
      </c>
      <c r="L36" s="1" t="s">
        <v>85</v>
      </c>
      <c r="M36" s="1" t="s">
        <v>182</v>
      </c>
      <c r="N36" s="1" t="s">
        <v>21</v>
      </c>
      <c r="O36" s="1" t="s">
        <v>21</v>
      </c>
      <c r="P36" s="2"/>
      <c r="Q36" s="2"/>
      <c r="R36" s="2"/>
      <c r="S36" s="2"/>
      <c r="T36" s="2"/>
      <c r="U36" s="2"/>
      <c r="V36" s="2"/>
      <c r="W36" s="2"/>
      <c r="X36" s="2"/>
      <c r="Y36" s="2"/>
      <c r="Z36" s="2"/>
    </row>
    <row r="37">
      <c r="A37" s="1" t="s">
        <v>106</v>
      </c>
      <c r="B37" s="3" t="str">
        <f>HYPERLINK("https://ekoapp.atlassian.net/browse/CS-4000?atlOrigin=eyJpIjoiYzgwYTQ0ZjEyNzQzNGJhN2JmNjEyZTM0NmRhZWZhNjIiLCJwIjoic2hlZXRzLWppcmEifQ","CS-4000")</f>
        <v>CS-4000</v>
      </c>
      <c r="C37" s="1" t="s">
        <v>183</v>
      </c>
      <c r="D37" s="1" t="s">
        <v>55</v>
      </c>
      <c r="E37" s="1" t="s">
        <v>82</v>
      </c>
      <c r="F37" s="1" t="s">
        <v>184</v>
      </c>
      <c r="G37" s="1" t="s">
        <v>20</v>
      </c>
      <c r="H37" s="5">
        <v>45769.0</v>
      </c>
      <c r="I37" s="4">
        <v>45750.82755787037</v>
      </c>
      <c r="J37" s="1" t="s">
        <v>185</v>
      </c>
      <c r="K37" s="3" t="str">
        <f>HYPERLINK("https://ekoapp.atlassian.net/browse/KTB-1513?atlOrigin=eyJpIjoiYzgwYTQ0ZjEyNzQzNGJhN2JmNjEyZTM0NmRhZWZhNjIiLCJwIjoic2hlZXRzLWppcmEifQ","KTB-1513")</f>
        <v>KTB-1513</v>
      </c>
      <c r="L37" s="1" t="s">
        <v>29</v>
      </c>
      <c r="M37" s="2" t="s">
        <v>186</v>
      </c>
      <c r="N37" s="2" t="s">
        <v>21</v>
      </c>
      <c r="O37" s="2" t="s">
        <v>21</v>
      </c>
      <c r="P37" s="2"/>
      <c r="Q37" s="2"/>
      <c r="R37" s="2"/>
      <c r="S37" s="2"/>
      <c r="T37" s="2"/>
      <c r="U37" s="2"/>
      <c r="V37" s="2"/>
      <c r="W37" s="2"/>
      <c r="X37" s="2"/>
      <c r="Y37" s="2"/>
      <c r="Z37" s="2"/>
    </row>
    <row r="38">
      <c r="A38" s="1" t="s">
        <v>106</v>
      </c>
      <c r="B38" s="3" t="str">
        <f>HYPERLINK("https://ekoapp.atlassian.net/browse/CS-3993?atlOrigin=eyJpIjoiYzgwYTQ0ZjEyNzQzNGJhN2JmNjEyZTM0NmRhZWZhNjIiLCJwIjoic2hlZXRzLWppcmEifQ","CS-3993")</f>
        <v>CS-3993</v>
      </c>
      <c r="C38" s="1" t="s">
        <v>187</v>
      </c>
      <c r="D38" s="1" t="s">
        <v>188</v>
      </c>
      <c r="E38" s="1" t="s">
        <v>26</v>
      </c>
      <c r="F38" s="1" t="s">
        <v>189</v>
      </c>
      <c r="G38" s="1" t="s">
        <v>20</v>
      </c>
      <c r="H38" s="1" t="s">
        <v>21</v>
      </c>
      <c r="I38" s="4">
        <v>45749.929131944446</v>
      </c>
      <c r="J38" s="1" t="s">
        <v>190</v>
      </c>
      <c r="K38" s="3" t="str">
        <f>HYPERLINK("https://ekoapp.atlassian.net/browse/KTB-1512?atlOrigin=eyJpIjoiYzgwYTQ0ZjEyNzQzNGJhN2JmNjEyZTM0NmRhZWZhNjIiLCJwIjoic2hlZXRzLWppcmEifQ","KTB-1512")</f>
        <v>KTB-1512</v>
      </c>
      <c r="L38" s="1" t="s">
        <v>23</v>
      </c>
      <c r="M38" s="1" t="s">
        <v>191</v>
      </c>
      <c r="N38" s="1" t="s">
        <v>21</v>
      </c>
      <c r="O38" s="1" t="s">
        <v>21</v>
      </c>
      <c r="P38" s="2"/>
      <c r="Q38" s="2"/>
      <c r="R38" s="2"/>
      <c r="S38" s="2"/>
      <c r="T38" s="2"/>
      <c r="U38" s="2"/>
      <c r="V38" s="2"/>
      <c r="W38" s="2"/>
      <c r="X38" s="2"/>
      <c r="Y38" s="2"/>
      <c r="Z38" s="2"/>
    </row>
    <row r="39">
      <c r="A39" s="1" t="s">
        <v>106</v>
      </c>
      <c r="B39" s="3" t="str">
        <f>HYPERLINK("https://ekoapp.atlassian.net/browse/CS-3990?atlOrigin=eyJpIjoiYzgwYTQ0ZjEyNzQzNGJhN2JmNjEyZTM0NmRhZWZhNjIiLCJwIjoic2hlZXRzLWppcmEifQ","CS-3990")</f>
        <v>CS-3990</v>
      </c>
      <c r="C39" s="1" t="s">
        <v>192</v>
      </c>
      <c r="D39" s="1" t="s">
        <v>17</v>
      </c>
      <c r="E39" s="1" t="s">
        <v>26</v>
      </c>
      <c r="F39" s="1" t="s">
        <v>193</v>
      </c>
      <c r="G39" s="1" t="s">
        <v>20</v>
      </c>
      <c r="H39" s="1" t="s">
        <v>21</v>
      </c>
      <c r="I39" s="4">
        <v>45748.97554398148</v>
      </c>
      <c r="J39" s="1" t="s">
        <v>194</v>
      </c>
      <c r="K39" s="3" t="str">
        <f>HYPERLINK("https://ekoapp.atlassian.net/browse/KTB-1511?atlOrigin=eyJpIjoiYzgwYTQ0ZjEyNzQzNGJhN2JmNjEyZTM0NmRhZWZhNjIiLCJwIjoic2hlZXRzLWppcmEifQ","KTB-1511")</f>
        <v>KTB-1511</v>
      </c>
      <c r="L39" s="1" t="s">
        <v>23</v>
      </c>
      <c r="M39" s="1" t="s">
        <v>195</v>
      </c>
      <c r="N39" s="1" t="s">
        <v>21</v>
      </c>
      <c r="O39" s="1" t="s">
        <v>196</v>
      </c>
      <c r="P39" s="2"/>
      <c r="Q39" s="2"/>
      <c r="R39" s="2"/>
      <c r="S39" s="2"/>
      <c r="T39" s="2"/>
      <c r="U39" s="2"/>
      <c r="V39" s="2"/>
      <c r="W39" s="2"/>
      <c r="X39" s="2"/>
      <c r="Y39" s="2"/>
      <c r="Z39" s="2"/>
    </row>
    <row r="40">
      <c r="A40" s="1" t="s">
        <v>106</v>
      </c>
      <c r="B40" s="3" t="str">
        <f>HYPERLINK("https://ekoapp.atlassian.net/browse/CS-3983?atlOrigin=eyJpIjoiYzgwYTQ0ZjEyNzQzNGJhN2JmNjEyZTM0NmRhZWZhNjIiLCJwIjoic2hlZXRzLWppcmEifQ","CS-3983")</f>
        <v>CS-3983</v>
      </c>
      <c r="C40" s="2" t="s">
        <v>197</v>
      </c>
      <c r="D40" s="1" t="s">
        <v>81</v>
      </c>
      <c r="E40" s="1" t="s">
        <v>26</v>
      </c>
      <c r="F40" s="1" t="s">
        <v>198</v>
      </c>
      <c r="G40" s="1" t="s">
        <v>20</v>
      </c>
      <c r="H40" s="1" t="s">
        <v>21</v>
      </c>
      <c r="I40" s="4">
        <v>45747.84363425926</v>
      </c>
      <c r="J40" s="1" t="s">
        <v>199</v>
      </c>
      <c r="K40" s="3" t="str">
        <f>HYPERLINK("https://ekoapp.atlassian.net/browse/KTB-1509?atlOrigin=eyJpIjoiYzgwYTQ0ZjEyNzQzNGJhN2JmNjEyZTM0NmRhZWZhNjIiLCJwIjoic2hlZXRzLWppcmEifQ","KTB-1509")</f>
        <v>KTB-1509</v>
      </c>
      <c r="L40" s="1" t="s">
        <v>85</v>
      </c>
      <c r="M40" s="2" t="s">
        <v>200</v>
      </c>
      <c r="N40" s="2" t="s">
        <v>21</v>
      </c>
      <c r="O40" s="2" t="s">
        <v>21</v>
      </c>
      <c r="P40" s="2"/>
      <c r="Q40" s="2"/>
      <c r="R40" s="2"/>
      <c r="S40" s="2"/>
      <c r="T40" s="2"/>
      <c r="U40" s="2"/>
      <c r="V40" s="2"/>
      <c r="W40" s="2"/>
      <c r="X40" s="2"/>
      <c r="Y40" s="2"/>
      <c r="Z40" s="2"/>
    </row>
    <row r="41">
      <c r="A41" s="1" t="s">
        <v>106</v>
      </c>
      <c r="B41" s="3" t="str">
        <f>HYPERLINK("https://ekoapp.atlassian.net/browse/CS-3978?atlOrigin=eyJpIjoiYzgwYTQ0ZjEyNzQzNGJhN2JmNjEyZTM0NmRhZWZhNjIiLCJwIjoic2hlZXRzLWppcmEifQ","CS-3978")</f>
        <v>CS-3978</v>
      </c>
      <c r="C41" s="2" t="s">
        <v>201</v>
      </c>
      <c r="D41" s="1" t="s">
        <v>143</v>
      </c>
      <c r="E41" s="1" t="s">
        <v>82</v>
      </c>
      <c r="F41" s="1" t="s">
        <v>202</v>
      </c>
      <c r="G41" s="1" t="s">
        <v>20</v>
      </c>
      <c r="H41" s="5">
        <v>45785.0</v>
      </c>
      <c r="I41" s="4">
        <v>45744.0190162037</v>
      </c>
      <c r="J41" s="1" t="s">
        <v>203</v>
      </c>
      <c r="K41" s="3" t="str">
        <f>HYPERLINK("https://ekoapp.atlassian.net/browse/KTB-1505?atlOrigin=eyJpIjoiYzgwYTQ0ZjEyNzQzNGJhN2JmNjEyZTM0NmRhZWZhNjIiLCJwIjoic2hlZXRzLWppcmEifQ","KTB-1505")</f>
        <v>KTB-1505</v>
      </c>
      <c r="L41" s="1" t="s">
        <v>23</v>
      </c>
      <c r="M41" s="2" t="s">
        <v>204</v>
      </c>
      <c r="N41" s="2" t="s">
        <v>205</v>
      </c>
      <c r="O41" s="2" t="s">
        <v>206</v>
      </c>
      <c r="P41" s="2"/>
      <c r="Q41" s="2"/>
      <c r="R41" s="2"/>
      <c r="S41" s="2"/>
      <c r="T41" s="2"/>
      <c r="U41" s="2"/>
      <c r="V41" s="2"/>
      <c r="W41" s="2"/>
      <c r="X41" s="2"/>
      <c r="Y41" s="2"/>
      <c r="Z41" s="2"/>
    </row>
    <row r="42">
      <c r="A42" s="1" t="s">
        <v>106</v>
      </c>
      <c r="B42" s="3" t="str">
        <f>HYPERLINK("https://ekoapp.atlassian.net/browse/CS-3975?atlOrigin=eyJpIjoiYzgwYTQ0ZjEyNzQzNGJhN2JmNjEyZTM0NmRhZWZhNjIiLCJwIjoic2hlZXRzLWppcmEifQ","CS-3975")</f>
        <v>CS-3975</v>
      </c>
      <c r="C42" s="1" t="s">
        <v>207</v>
      </c>
      <c r="D42" s="1" t="s">
        <v>155</v>
      </c>
      <c r="E42" s="1" t="s">
        <v>26</v>
      </c>
      <c r="F42" s="1" t="s">
        <v>208</v>
      </c>
      <c r="G42" s="1" t="s">
        <v>20</v>
      </c>
      <c r="H42" s="1" t="s">
        <v>21</v>
      </c>
      <c r="I42" s="4">
        <v>45742.859189814815</v>
      </c>
      <c r="J42" s="1" t="s">
        <v>209</v>
      </c>
      <c r="K42" s="3" t="str">
        <f>HYPERLINK("https://ekoapp.atlassian.net/browse/KTB-1504?atlOrigin=eyJpIjoiYzgwYTQ0ZjEyNzQzNGJhN2JmNjEyZTM0NmRhZWZhNjIiLCJwIjoic2hlZXRzLWppcmEifQ","KTB-1504")</f>
        <v>KTB-1504</v>
      </c>
      <c r="L42" s="1" t="s">
        <v>23</v>
      </c>
      <c r="M42" s="1" t="s">
        <v>210</v>
      </c>
      <c r="N42" s="1" t="s">
        <v>21</v>
      </c>
      <c r="O42" s="1" t="s">
        <v>21</v>
      </c>
      <c r="P42" s="2"/>
      <c r="Q42" s="2"/>
      <c r="R42" s="2"/>
      <c r="S42" s="2"/>
      <c r="T42" s="2"/>
      <c r="U42" s="2"/>
      <c r="V42" s="2"/>
      <c r="W42" s="2"/>
      <c r="X42" s="2"/>
      <c r="Y42" s="2"/>
      <c r="Z42" s="2"/>
    </row>
    <row r="43">
      <c r="A43" s="1" t="s">
        <v>106</v>
      </c>
      <c r="B43" s="3" t="str">
        <f>HYPERLINK("https://ekoapp.atlassian.net/browse/CS-3974?atlOrigin=eyJpIjoiYzgwYTQ0ZjEyNzQzNGJhN2JmNjEyZTM0NmRhZWZhNjIiLCJwIjoic2hlZXRzLWppcmEifQ","CS-3974")</f>
        <v>CS-3974</v>
      </c>
      <c r="C43" s="1" t="s">
        <v>211</v>
      </c>
      <c r="D43" s="1" t="s">
        <v>121</v>
      </c>
      <c r="E43" s="1" t="s">
        <v>26</v>
      </c>
      <c r="F43" s="1" t="s">
        <v>212</v>
      </c>
      <c r="G43" s="1" t="s">
        <v>20</v>
      </c>
      <c r="H43" s="1" t="s">
        <v>21</v>
      </c>
      <c r="I43" s="4">
        <v>45742.84725694444</v>
      </c>
      <c r="J43" s="1" t="s">
        <v>213</v>
      </c>
      <c r="K43" s="3" t="str">
        <f>HYPERLINK("https://ekoapp.atlassian.net/browse/KTB-1503?atlOrigin=eyJpIjoiYzgwYTQ0ZjEyNzQzNGJhN2JmNjEyZTM0NmRhZWZhNjIiLCJwIjoic2hlZXRzLWppcmEifQ","KTB-1503")</f>
        <v>KTB-1503</v>
      </c>
      <c r="L43" s="1" t="s">
        <v>29</v>
      </c>
      <c r="M43" s="1" t="s">
        <v>214</v>
      </c>
      <c r="N43" s="1" t="s">
        <v>21</v>
      </c>
      <c r="O43" s="1" t="s">
        <v>21</v>
      </c>
      <c r="P43" s="2"/>
      <c r="Q43" s="2"/>
      <c r="R43" s="2"/>
      <c r="S43" s="2"/>
      <c r="T43" s="2"/>
      <c r="U43" s="2"/>
      <c r="V43" s="2"/>
      <c r="W43" s="2"/>
      <c r="X43" s="2"/>
      <c r="Y43" s="2"/>
      <c r="Z43" s="2"/>
    </row>
    <row r="44">
      <c r="A44" s="1" t="s">
        <v>106</v>
      </c>
      <c r="B44" s="3" t="str">
        <f>HYPERLINK("https://ekoapp.atlassian.net/browse/CS-3973?atlOrigin=eyJpIjoiYzgwYTQ0ZjEyNzQzNGJhN2JmNjEyZTM0NmRhZWZhNjIiLCJwIjoic2hlZXRzLWppcmEifQ","CS-3973")</f>
        <v>CS-3973</v>
      </c>
      <c r="C44" s="1" t="s">
        <v>215</v>
      </c>
      <c r="D44" s="1" t="s">
        <v>155</v>
      </c>
      <c r="E44" s="1" t="s">
        <v>26</v>
      </c>
      <c r="F44" s="1" t="s">
        <v>216</v>
      </c>
      <c r="G44" s="1" t="s">
        <v>20</v>
      </c>
      <c r="H44" s="1" t="s">
        <v>21</v>
      </c>
      <c r="I44" s="4">
        <v>45741.91280092593</v>
      </c>
      <c r="J44" s="1" t="s">
        <v>190</v>
      </c>
      <c r="K44" s="3" t="str">
        <f>HYPERLINK("https://ekoapp.atlassian.net/browse/KTB-1502?atlOrigin=eyJpIjoiYzgwYTQ0ZjEyNzQzNGJhN2JmNjEyZTM0NmRhZWZhNjIiLCJwIjoic2hlZXRzLWppcmEifQ","KTB-1502")</f>
        <v>KTB-1502</v>
      </c>
      <c r="L44" s="1" t="s">
        <v>23</v>
      </c>
      <c r="M44" s="1" t="s">
        <v>217</v>
      </c>
      <c r="N44" s="1" t="s">
        <v>21</v>
      </c>
      <c r="O44" s="1" t="s">
        <v>21</v>
      </c>
      <c r="P44" s="2"/>
      <c r="Q44" s="2"/>
      <c r="R44" s="2"/>
      <c r="S44" s="2"/>
      <c r="T44" s="2"/>
      <c r="U44" s="2"/>
      <c r="V44" s="2"/>
      <c r="W44" s="2"/>
      <c r="X44" s="2"/>
      <c r="Y44" s="2"/>
      <c r="Z44" s="2"/>
    </row>
    <row r="45">
      <c r="A45" s="1" t="s">
        <v>106</v>
      </c>
      <c r="B45" s="3" t="str">
        <f>HYPERLINK("https://ekoapp.atlassian.net/browse/CS-3972?atlOrigin=eyJpIjoiYzgwYTQ0ZjEyNzQzNGJhN2JmNjEyZTM0NmRhZWZhNjIiLCJwIjoic2hlZXRzLWppcmEifQ","CS-3972")</f>
        <v>CS-3972</v>
      </c>
      <c r="C45" s="1" t="s">
        <v>218</v>
      </c>
      <c r="D45" s="1" t="s">
        <v>219</v>
      </c>
      <c r="E45" s="1" t="s">
        <v>220</v>
      </c>
      <c r="F45" s="1" t="s">
        <v>221</v>
      </c>
      <c r="G45" s="1" t="s">
        <v>20</v>
      </c>
      <c r="H45" s="1" t="s">
        <v>21</v>
      </c>
      <c r="I45" s="4">
        <v>45741.86461805556</v>
      </c>
      <c r="J45" s="1" t="s">
        <v>222</v>
      </c>
      <c r="K45" s="3" t="str">
        <f>HYPERLINK("https://ekoapp.atlassian.net/browse/KTB-1501?atlOrigin=eyJpIjoiYzgwYTQ0ZjEyNzQzNGJhN2JmNjEyZTM0NmRhZWZhNjIiLCJwIjoic2hlZXRzLWppcmEifQ","KTB-1501")</f>
        <v>KTB-1501</v>
      </c>
      <c r="L45" s="1" t="s">
        <v>100</v>
      </c>
      <c r="M45" s="2" t="s">
        <v>223</v>
      </c>
      <c r="N45" s="2" t="s">
        <v>224</v>
      </c>
      <c r="O45" s="2" t="s">
        <v>225</v>
      </c>
      <c r="P45" s="2"/>
      <c r="Q45" s="2"/>
      <c r="R45" s="2"/>
      <c r="S45" s="2"/>
      <c r="T45" s="2"/>
      <c r="U45" s="2"/>
      <c r="V45" s="2"/>
      <c r="W45" s="2"/>
      <c r="X45" s="2"/>
      <c r="Y45" s="2"/>
      <c r="Z45" s="2"/>
    </row>
    <row r="46">
      <c r="A46" s="1" t="s">
        <v>106</v>
      </c>
      <c r="B46" s="3" t="str">
        <f>HYPERLINK("https://ekoapp.atlassian.net/browse/CS-3969?atlOrigin=eyJpIjoiYzgwYTQ0ZjEyNzQzNGJhN2JmNjEyZTM0NmRhZWZhNjIiLCJwIjoic2hlZXRzLWppcmEifQ","CS-3969")</f>
        <v>CS-3969</v>
      </c>
      <c r="C46" s="1" t="s">
        <v>226</v>
      </c>
      <c r="D46" s="1" t="s">
        <v>219</v>
      </c>
      <c r="E46" s="1" t="s">
        <v>26</v>
      </c>
      <c r="F46" s="1" t="s">
        <v>227</v>
      </c>
      <c r="G46" s="1" t="s">
        <v>20</v>
      </c>
      <c r="H46" s="1" t="s">
        <v>21</v>
      </c>
      <c r="I46" s="4">
        <v>45740.946608796294</v>
      </c>
      <c r="J46" s="1" t="s">
        <v>177</v>
      </c>
      <c r="K46" s="3" t="str">
        <f>HYPERLINK("https://ekoapp.atlassian.net/browse/KTB-1499?atlOrigin=eyJpIjoiYzgwYTQ0ZjEyNzQzNGJhN2JmNjEyZTM0NmRhZWZhNjIiLCJwIjoic2hlZXRzLWppcmEifQ","KTB-1499")</f>
        <v>KTB-1499</v>
      </c>
      <c r="L46" s="1" t="s">
        <v>85</v>
      </c>
      <c r="M46" s="2" t="s">
        <v>228</v>
      </c>
      <c r="N46" s="2" t="s">
        <v>224</v>
      </c>
      <c r="O46" s="2" t="s">
        <v>225</v>
      </c>
      <c r="P46" s="2"/>
      <c r="Q46" s="2"/>
      <c r="R46" s="2"/>
      <c r="S46" s="2"/>
      <c r="T46" s="2"/>
      <c r="U46" s="2"/>
      <c r="V46" s="2"/>
      <c r="W46" s="2"/>
      <c r="X46" s="2"/>
      <c r="Y46" s="2"/>
      <c r="Z46" s="2"/>
    </row>
    <row r="47">
      <c r="A47" s="1" t="s">
        <v>106</v>
      </c>
      <c r="B47" s="3" t="str">
        <f>HYPERLINK("https://ekoapp.atlassian.net/browse/CS-3968?atlOrigin=eyJpIjoiYzgwYTQ0ZjEyNzQzNGJhN2JmNjEyZTM0NmRhZWZhNjIiLCJwIjoic2hlZXRzLWppcmEifQ","CS-3968")</f>
        <v>CS-3968</v>
      </c>
      <c r="C47" s="1" t="s">
        <v>229</v>
      </c>
      <c r="D47" s="1" t="s">
        <v>219</v>
      </c>
      <c r="E47" s="1" t="s">
        <v>26</v>
      </c>
      <c r="F47" s="1" t="s">
        <v>230</v>
      </c>
      <c r="G47" s="1" t="s">
        <v>20</v>
      </c>
      <c r="H47" s="1" t="s">
        <v>21</v>
      </c>
      <c r="I47" s="4">
        <v>45740.943020833336</v>
      </c>
      <c r="J47" s="1" t="s">
        <v>190</v>
      </c>
      <c r="K47" s="3" t="str">
        <f>HYPERLINK("https://ekoapp.atlassian.net/browse/KTB-1498?atlOrigin=eyJpIjoiYzgwYTQ0ZjEyNzQzNGJhN2JmNjEyZTM0NmRhZWZhNjIiLCJwIjoic2hlZXRzLWppcmEifQ","KTB-1498")</f>
        <v>KTB-1498</v>
      </c>
      <c r="L47" s="1" t="s">
        <v>23</v>
      </c>
      <c r="M47" s="2" t="s">
        <v>228</v>
      </c>
      <c r="N47" s="2" t="s">
        <v>224</v>
      </c>
      <c r="O47" s="2" t="s">
        <v>225</v>
      </c>
      <c r="P47" s="2"/>
      <c r="Q47" s="2"/>
      <c r="R47" s="2"/>
      <c r="S47" s="2"/>
      <c r="T47" s="2"/>
      <c r="U47" s="2"/>
      <c r="V47" s="2"/>
      <c r="W47" s="2"/>
      <c r="X47" s="2"/>
      <c r="Y47" s="2"/>
      <c r="Z47" s="2"/>
    </row>
    <row r="48">
      <c r="A48" s="1" t="s">
        <v>106</v>
      </c>
      <c r="B48" s="3" t="str">
        <f>HYPERLINK("https://ekoapp.atlassian.net/browse/CS-3967?atlOrigin=eyJpIjoiYzgwYTQ0ZjEyNzQzNGJhN2JmNjEyZTM0NmRhZWZhNjIiLCJwIjoic2hlZXRzLWppcmEifQ","CS-3967")</f>
        <v>CS-3967</v>
      </c>
      <c r="C48" s="1" t="s">
        <v>231</v>
      </c>
      <c r="D48" s="1" t="s">
        <v>219</v>
      </c>
      <c r="E48" s="1" t="s">
        <v>26</v>
      </c>
      <c r="F48" s="1" t="s">
        <v>232</v>
      </c>
      <c r="G48" s="1" t="s">
        <v>20</v>
      </c>
      <c r="H48" s="1" t="s">
        <v>21</v>
      </c>
      <c r="I48" s="4">
        <v>45740.79752314815</v>
      </c>
      <c r="J48" s="1" t="s">
        <v>233</v>
      </c>
      <c r="K48" s="3" t="str">
        <f>HYPERLINK("https://ekoapp.atlassian.net/browse/KTB-1497?atlOrigin=eyJpIjoiYzgwYTQ0ZjEyNzQzNGJhN2JmNjEyZTM0NmRhZWZhNjIiLCJwIjoic2hlZXRzLWppcmEifQ","KTB-1497")</f>
        <v>KTB-1497</v>
      </c>
      <c r="L48" s="1" t="s">
        <v>100</v>
      </c>
      <c r="M48" s="2" t="s">
        <v>234</v>
      </c>
      <c r="N48" s="2" t="s">
        <v>224</v>
      </c>
      <c r="O48" s="2" t="s">
        <v>225</v>
      </c>
      <c r="P48" s="2"/>
      <c r="Q48" s="2"/>
      <c r="R48" s="2"/>
      <c r="S48" s="2"/>
      <c r="T48" s="2"/>
      <c r="U48" s="2"/>
      <c r="V48" s="2"/>
      <c r="W48" s="2"/>
      <c r="X48" s="2"/>
      <c r="Y48" s="2"/>
      <c r="Z48" s="2"/>
    </row>
    <row r="49">
      <c r="A49" s="1" t="s">
        <v>106</v>
      </c>
      <c r="B49" s="3" t="str">
        <f>HYPERLINK("https://ekoapp.atlassian.net/browse/CS-3966?atlOrigin=eyJpIjoiYzgwYTQ0ZjEyNzQzNGJhN2JmNjEyZTM0NmRhZWZhNjIiLCJwIjoic2hlZXRzLWppcmEifQ","CS-3966")</f>
        <v>CS-3966</v>
      </c>
      <c r="C49" s="1" t="s">
        <v>235</v>
      </c>
      <c r="D49" s="1" t="s">
        <v>121</v>
      </c>
      <c r="E49" s="1" t="s">
        <v>26</v>
      </c>
      <c r="F49" s="1" t="s">
        <v>236</v>
      </c>
      <c r="G49" s="1" t="s">
        <v>20</v>
      </c>
      <c r="H49" s="1" t="s">
        <v>21</v>
      </c>
      <c r="I49" s="4">
        <v>45740.11341435185</v>
      </c>
      <c r="J49" s="1" t="s">
        <v>237</v>
      </c>
      <c r="K49" s="3" t="str">
        <f>HYPERLINK("https://ekoapp.atlassian.net/browse/KTB-1496?atlOrigin=eyJpIjoiYzgwYTQ0ZjEyNzQzNGJhN2JmNjEyZTM0NmRhZWZhNjIiLCJwIjoic2hlZXRzLWppcmEifQ","KTB-1496")</f>
        <v>KTB-1496</v>
      </c>
      <c r="L49" s="1" t="s">
        <v>29</v>
      </c>
      <c r="M49" s="1" t="s">
        <v>238</v>
      </c>
      <c r="N49" s="1" t="s">
        <v>21</v>
      </c>
      <c r="O49" s="1" t="s">
        <v>21</v>
      </c>
      <c r="P49" s="2"/>
      <c r="Q49" s="2"/>
      <c r="R49" s="2"/>
      <c r="S49" s="2"/>
      <c r="T49" s="2"/>
      <c r="U49" s="2"/>
      <c r="V49" s="2"/>
      <c r="W49" s="2"/>
      <c r="X49" s="2"/>
      <c r="Y49" s="2"/>
      <c r="Z49" s="2"/>
    </row>
    <row r="50">
      <c r="A50" s="1" t="s">
        <v>106</v>
      </c>
      <c r="B50" s="3" t="str">
        <f>HYPERLINK("https://ekoapp.atlassian.net/browse/CS-3965?atlOrigin=eyJpIjoiYzgwYTQ0ZjEyNzQzNGJhN2JmNjEyZTM0NmRhZWZhNjIiLCJwIjoic2hlZXRzLWppcmEifQ","CS-3965")</f>
        <v>CS-3965</v>
      </c>
      <c r="C50" s="1" t="s">
        <v>239</v>
      </c>
      <c r="D50" s="1" t="s">
        <v>240</v>
      </c>
      <c r="E50" s="1" t="s">
        <v>26</v>
      </c>
      <c r="F50" s="1" t="s">
        <v>241</v>
      </c>
      <c r="G50" s="1" t="s">
        <v>20</v>
      </c>
      <c r="H50" s="1" t="s">
        <v>21</v>
      </c>
      <c r="I50" s="4">
        <v>45740.07579861111</v>
      </c>
      <c r="J50" s="1" t="s">
        <v>242</v>
      </c>
      <c r="K50" s="3" t="str">
        <f>HYPERLINK("https://ekoapp.atlassian.net/browse/KTB-1495?atlOrigin=eyJpIjoiYzgwYTQ0ZjEyNzQzNGJhN2JmNjEyZTM0NmRhZWZhNjIiLCJwIjoic2hlZXRzLWppcmEifQ","KTB-1495")</f>
        <v>KTB-1495</v>
      </c>
      <c r="L50" s="1" t="s">
        <v>23</v>
      </c>
      <c r="M50" s="1" t="s">
        <v>243</v>
      </c>
      <c r="N50" s="1" t="s">
        <v>21</v>
      </c>
      <c r="O50" s="1" t="s">
        <v>21</v>
      </c>
      <c r="P50" s="2"/>
      <c r="Q50" s="2"/>
      <c r="R50" s="2"/>
      <c r="S50" s="2"/>
      <c r="T50" s="2"/>
      <c r="U50" s="2"/>
      <c r="V50" s="2"/>
      <c r="W50" s="2"/>
      <c r="X50" s="2"/>
      <c r="Y50" s="2"/>
      <c r="Z50" s="2"/>
    </row>
    <row r="51">
      <c r="A51" s="1" t="s">
        <v>106</v>
      </c>
      <c r="B51" s="3" t="str">
        <f>HYPERLINK("https://ekoapp.atlassian.net/browse/CS-3962?atlOrigin=eyJpIjoiYzgwYTQ0ZjEyNzQzNGJhN2JmNjEyZTM0NmRhZWZhNjIiLCJwIjoic2hlZXRzLWppcmEifQ","CS-3962")</f>
        <v>CS-3962</v>
      </c>
      <c r="C51" s="1" t="s">
        <v>244</v>
      </c>
      <c r="D51" s="1" t="s">
        <v>188</v>
      </c>
      <c r="E51" s="1" t="s">
        <v>26</v>
      </c>
      <c r="F51" s="1" t="s">
        <v>245</v>
      </c>
      <c r="G51" s="1" t="s">
        <v>20</v>
      </c>
      <c r="H51" s="1" t="s">
        <v>21</v>
      </c>
      <c r="I51" s="4">
        <v>45740.0200462963</v>
      </c>
      <c r="J51" s="1" t="s">
        <v>246</v>
      </c>
      <c r="K51" s="3" t="str">
        <f>HYPERLINK("https://ekoapp.atlassian.net/browse/KTB-1494?atlOrigin=eyJpIjoiYzgwYTQ0ZjEyNzQzNGJhN2JmNjEyZTM0NmRhZWZhNjIiLCJwIjoic2hlZXRzLWppcmEifQ","KTB-1494")</f>
        <v>KTB-1494</v>
      </c>
      <c r="L51" s="1" t="s">
        <v>23</v>
      </c>
      <c r="M51" s="1" t="s">
        <v>247</v>
      </c>
      <c r="N51" s="1" t="s">
        <v>21</v>
      </c>
      <c r="O51" s="1" t="s">
        <v>21</v>
      </c>
      <c r="P51" s="2"/>
      <c r="Q51" s="2"/>
      <c r="R51" s="2"/>
      <c r="S51" s="2"/>
      <c r="T51" s="2"/>
      <c r="U51" s="2"/>
      <c r="V51" s="2"/>
      <c r="W51" s="2"/>
      <c r="X51" s="2"/>
      <c r="Y51" s="2"/>
      <c r="Z51" s="2"/>
    </row>
    <row r="52">
      <c r="A52" s="1" t="s">
        <v>106</v>
      </c>
      <c r="B52" s="3" t="str">
        <f>HYPERLINK("https://ekoapp.atlassian.net/browse/CS-3961?atlOrigin=eyJpIjoiYzgwYTQ0ZjEyNzQzNGJhN2JmNjEyZTM0NmRhZWZhNjIiLCJwIjoic2hlZXRzLWppcmEifQ","CS-3961")</f>
        <v>CS-3961</v>
      </c>
      <c r="C52" s="1" t="s">
        <v>248</v>
      </c>
      <c r="D52" s="1" t="s">
        <v>188</v>
      </c>
      <c r="E52" s="1" t="s">
        <v>26</v>
      </c>
      <c r="F52" s="1" t="s">
        <v>249</v>
      </c>
      <c r="G52" s="1" t="s">
        <v>20</v>
      </c>
      <c r="H52" s="1" t="s">
        <v>21</v>
      </c>
      <c r="I52" s="4">
        <v>45739.8696875</v>
      </c>
      <c r="J52" s="1" t="s">
        <v>250</v>
      </c>
      <c r="K52" s="3" t="str">
        <f>HYPERLINK("https://ekoapp.atlassian.net/browse/KTB-1493?atlOrigin=eyJpIjoiYzgwYTQ0ZjEyNzQzNGJhN2JmNjEyZTM0NmRhZWZhNjIiLCJwIjoic2hlZXRzLWppcmEifQ","KTB-1493")</f>
        <v>KTB-1493</v>
      </c>
      <c r="L52" s="1" t="s">
        <v>23</v>
      </c>
      <c r="M52" s="1" t="s">
        <v>251</v>
      </c>
      <c r="N52" s="1" t="s">
        <v>21</v>
      </c>
      <c r="O52" s="1" t="s">
        <v>21</v>
      </c>
      <c r="P52" s="2"/>
      <c r="Q52" s="2"/>
      <c r="R52" s="2"/>
      <c r="S52" s="2"/>
      <c r="T52" s="2"/>
      <c r="U52" s="2"/>
      <c r="V52" s="2"/>
      <c r="W52" s="2"/>
      <c r="X52" s="2"/>
      <c r="Y52" s="2"/>
      <c r="Z52" s="2"/>
    </row>
    <row r="53">
      <c r="A53" s="1" t="s">
        <v>106</v>
      </c>
      <c r="B53" s="3" t="str">
        <f>HYPERLINK("https://ekoapp.atlassian.net/browse/CS-3960?atlOrigin=eyJpIjoiYzgwYTQ0ZjEyNzQzNGJhN2JmNjEyZTM0NmRhZWZhNjIiLCJwIjoic2hlZXRzLWppcmEifQ","CS-3960")</f>
        <v>CS-3960</v>
      </c>
      <c r="C53" s="2" t="s">
        <v>252</v>
      </c>
      <c r="D53" s="1" t="s">
        <v>143</v>
      </c>
      <c r="E53" s="1" t="s">
        <v>82</v>
      </c>
      <c r="F53" s="1" t="s">
        <v>253</v>
      </c>
      <c r="G53" s="1" t="s">
        <v>20</v>
      </c>
      <c r="H53" s="5">
        <v>45755.0</v>
      </c>
      <c r="I53" s="4">
        <v>45737.11173611111</v>
      </c>
      <c r="J53" s="1" t="s">
        <v>73</v>
      </c>
      <c r="K53" s="3" t="str">
        <f>HYPERLINK("https://ekoapp.atlassian.net/browse/KTB-1490?atlOrigin=eyJpIjoiYzgwYTQ0ZjEyNzQzNGJhN2JmNjEyZTM0NmRhZWZhNjIiLCJwIjoic2hlZXRzLWppcmEifQ","KTB-1490")</f>
        <v>KTB-1490</v>
      </c>
      <c r="L53" s="1" t="s">
        <v>85</v>
      </c>
      <c r="M53" s="2" t="s">
        <v>254</v>
      </c>
      <c r="N53" s="2" t="s">
        <v>21</v>
      </c>
      <c r="O53" s="2" t="s">
        <v>255</v>
      </c>
      <c r="P53" s="2"/>
      <c r="Q53" s="2"/>
      <c r="R53" s="2"/>
      <c r="S53" s="2"/>
      <c r="T53" s="2"/>
      <c r="U53" s="2"/>
      <c r="V53" s="2"/>
      <c r="W53" s="2"/>
      <c r="X53" s="2"/>
      <c r="Y53" s="2"/>
      <c r="Z53" s="2"/>
    </row>
    <row r="54">
      <c r="A54" s="1" t="s">
        <v>106</v>
      </c>
      <c r="B54" s="3" t="str">
        <f>HYPERLINK("https://ekoapp.atlassian.net/browse/CS-3959?atlOrigin=eyJpIjoiYzgwYTQ0ZjEyNzQzNGJhN2JmNjEyZTM0NmRhZWZhNjIiLCJwIjoic2hlZXRzLWppcmEifQ","CS-3959")</f>
        <v>CS-3959</v>
      </c>
      <c r="C54" s="2" t="s">
        <v>256</v>
      </c>
      <c r="D54" s="1" t="s">
        <v>65</v>
      </c>
      <c r="E54" s="1" t="s">
        <v>32</v>
      </c>
      <c r="F54" s="1" t="s">
        <v>257</v>
      </c>
      <c r="G54" s="1" t="s">
        <v>20</v>
      </c>
      <c r="H54" s="1" t="s">
        <v>21</v>
      </c>
      <c r="I54" s="4">
        <v>45737.10865740741</v>
      </c>
      <c r="J54" s="1" t="s">
        <v>258</v>
      </c>
      <c r="K54" s="3" t="str">
        <f>HYPERLINK("https://ekoapp.atlassian.net/browse/KTB-1489?atlOrigin=eyJpIjoiYzgwYTQ0ZjEyNzQzNGJhN2JmNjEyZTM0NmRhZWZhNjIiLCJwIjoic2hlZXRzLWppcmEifQ","KTB-1489")</f>
        <v>KTB-1489</v>
      </c>
      <c r="L54" s="1" t="s">
        <v>100</v>
      </c>
      <c r="M54" s="2" t="s">
        <v>259</v>
      </c>
      <c r="N54" s="2" t="s">
        <v>21</v>
      </c>
      <c r="O54" s="2" t="s">
        <v>21</v>
      </c>
      <c r="P54" s="2"/>
      <c r="Q54" s="2"/>
      <c r="R54" s="2"/>
      <c r="S54" s="2"/>
      <c r="T54" s="2"/>
      <c r="U54" s="2"/>
      <c r="V54" s="2"/>
      <c r="W54" s="2"/>
      <c r="X54" s="2"/>
      <c r="Y54" s="2"/>
      <c r="Z54" s="2"/>
    </row>
    <row r="55">
      <c r="A55" s="1" t="s">
        <v>106</v>
      </c>
      <c r="B55" s="3" t="str">
        <f>HYPERLINK("https://ekoapp.atlassian.net/browse/CS-3958?atlOrigin=eyJpIjoiYzgwYTQ0ZjEyNzQzNGJhN2JmNjEyZTM0NmRhZWZhNjIiLCJwIjoic2hlZXRzLWppcmEifQ","CS-3958")</f>
        <v>CS-3958</v>
      </c>
      <c r="C55" s="1" t="s">
        <v>260</v>
      </c>
      <c r="D55" s="1" t="s">
        <v>240</v>
      </c>
      <c r="E55" s="1" t="s">
        <v>26</v>
      </c>
      <c r="F55" s="1" t="s">
        <v>261</v>
      </c>
      <c r="G55" s="1" t="s">
        <v>20</v>
      </c>
      <c r="H55" s="1" t="s">
        <v>21</v>
      </c>
      <c r="I55" s="4">
        <v>45736.875659722224</v>
      </c>
      <c r="J55" s="1" t="s">
        <v>262</v>
      </c>
      <c r="K55" s="3" t="str">
        <f>HYPERLINK("https://ekoapp.atlassian.net/browse/KTB-1488?atlOrigin=eyJpIjoiYzgwYTQ0ZjEyNzQzNGJhN2JmNjEyZTM0NmRhZWZhNjIiLCJwIjoic2hlZXRzLWppcmEifQ","KTB-1488")</f>
        <v>KTB-1488</v>
      </c>
      <c r="L55" s="1" t="s">
        <v>23</v>
      </c>
      <c r="M55" s="1" t="s">
        <v>263</v>
      </c>
      <c r="N55" s="1" t="s">
        <v>21</v>
      </c>
      <c r="O55" s="1" t="s">
        <v>21</v>
      </c>
      <c r="P55" s="2"/>
      <c r="Q55" s="2"/>
      <c r="R55" s="2"/>
      <c r="S55" s="2"/>
      <c r="T55" s="2"/>
      <c r="U55" s="2"/>
      <c r="V55" s="2"/>
      <c r="W55" s="2"/>
      <c r="X55" s="2"/>
      <c r="Y55" s="2"/>
      <c r="Z55" s="2"/>
    </row>
    <row r="56">
      <c r="A56" s="1" t="s">
        <v>106</v>
      </c>
      <c r="B56" s="3" t="str">
        <f>HYPERLINK("https://ekoapp.atlassian.net/browse/CS-3957?atlOrigin=eyJpIjoiYzgwYTQ0ZjEyNzQzNGJhN2JmNjEyZTM0NmRhZWZhNjIiLCJwIjoic2hlZXRzLWppcmEifQ","CS-3957")</f>
        <v>CS-3957</v>
      </c>
      <c r="C56" s="1" t="s">
        <v>264</v>
      </c>
      <c r="D56" s="1" t="s">
        <v>37</v>
      </c>
      <c r="E56" s="1" t="s">
        <v>26</v>
      </c>
      <c r="F56" s="1" t="s">
        <v>265</v>
      </c>
      <c r="G56" s="1" t="s">
        <v>20</v>
      </c>
      <c r="H56" s="1" t="s">
        <v>21</v>
      </c>
      <c r="I56" s="4">
        <v>45736.871354166666</v>
      </c>
      <c r="J56" s="1" t="s">
        <v>266</v>
      </c>
      <c r="K56" s="3" t="str">
        <f>HYPERLINK("https://ekoapp.atlassian.net/browse/KTB-1487?atlOrigin=eyJpIjoiYzgwYTQ0ZjEyNzQzNGJhN2JmNjEyZTM0NmRhZWZhNjIiLCJwIjoic2hlZXRzLWppcmEifQ","KTB-1487")</f>
        <v>KTB-1487</v>
      </c>
      <c r="L56" s="1" t="s">
        <v>23</v>
      </c>
      <c r="M56" s="1" t="s">
        <v>267</v>
      </c>
      <c r="N56" s="1" t="s">
        <v>21</v>
      </c>
      <c r="O56" s="1" t="s">
        <v>21</v>
      </c>
      <c r="P56" s="2"/>
      <c r="Q56" s="2"/>
      <c r="R56" s="2"/>
      <c r="S56" s="2"/>
      <c r="T56" s="2"/>
      <c r="U56" s="2"/>
      <c r="V56" s="2"/>
      <c r="W56" s="2"/>
      <c r="X56" s="2"/>
      <c r="Y56" s="2"/>
      <c r="Z56" s="2"/>
    </row>
    <row r="57">
      <c r="A57" s="1" t="s">
        <v>106</v>
      </c>
      <c r="B57" s="3" t="str">
        <f>HYPERLINK("https://ekoapp.atlassian.net/browse/CS-3956?atlOrigin=eyJpIjoiYzgwYTQ0ZjEyNzQzNGJhN2JmNjEyZTM0NmRhZWZhNjIiLCJwIjoic2hlZXRzLWppcmEifQ","CS-3956")</f>
        <v>CS-3956</v>
      </c>
      <c r="C57" s="2" t="s">
        <v>268</v>
      </c>
      <c r="D57" s="1" t="s">
        <v>81</v>
      </c>
      <c r="E57" s="1" t="s">
        <v>82</v>
      </c>
      <c r="F57" s="1" t="s">
        <v>269</v>
      </c>
      <c r="G57" s="1" t="s">
        <v>20</v>
      </c>
      <c r="H57" s="5">
        <v>45755.0</v>
      </c>
      <c r="I57" s="4">
        <v>45736.86119212963</v>
      </c>
      <c r="J57" s="1" t="s">
        <v>270</v>
      </c>
      <c r="K57" s="3" t="str">
        <f>HYPERLINK("https://ekoapp.atlassian.net/browse/KTB-1486?atlOrigin=eyJpIjoiYzgwYTQ0ZjEyNzQzNGJhN2JmNjEyZTM0NmRhZWZhNjIiLCJwIjoic2hlZXRzLWppcmEifQ","KTB-1486")</f>
        <v>KTB-1486</v>
      </c>
      <c r="L57" s="1" t="s">
        <v>100</v>
      </c>
      <c r="M57" s="2" t="s">
        <v>271</v>
      </c>
      <c r="N57" s="2" t="s">
        <v>21</v>
      </c>
      <c r="O57" s="2" t="s">
        <v>272</v>
      </c>
      <c r="P57" s="2"/>
      <c r="Q57" s="2"/>
      <c r="R57" s="2"/>
      <c r="S57" s="2"/>
      <c r="T57" s="2"/>
      <c r="U57" s="2"/>
      <c r="V57" s="2"/>
      <c r="W57" s="2"/>
      <c r="X57" s="2"/>
      <c r="Y57" s="2"/>
      <c r="Z57" s="2"/>
    </row>
    <row r="58">
      <c r="A58" s="1" t="s">
        <v>106</v>
      </c>
      <c r="B58" s="3" t="str">
        <f>HYPERLINK("https://ekoapp.atlassian.net/browse/CS-3952?atlOrigin=eyJpIjoiYzgwYTQ0ZjEyNzQzNGJhN2JmNjEyZTM0NmRhZWZhNjIiLCJwIjoic2hlZXRzLWppcmEifQ","CS-3952")</f>
        <v>CS-3952</v>
      </c>
      <c r="C58" s="1" t="s">
        <v>273</v>
      </c>
      <c r="D58" s="1" t="s">
        <v>42</v>
      </c>
      <c r="E58" s="1" t="s">
        <v>26</v>
      </c>
      <c r="F58" s="1" t="s">
        <v>274</v>
      </c>
      <c r="G58" s="1" t="s">
        <v>20</v>
      </c>
      <c r="H58" s="1" t="s">
        <v>21</v>
      </c>
      <c r="I58" s="4">
        <v>45735.95222222222</v>
      </c>
      <c r="J58" s="1" t="s">
        <v>275</v>
      </c>
      <c r="K58" s="3" t="str">
        <f>HYPERLINK("https://ekoapp.atlassian.net/browse/KTB-1485?atlOrigin=eyJpIjoiYzgwYTQ0ZjEyNzQzNGJhN2JmNjEyZTM0NmRhZWZhNjIiLCJwIjoic2hlZXRzLWppcmEifQ","KTB-1485")</f>
        <v>KTB-1485</v>
      </c>
      <c r="L58" s="1" t="s">
        <v>23</v>
      </c>
      <c r="M58" s="1" t="s">
        <v>276</v>
      </c>
      <c r="N58" s="1" t="s">
        <v>21</v>
      </c>
      <c r="O58" s="1" t="s">
        <v>21</v>
      </c>
      <c r="P58" s="2"/>
      <c r="Q58" s="2"/>
      <c r="R58" s="2"/>
      <c r="S58" s="2"/>
      <c r="T58" s="2"/>
      <c r="U58" s="2"/>
      <c r="V58" s="2"/>
      <c r="W58" s="2"/>
      <c r="X58" s="2"/>
      <c r="Y58" s="2"/>
      <c r="Z58" s="2"/>
    </row>
    <row r="59">
      <c r="A59" s="1" t="s">
        <v>106</v>
      </c>
      <c r="B59" s="3" t="str">
        <f>HYPERLINK("https://ekoapp.atlassian.net/browse/CS-3948?atlOrigin=eyJpIjoiYzgwYTQ0ZjEyNzQzNGJhN2JmNjEyZTM0NmRhZWZhNjIiLCJwIjoic2hlZXRzLWppcmEifQ","CS-3948")</f>
        <v>CS-3948</v>
      </c>
      <c r="C59" s="1" t="s">
        <v>277</v>
      </c>
      <c r="D59" s="1" t="s">
        <v>47</v>
      </c>
      <c r="E59" s="1" t="s">
        <v>26</v>
      </c>
      <c r="F59" s="1" t="s">
        <v>278</v>
      </c>
      <c r="G59" s="1" t="s">
        <v>20</v>
      </c>
      <c r="H59" s="5">
        <v>45769.0</v>
      </c>
      <c r="I59" s="4">
        <v>45734.912569444445</v>
      </c>
      <c r="J59" s="1" t="s">
        <v>177</v>
      </c>
      <c r="K59" s="3" t="str">
        <f>HYPERLINK("https://ekoapp.atlassian.net/browse/KTB-1484?atlOrigin=eyJpIjoiYzgwYTQ0ZjEyNzQzNGJhN2JmNjEyZTM0NmRhZWZhNjIiLCJwIjoic2hlZXRzLWppcmEifQ","KTB-1484")</f>
        <v>KTB-1484</v>
      </c>
      <c r="L59" s="1" t="s">
        <v>29</v>
      </c>
      <c r="M59" s="2" t="s">
        <v>279</v>
      </c>
      <c r="N59" s="2" t="s">
        <v>21</v>
      </c>
      <c r="O59" s="2" t="s">
        <v>280</v>
      </c>
      <c r="P59" s="2"/>
      <c r="Q59" s="2"/>
      <c r="R59" s="2"/>
      <c r="S59" s="2"/>
      <c r="T59" s="2"/>
      <c r="U59" s="2"/>
      <c r="V59" s="2"/>
      <c r="W59" s="2"/>
      <c r="X59" s="2"/>
      <c r="Y59" s="2"/>
      <c r="Z59" s="2"/>
    </row>
    <row r="60">
      <c r="A60" s="1" t="s">
        <v>106</v>
      </c>
      <c r="B60" s="3" t="str">
        <f>HYPERLINK("https://ekoapp.atlassian.net/browse/CS-3946?atlOrigin=eyJpIjoiYzgwYTQ0ZjEyNzQzNGJhN2JmNjEyZTM0NmRhZWZhNjIiLCJwIjoic2hlZXRzLWppcmEifQ","CS-3946")</f>
        <v>CS-3946</v>
      </c>
      <c r="C60" s="2" t="s">
        <v>281</v>
      </c>
      <c r="D60" s="1" t="s">
        <v>81</v>
      </c>
      <c r="E60" s="1" t="s">
        <v>82</v>
      </c>
      <c r="F60" s="1" t="s">
        <v>282</v>
      </c>
      <c r="G60" s="1" t="s">
        <v>20</v>
      </c>
      <c r="H60" s="5">
        <v>45755.0</v>
      </c>
      <c r="I60" s="4">
        <v>45734.13222222222</v>
      </c>
      <c r="J60" s="1" t="s">
        <v>283</v>
      </c>
      <c r="K60" s="3" t="str">
        <f>HYPERLINK("https://ekoapp.atlassian.net/browse/KTB-1483?atlOrigin=eyJpIjoiYzgwYTQ0ZjEyNzQzNGJhN2JmNjEyZTM0NmRhZWZhNjIiLCJwIjoic2hlZXRzLWppcmEifQ","KTB-1483")</f>
        <v>KTB-1483</v>
      </c>
      <c r="L60" s="1" t="s">
        <v>100</v>
      </c>
      <c r="M60" s="2" t="s">
        <v>284</v>
      </c>
      <c r="N60" s="2" t="s">
        <v>21</v>
      </c>
      <c r="O60" s="2" t="s">
        <v>285</v>
      </c>
      <c r="P60" s="2"/>
      <c r="Q60" s="2"/>
      <c r="R60" s="2"/>
      <c r="S60" s="2"/>
      <c r="T60" s="2"/>
      <c r="U60" s="2"/>
      <c r="V60" s="2"/>
      <c r="W60" s="2"/>
      <c r="X60" s="2"/>
      <c r="Y60" s="2"/>
      <c r="Z60" s="2"/>
    </row>
    <row r="61">
      <c r="A61" s="1" t="s">
        <v>106</v>
      </c>
      <c r="B61" s="3" t="str">
        <f>HYPERLINK("https://ekoapp.atlassian.net/browse/CS-3941?atlOrigin=eyJpIjoiYzgwYTQ0ZjEyNzQzNGJhN2JmNjEyZTM0NmRhZWZhNjIiLCJwIjoic2hlZXRzLWppcmEifQ","CS-3941")</f>
        <v>CS-3941</v>
      </c>
      <c r="C61" s="2" t="s">
        <v>286</v>
      </c>
      <c r="D61" s="1" t="s">
        <v>143</v>
      </c>
      <c r="E61" s="1" t="s">
        <v>82</v>
      </c>
      <c r="F61" s="1" t="s">
        <v>287</v>
      </c>
      <c r="G61" s="1" t="s">
        <v>20</v>
      </c>
      <c r="H61" s="5">
        <v>45755.0</v>
      </c>
      <c r="I61" s="4">
        <v>45732.86133101852</v>
      </c>
      <c r="J61" s="1" t="s">
        <v>288</v>
      </c>
      <c r="K61" s="3" t="str">
        <f>HYPERLINK("https://ekoapp.atlassian.net/browse/KTB-1482?atlOrigin=eyJpIjoiYzgwYTQ0ZjEyNzQzNGJhN2JmNjEyZTM0NmRhZWZhNjIiLCJwIjoic2hlZXRzLWppcmEifQ","KTB-1482")</f>
        <v>KTB-1482</v>
      </c>
      <c r="L61" s="1" t="s">
        <v>23</v>
      </c>
      <c r="M61" s="2" t="s">
        <v>289</v>
      </c>
      <c r="N61" s="2" t="s">
        <v>290</v>
      </c>
      <c r="O61" s="2" t="s">
        <v>291</v>
      </c>
      <c r="P61" s="2"/>
      <c r="Q61" s="2"/>
      <c r="R61" s="2"/>
      <c r="S61" s="2"/>
      <c r="T61" s="2"/>
      <c r="U61" s="2"/>
      <c r="V61" s="2"/>
      <c r="W61" s="2"/>
      <c r="X61" s="2"/>
      <c r="Y61" s="2"/>
      <c r="Z61" s="2"/>
    </row>
    <row r="62">
      <c r="A62" s="1" t="s">
        <v>106</v>
      </c>
      <c r="B62" s="3" t="str">
        <f>HYPERLINK("https://ekoapp.atlassian.net/browse/CS-3937?atlOrigin=eyJpIjoiYzgwYTQ0ZjEyNzQzNGJhN2JmNjEyZTM0NmRhZWZhNjIiLCJwIjoic2hlZXRzLWppcmEifQ","CS-3937")</f>
        <v>CS-3937</v>
      </c>
      <c r="C62" s="1" t="s">
        <v>292</v>
      </c>
      <c r="D62" s="1" t="s">
        <v>42</v>
      </c>
      <c r="E62" s="1" t="s">
        <v>26</v>
      </c>
      <c r="F62" s="1" t="s">
        <v>293</v>
      </c>
      <c r="G62" s="1" t="s">
        <v>20</v>
      </c>
      <c r="H62" s="1" t="s">
        <v>21</v>
      </c>
      <c r="I62" s="4">
        <v>45728.96262731482</v>
      </c>
      <c r="J62" s="1" t="s">
        <v>294</v>
      </c>
      <c r="K62" s="3" t="str">
        <f>HYPERLINK("https://ekoapp.atlassian.net/browse/KTB-1480?atlOrigin=eyJpIjoiYzgwYTQ0ZjEyNzQzNGJhN2JmNjEyZTM0NmRhZWZhNjIiLCJwIjoic2hlZXRzLWppcmEifQ","KTB-1480")</f>
        <v>KTB-1480</v>
      </c>
      <c r="L62" s="1" t="s">
        <v>29</v>
      </c>
      <c r="M62" s="1" t="s">
        <v>295</v>
      </c>
      <c r="N62" s="1" t="s">
        <v>21</v>
      </c>
      <c r="O62" s="1" t="s">
        <v>21</v>
      </c>
      <c r="P62" s="2"/>
      <c r="Q62" s="2"/>
      <c r="R62" s="2"/>
      <c r="S62" s="2"/>
      <c r="T62" s="2"/>
      <c r="U62" s="2"/>
      <c r="V62" s="2"/>
      <c r="W62" s="2"/>
      <c r="X62" s="2"/>
      <c r="Y62" s="2"/>
      <c r="Z62" s="2"/>
    </row>
    <row r="63">
      <c r="A63" s="1" t="s">
        <v>106</v>
      </c>
      <c r="B63" s="3" t="str">
        <f>HYPERLINK("https://ekoapp.atlassian.net/browse/CS-3934?atlOrigin=eyJpIjoiYzgwYTQ0ZjEyNzQzNGJhN2JmNjEyZTM0NmRhZWZhNjIiLCJwIjoic2hlZXRzLWppcmEifQ","CS-3934")</f>
        <v>CS-3934</v>
      </c>
      <c r="C63" s="1" t="s">
        <v>296</v>
      </c>
      <c r="D63" s="1" t="s">
        <v>55</v>
      </c>
      <c r="E63" s="1" t="s">
        <v>82</v>
      </c>
      <c r="F63" s="1" t="s">
        <v>297</v>
      </c>
      <c r="G63" s="1" t="s">
        <v>20</v>
      </c>
      <c r="H63" s="5">
        <v>45769.0</v>
      </c>
      <c r="I63" s="4">
        <v>45728.06033564815</v>
      </c>
      <c r="J63" s="1" t="s">
        <v>298</v>
      </c>
      <c r="K63" s="3" t="str">
        <f>HYPERLINK("https://ekoapp.atlassian.net/browse/KTB-1479?atlOrigin=eyJpIjoiYzgwYTQ0ZjEyNzQzNGJhN2JmNjEyZTM0NmRhZWZhNjIiLCJwIjoic2hlZXRzLWppcmEifQ","KTB-1479")</f>
        <v>KTB-1479</v>
      </c>
      <c r="L63" s="1" t="s">
        <v>29</v>
      </c>
      <c r="M63" s="2" t="s">
        <v>299</v>
      </c>
      <c r="N63" s="2" t="s">
        <v>21</v>
      </c>
      <c r="O63" s="2" t="s">
        <v>300</v>
      </c>
      <c r="P63" s="2"/>
      <c r="Q63" s="2"/>
      <c r="R63" s="2"/>
      <c r="S63" s="2"/>
      <c r="T63" s="2"/>
      <c r="U63" s="2"/>
      <c r="V63" s="2"/>
      <c r="W63" s="2"/>
      <c r="X63" s="2"/>
      <c r="Y63" s="2"/>
      <c r="Z63" s="2"/>
    </row>
    <row r="64">
      <c r="A64" s="1" t="s">
        <v>106</v>
      </c>
      <c r="B64" s="3" t="str">
        <f>HYPERLINK("https://ekoapp.atlassian.net/browse/CS-3930?atlOrigin=eyJpIjoiYzgwYTQ0ZjEyNzQzNGJhN2JmNjEyZTM0NmRhZWZhNjIiLCJwIjoic2hlZXRzLWppcmEifQ","CS-3930")</f>
        <v>CS-3930</v>
      </c>
      <c r="C64" s="2" t="s">
        <v>301</v>
      </c>
      <c r="D64" s="1" t="s">
        <v>143</v>
      </c>
      <c r="E64" s="1" t="s">
        <v>82</v>
      </c>
      <c r="F64" s="1" t="s">
        <v>302</v>
      </c>
      <c r="G64" s="1" t="s">
        <v>20</v>
      </c>
      <c r="H64" s="5">
        <v>45755.0</v>
      </c>
      <c r="I64" s="4">
        <v>45727.97017361111</v>
      </c>
      <c r="J64" s="1" t="s">
        <v>34</v>
      </c>
      <c r="K64" s="3" t="str">
        <f>HYPERLINK("https://ekoapp.atlassian.net/browse/KTB-1478?atlOrigin=eyJpIjoiYzgwYTQ0ZjEyNzQzNGJhN2JmNjEyZTM0NmRhZWZhNjIiLCJwIjoic2hlZXRzLWppcmEifQ","KTB-1478")</f>
        <v>KTB-1478</v>
      </c>
      <c r="L64" s="1" t="s">
        <v>85</v>
      </c>
      <c r="M64" s="2" t="s">
        <v>303</v>
      </c>
      <c r="N64" s="2" t="s">
        <v>21</v>
      </c>
      <c r="O64" s="2" t="s">
        <v>255</v>
      </c>
      <c r="P64" s="2"/>
      <c r="Q64" s="2"/>
      <c r="R64" s="2"/>
      <c r="S64" s="2"/>
      <c r="T64" s="2"/>
      <c r="U64" s="2"/>
      <c r="V64" s="2"/>
      <c r="W64" s="2"/>
      <c r="X64" s="2"/>
      <c r="Y64" s="2"/>
      <c r="Z64" s="2"/>
    </row>
    <row r="65">
      <c r="A65" s="1" t="s">
        <v>106</v>
      </c>
      <c r="B65" s="3" t="str">
        <f>HYPERLINK("https://ekoapp.atlassian.net/browse/CS-3929?atlOrigin=eyJpIjoiYzgwYTQ0ZjEyNzQzNGJhN2JmNjEyZTM0NmRhZWZhNjIiLCJwIjoic2hlZXRzLWppcmEifQ","CS-3929")</f>
        <v>CS-3929</v>
      </c>
      <c r="C65" s="2" t="s">
        <v>304</v>
      </c>
      <c r="D65" s="1" t="s">
        <v>143</v>
      </c>
      <c r="E65" s="1" t="s">
        <v>82</v>
      </c>
      <c r="F65" s="1" t="s">
        <v>305</v>
      </c>
      <c r="G65" s="1" t="s">
        <v>20</v>
      </c>
      <c r="H65" s="5">
        <v>45755.0</v>
      </c>
      <c r="I65" s="4">
        <v>45727.8362037037</v>
      </c>
      <c r="J65" s="1" t="s">
        <v>306</v>
      </c>
      <c r="K65" s="3" t="str">
        <f>HYPERLINK("https://ekoapp.atlassian.net/browse/KTB-1477?atlOrigin=eyJpIjoiYzgwYTQ0ZjEyNzQzNGJhN2JmNjEyZTM0NmRhZWZhNjIiLCJwIjoic2hlZXRzLWppcmEifQ","KTB-1477")</f>
        <v>KTB-1477</v>
      </c>
      <c r="L65" s="1" t="s">
        <v>23</v>
      </c>
      <c r="M65" s="2" t="s">
        <v>307</v>
      </c>
      <c r="N65" s="2" t="s">
        <v>290</v>
      </c>
      <c r="O65" s="2" t="s">
        <v>291</v>
      </c>
      <c r="P65" s="2"/>
      <c r="Q65" s="2"/>
      <c r="R65" s="2"/>
      <c r="S65" s="2"/>
      <c r="T65" s="2"/>
      <c r="U65" s="2"/>
      <c r="V65" s="2"/>
      <c r="W65" s="2"/>
      <c r="X65" s="2"/>
      <c r="Y65" s="2"/>
      <c r="Z65" s="2"/>
    </row>
    <row r="66">
      <c r="A66" s="1" t="s">
        <v>106</v>
      </c>
      <c r="B66" s="3" t="str">
        <f>HYPERLINK("https://ekoapp.atlassian.net/browse/CS-3924?atlOrigin=eyJpIjoiYzgwYTQ0ZjEyNzQzNGJhN2JmNjEyZTM0NmRhZWZhNjIiLCJwIjoic2hlZXRzLWppcmEifQ","CS-3924")</f>
        <v>CS-3924</v>
      </c>
      <c r="C66" s="2" t="s">
        <v>308</v>
      </c>
      <c r="D66" s="1" t="s">
        <v>81</v>
      </c>
      <c r="E66" s="1" t="s">
        <v>26</v>
      </c>
      <c r="F66" s="1" t="s">
        <v>309</v>
      </c>
      <c r="G66" s="1" t="s">
        <v>20</v>
      </c>
      <c r="H66" s="1" t="s">
        <v>21</v>
      </c>
      <c r="I66" s="4">
        <v>45725.95009259259</v>
      </c>
      <c r="J66" s="1" t="s">
        <v>310</v>
      </c>
      <c r="K66" s="3" t="str">
        <f>HYPERLINK("https://ekoapp.atlassian.net/browse/KTB-1476?atlOrigin=eyJpIjoiYzgwYTQ0ZjEyNzQzNGJhN2JmNjEyZTM0NmRhZWZhNjIiLCJwIjoic2hlZXRzLWppcmEifQ","KTB-1476")</f>
        <v>KTB-1476</v>
      </c>
      <c r="L66" s="1" t="s">
        <v>85</v>
      </c>
      <c r="M66" s="2" t="s">
        <v>311</v>
      </c>
      <c r="N66" s="2" t="s">
        <v>21</v>
      </c>
      <c r="O66" s="2" t="s">
        <v>21</v>
      </c>
      <c r="P66" s="2"/>
      <c r="Q66" s="2"/>
      <c r="R66" s="2"/>
      <c r="S66" s="2"/>
      <c r="T66" s="2"/>
      <c r="U66" s="2"/>
      <c r="V66" s="2"/>
      <c r="W66" s="2"/>
      <c r="X66" s="2"/>
      <c r="Y66" s="2"/>
      <c r="Z66" s="2"/>
    </row>
    <row r="67">
      <c r="A67" s="1" t="s">
        <v>106</v>
      </c>
      <c r="B67" s="3" t="str">
        <f>HYPERLINK("https://ekoapp.atlassian.net/browse/CS-3923?atlOrigin=eyJpIjoiYzgwYTQ0ZjEyNzQzNGJhN2JmNjEyZTM0NmRhZWZhNjIiLCJwIjoic2hlZXRzLWppcmEifQ","CS-3923")</f>
        <v>CS-3923</v>
      </c>
      <c r="C67" s="1" t="s">
        <v>312</v>
      </c>
      <c r="D67" s="1" t="s">
        <v>55</v>
      </c>
      <c r="E67" s="1" t="s">
        <v>82</v>
      </c>
      <c r="F67" s="1" t="s">
        <v>313</v>
      </c>
      <c r="G67" s="1" t="s">
        <v>20</v>
      </c>
      <c r="H67" s="5">
        <v>45769.0</v>
      </c>
      <c r="I67" s="4">
        <v>45721.813738425924</v>
      </c>
      <c r="J67" s="1" t="s">
        <v>73</v>
      </c>
      <c r="K67" s="3" t="str">
        <f>HYPERLINK("https://ekoapp.atlassian.net/browse/KTB-1475?atlOrigin=eyJpIjoiYzgwYTQ0ZjEyNzQzNGJhN2JmNjEyZTM0NmRhZWZhNjIiLCJwIjoic2hlZXRzLWppcmEifQ","KTB-1475")</f>
        <v>KTB-1475</v>
      </c>
      <c r="L67" s="1" t="s">
        <v>29</v>
      </c>
      <c r="M67" s="2" t="s">
        <v>314</v>
      </c>
      <c r="N67" s="2" t="s">
        <v>21</v>
      </c>
      <c r="O67" s="2" t="s">
        <v>315</v>
      </c>
      <c r="P67" s="2"/>
      <c r="Q67" s="2"/>
      <c r="R67" s="2"/>
      <c r="S67" s="2"/>
      <c r="T67" s="2"/>
      <c r="U67" s="2"/>
      <c r="V67" s="2"/>
      <c r="W67" s="2"/>
      <c r="X67" s="2"/>
      <c r="Y67" s="2"/>
      <c r="Z67" s="2"/>
    </row>
    <row r="68">
      <c r="A68" s="1" t="s">
        <v>106</v>
      </c>
      <c r="B68" s="3" t="str">
        <f>HYPERLINK("https://ekoapp.atlassian.net/browse/CS-3922?atlOrigin=eyJpIjoiYzgwYTQ0ZjEyNzQzNGJhN2JmNjEyZTM0NmRhZWZhNjIiLCJwIjoic2hlZXRzLWppcmEifQ","CS-3922")</f>
        <v>CS-3922</v>
      </c>
      <c r="C68" s="1" t="s">
        <v>316</v>
      </c>
      <c r="D68" s="1" t="s">
        <v>121</v>
      </c>
      <c r="E68" s="1" t="s">
        <v>26</v>
      </c>
      <c r="F68" s="1" t="s">
        <v>317</v>
      </c>
      <c r="G68" s="1" t="s">
        <v>20</v>
      </c>
      <c r="H68" s="1" t="s">
        <v>21</v>
      </c>
      <c r="I68" s="4">
        <v>45721.810324074075</v>
      </c>
      <c r="J68" s="1" t="s">
        <v>310</v>
      </c>
      <c r="K68" s="3" t="str">
        <f>HYPERLINK("https://ekoapp.atlassian.net/browse/KTB-1474?atlOrigin=eyJpIjoiYzgwYTQ0ZjEyNzQzNGJhN2JmNjEyZTM0NmRhZWZhNjIiLCJwIjoic2hlZXRzLWppcmEifQ","KTB-1474")</f>
        <v>KTB-1474</v>
      </c>
      <c r="L68" s="1" t="s">
        <v>29</v>
      </c>
      <c r="M68" s="1" t="s">
        <v>318</v>
      </c>
      <c r="N68" s="1" t="s">
        <v>21</v>
      </c>
      <c r="O68" s="1" t="s">
        <v>21</v>
      </c>
      <c r="P68" s="2"/>
      <c r="Q68" s="2"/>
      <c r="R68" s="2"/>
      <c r="S68" s="2"/>
      <c r="T68" s="2"/>
      <c r="U68" s="2"/>
      <c r="V68" s="2"/>
      <c r="W68" s="2"/>
      <c r="X68" s="2"/>
      <c r="Y68" s="2"/>
      <c r="Z68" s="2"/>
    </row>
    <row r="69">
      <c r="A69" s="1" t="s">
        <v>106</v>
      </c>
      <c r="B69" s="3" t="str">
        <f>HYPERLINK("https://ekoapp.atlassian.net/browse/CS-3918?atlOrigin=eyJpIjoiYzgwYTQ0ZjEyNzQzNGJhN2JmNjEyZTM0NmRhZWZhNjIiLCJwIjoic2hlZXRzLWppcmEifQ","CS-3918")</f>
        <v>CS-3918</v>
      </c>
      <c r="C69" s="2" t="s">
        <v>319</v>
      </c>
      <c r="D69" s="1" t="s">
        <v>81</v>
      </c>
      <c r="E69" s="1" t="s">
        <v>82</v>
      </c>
      <c r="F69" s="1" t="s">
        <v>320</v>
      </c>
      <c r="G69" s="1" t="s">
        <v>20</v>
      </c>
      <c r="H69" s="5">
        <v>45736.0</v>
      </c>
      <c r="I69" s="4">
        <v>45720.000763888886</v>
      </c>
      <c r="J69" s="1" t="s">
        <v>310</v>
      </c>
      <c r="K69" s="3" t="str">
        <f>HYPERLINK("https://ekoapp.atlassian.net/browse/KTB-1467?atlOrigin=eyJpIjoiYzgwYTQ0ZjEyNzQzNGJhN2JmNjEyZTM0NmRhZWZhNjIiLCJwIjoic2hlZXRzLWppcmEifQ","KTB-1467")</f>
        <v>KTB-1467</v>
      </c>
      <c r="L69" s="1" t="s">
        <v>100</v>
      </c>
      <c r="M69" s="2" t="s">
        <v>321</v>
      </c>
      <c r="N69" s="2" t="s">
        <v>21</v>
      </c>
      <c r="O69" s="2" t="s">
        <v>322</v>
      </c>
      <c r="P69" s="2"/>
      <c r="Q69" s="2"/>
      <c r="R69" s="2"/>
      <c r="S69" s="2"/>
      <c r="T69" s="2"/>
      <c r="U69" s="2"/>
      <c r="V69" s="2"/>
      <c r="W69" s="2"/>
      <c r="X69" s="2"/>
      <c r="Y69" s="2"/>
      <c r="Z69" s="2"/>
    </row>
    <row r="70">
      <c r="A70" s="1" t="s">
        <v>106</v>
      </c>
      <c r="B70" s="3" t="str">
        <f>HYPERLINK("https://ekoapp.atlassian.net/browse/CS-3917?atlOrigin=eyJpIjoiYzgwYTQ0ZjEyNzQzNGJhN2JmNjEyZTM0NmRhZWZhNjIiLCJwIjoic2hlZXRzLWppcmEifQ","CS-3917")</f>
        <v>CS-3917</v>
      </c>
      <c r="C70" s="2" t="s">
        <v>323</v>
      </c>
      <c r="D70" s="1" t="s">
        <v>81</v>
      </c>
      <c r="E70" s="1" t="s">
        <v>82</v>
      </c>
      <c r="F70" s="1" t="s">
        <v>324</v>
      </c>
      <c r="G70" s="1" t="s">
        <v>20</v>
      </c>
      <c r="H70" s="5">
        <v>45736.0</v>
      </c>
      <c r="I70" s="4">
        <v>45719.959756944445</v>
      </c>
      <c r="J70" s="1" t="s">
        <v>325</v>
      </c>
      <c r="K70" s="3" t="str">
        <f>HYPERLINK("https://ekoapp.atlassian.net/browse/KTB-1466?atlOrigin=eyJpIjoiYzgwYTQ0ZjEyNzQzNGJhN2JmNjEyZTM0NmRhZWZhNjIiLCJwIjoic2hlZXRzLWppcmEifQ","KTB-1466")</f>
        <v>KTB-1466</v>
      </c>
      <c r="L70" s="1" t="s">
        <v>29</v>
      </c>
      <c r="M70" s="2" t="s">
        <v>326</v>
      </c>
      <c r="N70" s="2" t="s">
        <v>327</v>
      </c>
      <c r="O70" s="2" t="s">
        <v>328</v>
      </c>
      <c r="P70" s="2"/>
      <c r="Q70" s="2"/>
      <c r="R70" s="2"/>
      <c r="S70" s="2"/>
      <c r="T70" s="2"/>
      <c r="U70" s="2"/>
      <c r="V70" s="2"/>
      <c r="W70" s="2"/>
      <c r="X70" s="2"/>
      <c r="Y70" s="2"/>
      <c r="Z70" s="2"/>
    </row>
    <row r="71">
      <c r="A71" s="1" t="s">
        <v>106</v>
      </c>
      <c r="B71" s="3" t="str">
        <f>HYPERLINK("https://ekoapp.atlassian.net/browse/CS-3916?atlOrigin=eyJpIjoiYzgwYTQ0ZjEyNzQzNGJhN2JmNjEyZTM0NmRhZWZhNjIiLCJwIjoic2hlZXRzLWppcmEifQ","CS-3916")</f>
        <v>CS-3916</v>
      </c>
      <c r="C71" s="1" t="s">
        <v>329</v>
      </c>
      <c r="D71" s="1" t="s">
        <v>137</v>
      </c>
      <c r="E71" s="1" t="s">
        <v>82</v>
      </c>
      <c r="F71" s="1" t="s">
        <v>330</v>
      </c>
      <c r="G71" s="1" t="s">
        <v>20</v>
      </c>
      <c r="H71" s="5">
        <v>45769.0</v>
      </c>
      <c r="I71" s="4">
        <v>45719.95616898148</v>
      </c>
      <c r="J71" s="1" t="s">
        <v>310</v>
      </c>
      <c r="K71" s="3" t="str">
        <f>HYPERLINK("https://ekoapp.atlassian.net/browse/KTB-1465?atlOrigin=eyJpIjoiYzgwYTQ0ZjEyNzQzNGJhN2JmNjEyZTM0NmRhZWZhNjIiLCJwIjoic2hlZXRzLWppcmEifQ","KTB-1465")</f>
        <v>KTB-1465</v>
      </c>
      <c r="L71" s="1" t="s">
        <v>29</v>
      </c>
      <c r="M71" s="2" t="s">
        <v>331</v>
      </c>
      <c r="N71" s="2" t="s">
        <v>21</v>
      </c>
      <c r="O71" s="2" t="s">
        <v>332</v>
      </c>
      <c r="P71" s="2"/>
      <c r="Q71" s="2"/>
      <c r="R71" s="2"/>
      <c r="S71" s="2"/>
      <c r="T71" s="2"/>
      <c r="U71" s="2"/>
      <c r="V71" s="2"/>
      <c r="W71" s="2"/>
      <c r="X71" s="2"/>
      <c r="Y71" s="2"/>
      <c r="Z71" s="2"/>
    </row>
    <row r="72">
      <c r="A72" s="1" t="s">
        <v>106</v>
      </c>
      <c r="B72" s="3" t="str">
        <f>HYPERLINK("https://ekoapp.atlassian.net/browse/CS-3915?atlOrigin=eyJpIjoiYzgwYTQ0ZjEyNzQzNGJhN2JmNjEyZTM0NmRhZWZhNjIiLCJwIjoic2hlZXRzLWppcmEifQ","CS-3915")</f>
        <v>CS-3915</v>
      </c>
      <c r="C72" s="2" t="s">
        <v>333</v>
      </c>
      <c r="D72" s="1" t="s">
        <v>81</v>
      </c>
      <c r="E72" s="1" t="s">
        <v>82</v>
      </c>
      <c r="F72" s="1" t="s">
        <v>334</v>
      </c>
      <c r="G72" s="1" t="s">
        <v>20</v>
      </c>
      <c r="H72" s="5">
        <v>45736.0</v>
      </c>
      <c r="I72" s="4">
        <v>45719.106944444444</v>
      </c>
      <c r="J72" s="1" t="s">
        <v>73</v>
      </c>
      <c r="K72" s="3" t="str">
        <f>HYPERLINK("https://ekoapp.atlassian.net/browse/KTB-1463?atlOrigin=eyJpIjoiYzgwYTQ0ZjEyNzQzNGJhN2JmNjEyZTM0NmRhZWZhNjIiLCJwIjoic2hlZXRzLWppcmEifQ","KTB-1463")</f>
        <v>KTB-1463</v>
      </c>
      <c r="L72" s="1" t="s">
        <v>29</v>
      </c>
      <c r="M72" s="2" t="s">
        <v>335</v>
      </c>
      <c r="N72" s="2" t="s">
        <v>336</v>
      </c>
      <c r="O72" s="2" t="s">
        <v>337</v>
      </c>
      <c r="P72" s="2"/>
      <c r="Q72" s="2"/>
      <c r="R72" s="2"/>
      <c r="S72" s="2"/>
      <c r="T72" s="2"/>
      <c r="U72" s="2"/>
      <c r="V72" s="2"/>
      <c r="W72" s="2"/>
      <c r="X72" s="2"/>
      <c r="Y72" s="2"/>
      <c r="Z72" s="2"/>
    </row>
    <row r="73">
      <c r="A73" s="1" t="s">
        <v>106</v>
      </c>
      <c r="B73" s="3" t="str">
        <f>HYPERLINK("https://ekoapp.atlassian.net/browse/CS-3914?atlOrigin=eyJpIjoiYzgwYTQ0ZjEyNzQzNGJhN2JmNjEyZTM0NmRhZWZhNjIiLCJwIjoic2hlZXRzLWppcmEifQ","CS-3914")</f>
        <v>CS-3914</v>
      </c>
      <c r="C73" s="1" t="s">
        <v>338</v>
      </c>
      <c r="D73" s="1" t="s">
        <v>42</v>
      </c>
      <c r="E73" s="1" t="s">
        <v>26</v>
      </c>
      <c r="F73" s="1" t="s">
        <v>339</v>
      </c>
      <c r="G73" s="1" t="s">
        <v>20</v>
      </c>
      <c r="H73" s="1" t="s">
        <v>21</v>
      </c>
      <c r="I73" s="4">
        <v>45718.99804398148</v>
      </c>
      <c r="J73" s="1" t="s">
        <v>340</v>
      </c>
      <c r="K73" s="3" t="str">
        <f>HYPERLINK("https://ekoapp.atlassian.net/browse/KTB-1462?atlOrigin=eyJpIjoiYzgwYTQ0ZjEyNzQzNGJhN2JmNjEyZTM0NmRhZWZhNjIiLCJwIjoic2hlZXRzLWppcmEifQ","KTB-1462")</f>
        <v>KTB-1462</v>
      </c>
      <c r="L73" s="1" t="s">
        <v>23</v>
      </c>
      <c r="M73" s="1" t="s">
        <v>341</v>
      </c>
      <c r="N73" s="1" t="s">
        <v>21</v>
      </c>
      <c r="O73" s="1" t="s">
        <v>21</v>
      </c>
      <c r="P73" s="2"/>
      <c r="Q73" s="2"/>
      <c r="R73" s="2"/>
      <c r="S73" s="2"/>
      <c r="T73" s="2"/>
      <c r="U73" s="2"/>
      <c r="V73" s="2"/>
      <c r="W73" s="2"/>
      <c r="X73" s="2"/>
      <c r="Y73" s="2"/>
      <c r="Z73" s="2"/>
    </row>
    <row r="74">
      <c r="A74" s="1" t="s">
        <v>106</v>
      </c>
      <c r="B74" s="3" t="str">
        <f>HYPERLINK("https://ekoapp.atlassian.net/browse/CS-3913?atlOrigin=eyJpIjoiYzgwYTQ0ZjEyNzQzNGJhN2JmNjEyZTM0NmRhZWZhNjIiLCJwIjoic2hlZXRzLWppcmEifQ","CS-3913")</f>
        <v>CS-3913</v>
      </c>
      <c r="C74" s="2" t="s">
        <v>342</v>
      </c>
      <c r="D74" s="1" t="s">
        <v>81</v>
      </c>
      <c r="E74" s="1" t="s">
        <v>82</v>
      </c>
      <c r="F74" s="1" t="s">
        <v>343</v>
      </c>
      <c r="G74" s="1" t="s">
        <v>20</v>
      </c>
      <c r="H74" s="5">
        <v>45736.0</v>
      </c>
      <c r="I74" s="4">
        <v>45718.8084375</v>
      </c>
      <c r="J74" s="1" t="s">
        <v>73</v>
      </c>
      <c r="K74" s="3" t="str">
        <f>HYPERLINK("https://ekoapp.atlassian.net/browse/KTB-1460?atlOrigin=eyJpIjoiYzgwYTQ0ZjEyNzQzNGJhN2JmNjEyZTM0NmRhZWZhNjIiLCJwIjoic2hlZXRzLWppcmEifQ","KTB-1460")</f>
        <v>KTB-1460</v>
      </c>
      <c r="L74" s="1" t="s">
        <v>29</v>
      </c>
      <c r="M74" s="2" t="s">
        <v>344</v>
      </c>
      <c r="N74" s="2" t="s">
        <v>21</v>
      </c>
      <c r="O74" s="2" t="s">
        <v>345</v>
      </c>
      <c r="P74" s="2"/>
      <c r="Q74" s="2"/>
      <c r="R74" s="2"/>
      <c r="S74" s="2"/>
      <c r="T74" s="2"/>
      <c r="U74" s="2"/>
      <c r="V74" s="2"/>
      <c r="W74" s="2"/>
      <c r="X74" s="2"/>
      <c r="Y74" s="2"/>
      <c r="Z74" s="2"/>
    </row>
    <row r="75">
      <c r="A75" s="1" t="s">
        <v>106</v>
      </c>
      <c r="B75" s="3" t="str">
        <f>HYPERLINK("https://ekoapp.atlassian.net/browse/CS-3911?atlOrigin=eyJpIjoiYzgwYTQ0ZjEyNzQzNGJhN2JmNjEyZTM0NmRhZWZhNjIiLCJwIjoic2hlZXRzLWppcmEifQ","CS-3911")</f>
        <v>CS-3911</v>
      </c>
      <c r="C75" s="1" t="s">
        <v>346</v>
      </c>
      <c r="D75" s="1" t="s">
        <v>55</v>
      </c>
      <c r="E75" s="1" t="s">
        <v>82</v>
      </c>
      <c r="F75" s="1" t="s">
        <v>347</v>
      </c>
      <c r="G75" s="1" t="s">
        <v>20</v>
      </c>
      <c r="H75" s="5">
        <v>45769.0</v>
      </c>
      <c r="I75" s="4">
        <v>45718.75136574074</v>
      </c>
      <c r="J75" s="1" t="s">
        <v>348</v>
      </c>
      <c r="K75" s="3" t="str">
        <f>HYPERLINK("https://ekoapp.atlassian.net/browse/KTB-1459?atlOrigin=eyJpIjoiYzgwYTQ0ZjEyNzQzNGJhN2JmNjEyZTM0NmRhZWZhNjIiLCJwIjoic2hlZXRzLWppcmEifQ","KTB-1459")</f>
        <v>KTB-1459</v>
      </c>
      <c r="L75" s="1" t="s">
        <v>29</v>
      </c>
      <c r="M75" s="2" t="s">
        <v>349</v>
      </c>
      <c r="N75" s="2" t="s">
        <v>21</v>
      </c>
      <c r="O75" s="2" t="s">
        <v>350</v>
      </c>
      <c r="P75" s="2"/>
      <c r="Q75" s="2"/>
      <c r="R75" s="2"/>
      <c r="S75" s="2"/>
      <c r="T75" s="2"/>
      <c r="U75" s="2"/>
      <c r="V75" s="2"/>
      <c r="W75" s="2"/>
      <c r="X75" s="2"/>
      <c r="Y75" s="2"/>
      <c r="Z75" s="2"/>
    </row>
    <row r="76">
      <c r="A76" s="1" t="s">
        <v>106</v>
      </c>
      <c r="B76" s="3" t="str">
        <f>HYPERLINK("https://ekoapp.atlassian.net/browse/CS-3910?atlOrigin=eyJpIjoiYzgwYTQ0ZjEyNzQzNGJhN2JmNjEyZTM0NmRhZWZhNjIiLCJwIjoic2hlZXRzLWppcmEifQ","CS-3910")</f>
        <v>CS-3910</v>
      </c>
      <c r="C76" s="1" t="s">
        <v>351</v>
      </c>
      <c r="D76" s="1" t="s">
        <v>42</v>
      </c>
      <c r="E76" s="1" t="s">
        <v>26</v>
      </c>
      <c r="F76" s="1" t="s">
        <v>352</v>
      </c>
      <c r="G76" s="1" t="s">
        <v>20</v>
      </c>
      <c r="H76" s="1" t="s">
        <v>21</v>
      </c>
      <c r="I76" s="4">
        <v>45716.23979166667</v>
      </c>
      <c r="J76" s="1" t="s">
        <v>270</v>
      </c>
      <c r="K76" s="3" t="str">
        <f>HYPERLINK("https://ekoapp.atlassian.net/browse/KTB-1458?atlOrigin=eyJpIjoiYzgwYTQ0ZjEyNzQzNGJhN2JmNjEyZTM0NmRhZWZhNjIiLCJwIjoic2hlZXRzLWppcmEifQ","KTB-1458")</f>
        <v>KTB-1458</v>
      </c>
      <c r="L76" s="1" t="s">
        <v>100</v>
      </c>
      <c r="M76" s="1" t="s">
        <v>353</v>
      </c>
      <c r="N76" s="1" t="s">
        <v>21</v>
      </c>
      <c r="O76" s="1" t="s">
        <v>21</v>
      </c>
      <c r="P76" s="2"/>
      <c r="Q76" s="2"/>
      <c r="R76" s="2"/>
      <c r="S76" s="2"/>
      <c r="T76" s="2"/>
      <c r="U76" s="2"/>
      <c r="V76" s="2"/>
      <c r="W76" s="2"/>
      <c r="X76" s="2"/>
      <c r="Y76" s="2"/>
      <c r="Z76" s="2"/>
    </row>
    <row r="77">
      <c r="A77" s="1" t="s">
        <v>106</v>
      </c>
      <c r="B77" s="3" t="str">
        <f>HYPERLINK("https://ekoapp.atlassian.net/browse/CS-3909?atlOrigin=eyJpIjoiYzgwYTQ0ZjEyNzQzNGJhN2JmNjEyZTM0NmRhZWZhNjIiLCJwIjoic2hlZXRzLWppcmEifQ","CS-3909")</f>
        <v>CS-3909</v>
      </c>
      <c r="C77" s="1" t="s">
        <v>354</v>
      </c>
      <c r="D77" s="1" t="s">
        <v>76</v>
      </c>
      <c r="E77" s="1" t="s">
        <v>26</v>
      </c>
      <c r="F77" s="1" t="s">
        <v>355</v>
      </c>
      <c r="G77" s="1" t="s">
        <v>20</v>
      </c>
      <c r="H77" s="1" t="s">
        <v>21</v>
      </c>
      <c r="I77" s="4">
        <v>45716.11289351852</v>
      </c>
      <c r="J77" s="1" t="s">
        <v>310</v>
      </c>
      <c r="K77" s="3" t="str">
        <f>HYPERLINK("https://ekoapp.atlassian.net/browse/KTB-1457?atlOrigin=eyJpIjoiYzgwYTQ0ZjEyNzQzNGJhN2JmNjEyZTM0NmRhZWZhNjIiLCJwIjoic2hlZXRzLWppcmEifQ","KTB-1457")</f>
        <v>KTB-1457</v>
      </c>
      <c r="L77" s="1" t="s">
        <v>29</v>
      </c>
      <c r="M77" s="1" t="s">
        <v>356</v>
      </c>
      <c r="N77" s="1" t="s">
        <v>21</v>
      </c>
      <c r="O77" s="1" t="s">
        <v>21</v>
      </c>
      <c r="P77" s="2"/>
      <c r="Q77" s="2"/>
      <c r="R77" s="2"/>
      <c r="S77" s="2"/>
      <c r="T77" s="2"/>
      <c r="U77" s="2"/>
      <c r="V77" s="2"/>
      <c r="W77" s="2"/>
      <c r="X77" s="2"/>
      <c r="Y77" s="2"/>
      <c r="Z77" s="2"/>
    </row>
    <row r="78">
      <c r="A78" s="1" t="s">
        <v>106</v>
      </c>
      <c r="B78" s="3" t="str">
        <f>HYPERLINK("https://ekoapp.atlassian.net/browse/CS-3908?atlOrigin=eyJpIjoiYzgwYTQ0ZjEyNzQzNGJhN2JmNjEyZTM0NmRhZWZhNjIiLCJwIjoic2hlZXRzLWppcmEifQ","CS-3908")</f>
        <v>CS-3908</v>
      </c>
      <c r="C78" s="1" t="s">
        <v>357</v>
      </c>
      <c r="D78" s="1" t="s">
        <v>76</v>
      </c>
      <c r="E78" s="1" t="s">
        <v>26</v>
      </c>
      <c r="F78" s="1" t="s">
        <v>358</v>
      </c>
      <c r="G78" s="1" t="s">
        <v>20</v>
      </c>
      <c r="H78" s="1" t="s">
        <v>21</v>
      </c>
      <c r="I78" s="4">
        <v>45716.10969907408</v>
      </c>
      <c r="J78" s="1" t="s">
        <v>73</v>
      </c>
      <c r="K78" s="3" t="str">
        <f>HYPERLINK("https://ekoapp.atlassian.net/browse/KTB-1456?atlOrigin=eyJpIjoiYzgwYTQ0ZjEyNzQzNGJhN2JmNjEyZTM0NmRhZWZhNjIiLCJwIjoic2hlZXRzLWppcmEifQ","KTB-1456")</f>
        <v>KTB-1456</v>
      </c>
      <c r="L78" s="1" t="s">
        <v>29</v>
      </c>
      <c r="M78" s="1" t="s">
        <v>356</v>
      </c>
      <c r="N78" s="1" t="s">
        <v>21</v>
      </c>
      <c r="O78" s="1" t="s">
        <v>21</v>
      </c>
      <c r="P78" s="2"/>
      <c r="Q78" s="2"/>
      <c r="R78" s="2"/>
      <c r="S78" s="2"/>
      <c r="T78" s="2"/>
      <c r="U78" s="2"/>
      <c r="V78" s="2"/>
      <c r="W78" s="2"/>
      <c r="X78" s="2"/>
      <c r="Y78" s="2"/>
      <c r="Z78" s="2"/>
    </row>
    <row r="79">
      <c r="A79" s="1" t="s">
        <v>106</v>
      </c>
      <c r="B79" s="3" t="str">
        <f>HYPERLINK("https://ekoapp.atlassian.net/browse/CS-3905?atlOrigin=eyJpIjoiYzgwYTQ0ZjEyNzQzNGJhN2JmNjEyZTM0NmRhZWZhNjIiLCJwIjoic2hlZXRzLWppcmEifQ","CS-3905")</f>
        <v>CS-3905</v>
      </c>
      <c r="C79" s="1" t="s">
        <v>359</v>
      </c>
      <c r="D79" s="1" t="s">
        <v>55</v>
      </c>
      <c r="E79" s="1" t="s">
        <v>82</v>
      </c>
      <c r="F79" s="1" t="s">
        <v>360</v>
      </c>
      <c r="G79" s="1" t="s">
        <v>20</v>
      </c>
      <c r="H79" s="5">
        <v>45769.0</v>
      </c>
      <c r="I79" s="4">
        <v>45715.041979166665</v>
      </c>
      <c r="J79" s="1" t="s">
        <v>109</v>
      </c>
      <c r="K79" s="3" t="str">
        <f>HYPERLINK("https://ekoapp.atlassian.net/browse/KTB-1455?atlOrigin=eyJpIjoiYzgwYTQ0ZjEyNzQzNGJhN2JmNjEyZTM0NmRhZWZhNjIiLCJwIjoic2hlZXRzLWppcmEifQ","KTB-1455")</f>
        <v>KTB-1455</v>
      </c>
      <c r="L79" s="1" t="s">
        <v>29</v>
      </c>
      <c r="M79" s="2" t="s">
        <v>361</v>
      </c>
      <c r="N79" s="2" t="s">
        <v>362</v>
      </c>
      <c r="O79" s="2" t="s">
        <v>21</v>
      </c>
      <c r="P79" s="2"/>
      <c r="Q79" s="2"/>
      <c r="R79" s="2"/>
      <c r="S79" s="2"/>
      <c r="T79" s="2"/>
      <c r="U79" s="2"/>
      <c r="V79" s="2"/>
      <c r="W79" s="2"/>
      <c r="X79" s="2"/>
      <c r="Y79" s="2"/>
      <c r="Z79" s="2"/>
    </row>
    <row r="80">
      <c r="A80" s="1" t="s">
        <v>106</v>
      </c>
      <c r="B80" s="3" t="str">
        <f>HYPERLINK("https://ekoapp.atlassian.net/browse/CS-3895?atlOrigin=eyJpIjoiYzgwYTQ0ZjEyNzQzNGJhN2JmNjEyZTM0NmRhZWZhNjIiLCJwIjoic2hlZXRzLWppcmEifQ","CS-3895")</f>
        <v>CS-3895</v>
      </c>
      <c r="C80" s="2" t="s">
        <v>363</v>
      </c>
      <c r="D80" s="1" t="s">
        <v>81</v>
      </c>
      <c r="E80" s="1" t="s">
        <v>82</v>
      </c>
      <c r="F80" s="1" t="s">
        <v>364</v>
      </c>
      <c r="G80" s="1" t="s">
        <v>20</v>
      </c>
      <c r="H80" s="5">
        <v>45755.0</v>
      </c>
      <c r="I80" s="4">
        <v>45712.09962962963</v>
      </c>
      <c r="J80" s="1" t="s">
        <v>190</v>
      </c>
      <c r="K80" s="3" t="str">
        <f>HYPERLINK("https://ekoapp.atlassian.net/browse/KTB-1454?atlOrigin=eyJpIjoiYzgwYTQ0ZjEyNzQzNGJhN2JmNjEyZTM0NmRhZWZhNjIiLCJwIjoic2hlZXRzLWppcmEifQ","KTB-1454")</f>
        <v>KTB-1454</v>
      </c>
      <c r="L80" s="1" t="s">
        <v>100</v>
      </c>
      <c r="M80" s="2" t="s">
        <v>365</v>
      </c>
      <c r="N80" s="2" t="s">
        <v>21</v>
      </c>
      <c r="O80" s="2" t="s">
        <v>21</v>
      </c>
      <c r="P80" s="2"/>
      <c r="Q80" s="2"/>
      <c r="R80" s="2"/>
      <c r="S80" s="2"/>
      <c r="T80" s="2"/>
      <c r="U80" s="2"/>
      <c r="V80" s="2"/>
      <c r="W80" s="2"/>
      <c r="X80" s="2"/>
      <c r="Y80" s="2"/>
      <c r="Z80" s="2"/>
    </row>
    <row r="81">
      <c r="A81" s="1" t="s">
        <v>106</v>
      </c>
      <c r="B81" s="3" t="str">
        <f>HYPERLINK("https://ekoapp.atlassian.net/browse/CS-3893?atlOrigin=eyJpIjoiYzgwYTQ0ZjEyNzQzNGJhN2JmNjEyZTM0NmRhZWZhNjIiLCJwIjoic2hlZXRzLWppcmEifQ","CS-3893")</f>
        <v>CS-3893</v>
      </c>
      <c r="C81" s="2" t="s">
        <v>366</v>
      </c>
      <c r="D81" s="1" t="s">
        <v>65</v>
      </c>
      <c r="E81" s="1" t="s">
        <v>82</v>
      </c>
      <c r="F81" s="1" t="s">
        <v>367</v>
      </c>
      <c r="G81" s="1" t="s">
        <v>20</v>
      </c>
      <c r="H81" s="5">
        <v>45736.0</v>
      </c>
      <c r="I81" s="4">
        <v>45711.79269675926</v>
      </c>
      <c r="J81" s="1" t="s">
        <v>73</v>
      </c>
      <c r="K81" s="3" t="str">
        <f>HYPERLINK("https://ekoapp.atlassian.net/browse/KTB-1452?atlOrigin=eyJpIjoiYzgwYTQ0ZjEyNzQzNGJhN2JmNjEyZTM0NmRhZWZhNjIiLCJwIjoic2hlZXRzLWppcmEifQ","KTB-1452")</f>
        <v>KTB-1452</v>
      </c>
      <c r="L81" s="1" t="s">
        <v>100</v>
      </c>
      <c r="M81" s="2" t="s">
        <v>368</v>
      </c>
      <c r="N81" s="2" t="s">
        <v>21</v>
      </c>
      <c r="O81" s="2" t="s">
        <v>369</v>
      </c>
      <c r="P81" s="2"/>
      <c r="Q81" s="2"/>
      <c r="R81" s="2"/>
      <c r="S81" s="2"/>
      <c r="T81" s="2"/>
      <c r="U81" s="2"/>
      <c r="V81" s="2"/>
      <c r="W81" s="2"/>
      <c r="X81" s="2"/>
      <c r="Y81" s="2"/>
      <c r="Z81" s="2"/>
    </row>
    <row r="82">
      <c r="A82" s="1" t="s">
        <v>106</v>
      </c>
      <c r="B82" s="3" t="str">
        <f>HYPERLINK("https://ekoapp.atlassian.net/browse/CS-3888?atlOrigin=eyJpIjoiYzgwYTQ0ZjEyNzQzNGJhN2JmNjEyZTM0NmRhZWZhNjIiLCJwIjoic2hlZXRzLWppcmEifQ","CS-3888")</f>
        <v>CS-3888</v>
      </c>
      <c r="C82" s="1" t="s">
        <v>370</v>
      </c>
      <c r="D82" s="1" t="s">
        <v>55</v>
      </c>
      <c r="E82" s="1" t="s">
        <v>26</v>
      </c>
      <c r="F82" s="1" t="s">
        <v>371</v>
      </c>
      <c r="G82" s="1" t="s">
        <v>20</v>
      </c>
      <c r="H82" s="5">
        <v>45722.0</v>
      </c>
      <c r="I82" s="4">
        <v>45708.51119212963</v>
      </c>
      <c r="J82" s="1" t="s">
        <v>372</v>
      </c>
      <c r="K82" s="3" t="str">
        <f>HYPERLINK("https://ekoapp.atlassian.net/issues/?atlOrigin=eyJpIjoiYzgwYTQ0ZjEyNzQzNGJhN2JmNjEyZTM0NmRhZWZhNjIiLCJwIjoic2hlZXRzLWppcmEifQ&amp;jql=key+in+%28KTB-1450%2CCS-3887%29","KTB-1450;CS-3887")</f>
        <v>KTB-1450;CS-3887</v>
      </c>
      <c r="L82" s="1" t="s">
        <v>29</v>
      </c>
      <c r="M82" s="2" t="s">
        <v>373</v>
      </c>
      <c r="N82" s="2" t="s">
        <v>21</v>
      </c>
      <c r="O82" s="2" t="s">
        <v>374</v>
      </c>
      <c r="P82" s="2"/>
      <c r="Q82" s="2"/>
      <c r="R82" s="2"/>
      <c r="S82" s="2"/>
      <c r="T82" s="2"/>
      <c r="U82" s="2"/>
      <c r="V82" s="2"/>
      <c r="W82" s="2"/>
      <c r="X82" s="2"/>
      <c r="Y82" s="2"/>
      <c r="Z82" s="2"/>
    </row>
    <row r="83">
      <c r="A83" s="1" t="s">
        <v>106</v>
      </c>
      <c r="B83" s="3" t="str">
        <f>HYPERLINK("https://ekoapp.atlassian.net/browse/CS-3887?atlOrigin=eyJpIjoiYzgwYTQ0ZjEyNzQzNGJhN2JmNjEyZTM0NmRhZWZhNjIiLCJwIjoic2hlZXRzLWppcmEifQ","CS-3887")</f>
        <v>CS-3887</v>
      </c>
      <c r="C83" s="1" t="s">
        <v>375</v>
      </c>
      <c r="D83" s="1" t="s">
        <v>55</v>
      </c>
      <c r="E83" s="1" t="s">
        <v>26</v>
      </c>
      <c r="F83" s="1" t="s">
        <v>376</v>
      </c>
      <c r="G83" s="1" t="s">
        <v>20</v>
      </c>
      <c r="H83" s="1" t="s">
        <v>21</v>
      </c>
      <c r="I83" s="4">
        <v>45708.485972222225</v>
      </c>
      <c r="J83" s="1" t="s">
        <v>237</v>
      </c>
      <c r="K83" s="3" t="str">
        <f>HYPERLINK("https://ekoapp.atlassian.net/issues/?atlOrigin=eyJpIjoiYzgwYTQ0ZjEyNzQzNGJhN2JmNjEyZTM0NmRhZWZhNjIiLCJwIjoic2hlZXRzLWppcmEifQ&amp;jql=key+in+%28KTB-1449%2CCS-3888%29","KTB-1449;CS-3888")</f>
        <v>KTB-1449;CS-3888</v>
      </c>
      <c r="L83" s="1" t="s">
        <v>29</v>
      </c>
      <c r="M83" s="2" t="s">
        <v>373</v>
      </c>
      <c r="N83" s="2" t="s">
        <v>21</v>
      </c>
      <c r="O83" s="2" t="s">
        <v>374</v>
      </c>
      <c r="P83" s="2"/>
      <c r="Q83" s="2"/>
      <c r="R83" s="2"/>
      <c r="S83" s="2"/>
      <c r="T83" s="2"/>
      <c r="U83" s="2"/>
      <c r="V83" s="2"/>
      <c r="W83" s="2"/>
      <c r="X83" s="2"/>
      <c r="Y83" s="2"/>
      <c r="Z83" s="2"/>
    </row>
    <row r="84">
      <c r="A84" s="1" t="s">
        <v>106</v>
      </c>
      <c r="B84" s="3" t="str">
        <f>HYPERLINK("https://ekoapp.atlassian.net/browse/CS-3885?atlOrigin=eyJpIjoiYzgwYTQ0ZjEyNzQzNGJhN2JmNjEyZTM0NmRhZWZhNjIiLCJwIjoic2hlZXRzLWppcmEifQ","CS-3885")</f>
        <v>CS-3885</v>
      </c>
      <c r="C84" s="2" t="s">
        <v>377</v>
      </c>
      <c r="D84" s="1" t="s">
        <v>143</v>
      </c>
      <c r="E84" s="1" t="s">
        <v>82</v>
      </c>
      <c r="F84" s="1" t="s">
        <v>378</v>
      </c>
      <c r="G84" s="1" t="s">
        <v>20</v>
      </c>
      <c r="H84" s="5">
        <v>45755.0</v>
      </c>
      <c r="I84" s="4">
        <v>45707.98894675926</v>
      </c>
      <c r="J84" s="1" t="s">
        <v>109</v>
      </c>
      <c r="K84" s="3" t="str">
        <f>HYPERLINK("https://ekoapp.atlassian.net/browse/KTB-1448?atlOrigin=eyJpIjoiYzgwYTQ0ZjEyNzQzNGJhN2JmNjEyZTM0NmRhZWZhNjIiLCJwIjoic2hlZXRzLWppcmEifQ","KTB-1448")</f>
        <v>KTB-1448</v>
      </c>
      <c r="L84" s="1" t="s">
        <v>23</v>
      </c>
      <c r="M84" s="2" t="s">
        <v>379</v>
      </c>
      <c r="N84" s="2" t="s">
        <v>380</v>
      </c>
      <c r="O84" s="2" t="s">
        <v>21</v>
      </c>
      <c r="P84" s="2"/>
      <c r="Q84" s="2"/>
      <c r="R84" s="2"/>
      <c r="S84" s="2"/>
      <c r="T84" s="2"/>
      <c r="U84" s="2"/>
      <c r="V84" s="2"/>
      <c r="W84" s="2"/>
      <c r="X84" s="2"/>
      <c r="Y84" s="2"/>
      <c r="Z84" s="2"/>
    </row>
    <row r="85">
      <c r="A85" s="1" t="s">
        <v>106</v>
      </c>
      <c r="B85" s="3" t="str">
        <f>HYPERLINK("https://ekoapp.atlassian.net/browse/CS-3883?atlOrigin=eyJpIjoiYzgwYTQ0ZjEyNzQzNGJhN2JmNjEyZTM0NmRhZWZhNjIiLCJwIjoic2hlZXRzLWppcmEifQ","CS-3883")</f>
        <v>CS-3883</v>
      </c>
      <c r="C85" s="1" t="s">
        <v>381</v>
      </c>
      <c r="D85" s="1" t="s">
        <v>155</v>
      </c>
      <c r="E85" s="1" t="s">
        <v>382</v>
      </c>
      <c r="F85" s="1" t="s">
        <v>383</v>
      </c>
      <c r="G85" s="1" t="s">
        <v>20</v>
      </c>
      <c r="H85" s="1" t="s">
        <v>21</v>
      </c>
      <c r="I85" s="4">
        <v>45707.04015046296</v>
      </c>
      <c r="J85" s="1" t="s">
        <v>384</v>
      </c>
      <c r="K85" s="3" t="str">
        <f>HYPERLINK("https://ekoapp.atlassian.net/browse/KTB-1447?atlOrigin=eyJpIjoiYzgwYTQ0ZjEyNzQzNGJhN2JmNjEyZTM0NmRhZWZhNjIiLCJwIjoic2hlZXRzLWppcmEifQ","KTB-1447")</f>
        <v>KTB-1447</v>
      </c>
      <c r="L85" s="1" t="s">
        <v>23</v>
      </c>
      <c r="M85" s="1" t="s">
        <v>385</v>
      </c>
      <c r="N85" s="1" t="s">
        <v>21</v>
      </c>
      <c r="O85" s="1" t="s">
        <v>386</v>
      </c>
      <c r="P85" s="2"/>
      <c r="Q85" s="2"/>
      <c r="R85" s="2"/>
      <c r="S85" s="2"/>
      <c r="T85" s="2"/>
      <c r="U85" s="2"/>
      <c r="V85" s="2"/>
      <c r="W85" s="2"/>
      <c r="X85" s="2"/>
      <c r="Y85" s="2"/>
      <c r="Z85" s="2"/>
    </row>
    <row r="86">
      <c r="A86" s="1" t="s">
        <v>106</v>
      </c>
      <c r="B86" s="3" t="str">
        <f>HYPERLINK("https://ekoapp.atlassian.net/browse/CS-3879?atlOrigin=eyJpIjoiYzgwYTQ0ZjEyNzQzNGJhN2JmNjEyZTM0NmRhZWZhNjIiLCJwIjoic2hlZXRzLWppcmEifQ","CS-3879")</f>
        <v>CS-3879</v>
      </c>
      <c r="C86" s="1" t="s">
        <v>387</v>
      </c>
      <c r="D86" s="1" t="s">
        <v>121</v>
      </c>
      <c r="E86" s="1" t="s">
        <v>382</v>
      </c>
      <c r="F86" s="1" t="s">
        <v>388</v>
      </c>
      <c r="G86" s="1" t="s">
        <v>20</v>
      </c>
      <c r="H86" s="1" t="s">
        <v>21</v>
      </c>
      <c r="I86" s="4">
        <v>45704.84017361111</v>
      </c>
      <c r="J86" s="1" t="s">
        <v>246</v>
      </c>
      <c r="K86" s="3" t="str">
        <f>HYPERLINK("https://ekoapp.atlassian.net/browse/KTB-1445?atlOrigin=eyJpIjoiYzgwYTQ0ZjEyNzQzNGJhN2JmNjEyZTM0NmRhZWZhNjIiLCJwIjoic2hlZXRzLWppcmEifQ","KTB-1445")</f>
        <v>KTB-1445</v>
      </c>
      <c r="L86" s="1" t="s">
        <v>29</v>
      </c>
      <c r="M86" s="1" t="s">
        <v>389</v>
      </c>
      <c r="N86" s="1" t="s">
        <v>21</v>
      </c>
      <c r="O86" s="1" t="s">
        <v>21</v>
      </c>
      <c r="P86" s="2"/>
      <c r="Q86" s="2"/>
      <c r="R86" s="2"/>
      <c r="S86" s="2"/>
      <c r="T86" s="2"/>
      <c r="U86" s="2"/>
      <c r="V86" s="2"/>
      <c r="W86" s="2"/>
      <c r="X86" s="2"/>
      <c r="Y86" s="2"/>
      <c r="Z86" s="2"/>
    </row>
    <row r="87">
      <c r="A87" s="1" t="s">
        <v>106</v>
      </c>
      <c r="B87" s="3" t="str">
        <f>HYPERLINK("https://ekoapp.atlassian.net/browse/CS-3878?atlOrigin=eyJpIjoiYzgwYTQ0ZjEyNzQzNGJhN2JmNjEyZTM0NmRhZWZhNjIiLCJwIjoic2hlZXRzLWppcmEifQ","CS-3878")</f>
        <v>CS-3878</v>
      </c>
      <c r="C87" s="2" t="s">
        <v>390</v>
      </c>
      <c r="D87" s="1" t="s">
        <v>65</v>
      </c>
      <c r="E87" s="1" t="s">
        <v>82</v>
      </c>
      <c r="F87" s="1" t="s">
        <v>391</v>
      </c>
      <c r="G87" s="1" t="s">
        <v>20</v>
      </c>
      <c r="H87" s="5">
        <v>45722.0</v>
      </c>
      <c r="I87" s="4">
        <v>45701.84709490741</v>
      </c>
      <c r="J87" s="1" t="s">
        <v>392</v>
      </c>
      <c r="K87" s="3" t="str">
        <f>HYPERLINK("https://ekoapp.atlassian.net/browse/KTB-1444?atlOrigin=eyJpIjoiYzgwYTQ0ZjEyNzQzNGJhN2JmNjEyZTM0NmRhZWZhNjIiLCJwIjoic2hlZXRzLWppcmEifQ","KTB-1444")</f>
        <v>KTB-1444</v>
      </c>
      <c r="L87" s="1" t="s">
        <v>85</v>
      </c>
      <c r="M87" s="2" t="s">
        <v>393</v>
      </c>
      <c r="N87" s="2" t="s">
        <v>21</v>
      </c>
      <c r="O87" s="2" t="s">
        <v>394</v>
      </c>
      <c r="P87" s="2"/>
      <c r="Q87" s="2"/>
      <c r="R87" s="2"/>
      <c r="S87" s="2"/>
      <c r="T87" s="2"/>
      <c r="U87" s="2"/>
      <c r="V87" s="2"/>
      <c r="W87" s="2"/>
      <c r="X87" s="2"/>
      <c r="Y87" s="2"/>
      <c r="Z87" s="2"/>
    </row>
    <row r="88">
      <c r="A88" s="1" t="s">
        <v>106</v>
      </c>
      <c r="B88" s="3" t="str">
        <f>HYPERLINK("https://ekoapp.atlassian.net/browse/CS-3877?atlOrigin=eyJpIjoiYzgwYTQ0ZjEyNzQzNGJhN2JmNjEyZTM0NmRhZWZhNjIiLCJwIjoic2hlZXRzLWppcmEifQ","CS-3877")</f>
        <v>CS-3877</v>
      </c>
      <c r="C88" s="1" t="s">
        <v>395</v>
      </c>
      <c r="D88" s="1" t="s">
        <v>121</v>
      </c>
      <c r="E88" s="1" t="s">
        <v>26</v>
      </c>
      <c r="F88" s="1" t="s">
        <v>396</v>
      </c>
      <c r="G88" s="1" t="s">
        <v>20</v>
      </c>
      <c r="H88" s="1" t="s">
        <v>21</v>
      </c>
      <c r="I88" s="4">
        <v>45701.215891203705</v>
      </c>
      <c r="J88" s="1" t="s">
        <v>397</v>
      </c>
      <c r="K88" s="3" t="str">
        <f>HYPERLINK("https://ekoapp.atlassian.net/browse/KTB-1443?atlOrigin=eyJpIjoiYzgwYTQ0ZjEyNzQzNGJhN2JmNjEyZTM0NmRhZWZhNjIiLCJwIjoic2hlZXRzLWppcmEifQ","KTB-1443")</f>
        <v>KTB-1443</v>
      </c>
      <c r="L88" s="1" t="s">
        <v>29</v>
      </c>
      <c r="M88" s="1" t="s">
        <v>398</v>
      </c>
      <c r="N88" s="1" t="s">
        <v>399</v>
      </c>
      <c r="O88" s="1" t="s">
        <v>21</v>
      </c>
      <c r="P88" s="2"/>
      <c r="Q88" s="2"/>
      <c r="R88" s="2"/>
      <c r="S88" s="2"/>
      <c r="T88" s="2"/>
      <c r="U88" s="2"/>
      <c r="V88" s="2"/>
      <c r="W88" s="2"/>
      <c r="X88" s="2"/>
      <c r="Y88" s="2"/>
      <c r="Z88" s="2"/>
    </row>
    <row r="89">
      <c r="A89" s="1" t="s">
        <v>106</v>
      </c>
      <c r="B89" s="3" t="str">
        <f>HYPERLINK("https://ekoapp.atlassian.net/browse/CS-3875?atlOrigin=eyJpIjoiYzgwYTQ0ZjEyNzQzNGJhN2JmNjEyZTM0NmRhZWZhNjIiLCJwIjoic2hlZXRzLWppcmEifQ","CS-3875")</f>
        <v>CS-3875</v>
      </c>
      <c r="C89" s="1" t="s">
        <v>400</v>
      </c>
      <c r="D89" s="1" t="s">
        <v>401</v>
      </c>
      <c r="E89" s="1" t="s">
        <v>26</v>
      </c>
      <c r="F89" s="1" t="s">
        <v>402</v>
      </c>
      <c r="G89" s="1" t="s">
        <v>20</v>
      </c>
      <c r="H89" s="1" t="s">
        <v>21</v>
      </c>
      <c r="I89" s="4">
        <v>45700.93431712963</v>
      </c>
      <c r="J89" s="1" t="s">
        <v>403</v>
      </c>
      <c r="K89" s="3" t="str">
        <f>HYPERLINK("https://ekoapp.atlassian.net/browse/KTB-1441?atlOrigin=eyJpIjoiYzgwYTQ0ZjEyNzQzNGJhN2JmNjEyZTM0NmRhZWZhNjIiLCJwIjoic2hlZXRzLWppcmEifQ","KTB-1441")</f>
        <v>KTB-1441</v>
      </c>
      <c r="L89" s="1" t="s">
        <v>29</v>
      </c>
      <c r="M89" s="1" t="s">
        <v>404</v>
      </c>
      <c r="N89" s="1" t="s">
        <v>21</v>
      </c>
      <c r="O89" s="1" t="s">
        <v>405</v>
      </c>
      <c r="P89" s="2"/>
      <c r="Q89" s="2"/>
      <c r="R89" s="2"/>
      <c r="S89" s="2"/>
      <c r="T89" s="2"/>
      <c r="U89" s="2"/>
      <c r="V89" s="2"/>
      <c r="W89" s="2"/>
      <c r="X89" s="2"/>
      <c r="Y89" s="2"/>
      <c r="Z89" s="2"/>
    </row>
    <row r="90">
      <c r="A90" s="1" t="s">
        <v>106</v>
      </c>
      <c r="B90" s="3" t="str">
        <f>HYPERLINK("https://ekoapp.atlassian.net/browse/CS-3874?atlOrigin=eyJpIjoiYzgwYTQ0ZjEyNzQzNGJhN2JmNjEyZTM0NmRhZWZhNjIiLCJwIjoic2hlZXRzLWppcmEifQ","CS-3874")</f>
        <v>CS-3874</v>
      </c>
      <c r="C90" s="1" t="s">
        <v>406</v>
      </c>
      <c r="D90" s="1" t="s">
        <v>407</v>
      </c>
      <c r="E90" s="1" t="s">
        <v>382</v>
      </c>
      <c r="F90" s="1" t="s">
        <v>408</v>
      </c>
      <c r="G90" s="1" t="s">
        <v>20</v>
      </c>
      <c r="H90" s="1" t="s">
        <v>21</v>
      </c>
      <c r="I90" s="4">
        <v>45700.79898148148</v>
      </c>
      <c r="J90" s="1" t="s">
        <v>409</v>
      </c>
      <c r="K90" s="3" t="str">
        <f>HYPERLINK("https://ekoapp.atlassian.net/browse/KTB-1440?atlOrigin=eyJpIjoiYzgwYTQ0ZjEyNzQzNGJhN2JmNjEyZTM0NmRhZWZhNjIiLCJwIjoic2hlZXRzLWppcmEifQ","KTB-1440")</f>
        <v>KTB-1440</v>
      </c>
      <c r="L90" s="1" t="s">
        <v>29</v>
      </c>
      <c r="M90" s="1" t="s">
        <v>410</v>
      </c>
      <c r="N90" s="1" t="s">
        <v>21</v>
      </c>
      <c r="O90" s="1" t="s">
        <v>21</v>
      </c>
      <c r="P90" s="2"/>
      <c r="Q90" s="2"/>
      <c r="R90" s="2"/>
      <c r="S90" s="2"/>
      <c r="T90" s="2"/>
      <c r="U90" s="2"/>
      <c r="V90" s="2"/>
      <c r="W90" s="2"/>
      <c r="X90" s="2"/>
      <c r="Y90" s="2"/>
      <c r="Z90" s="2"/>
    </row>
    <row r="91">
      <c r="A91" s="1" t="s">
        <v>106</v>
      </c>
      <c r="B91" s="3" t="str">
        <f>HYPERLINK("https://ekoapp.atlassian.net/browse/CS-3870?atlOrigin=eyJpIjoiYzgwYTQ0ZjEyNzQzNGJhN2JmNjEyZTM0NmRhZWZhNjIiLCJwIjoic2hlZXRzLWppcmEifQ","CS-3870")</f>
        <v>CS-3870</v>
      </c>
      <c r="C91" s="1" t="s">
        <v>411</v>
      </c>
      <c r="D91" s="1" t="s">
        <v>240</v>
      </c>
      <c r="E91" s="1" t="s">
        <v>26</v>
      </c>
      <c r="F91" s="1" t="s">
        <v>412</v>
      </c>
      <c r="G91" s="1" t="s">
        <v>20</v>
      </c>
      <c r="H91" s="1" t="s">
        <v>21</v>
      </c>
      <c r="I91" s="4">
        <v>45698.81929398148</v>
      </c>
      <c r="J91" s="1" t="s">
        <v>413</v>
      </c>
      <c r="K91" s="3" t="str">
        <f>HYPERLINK("https://ekoapp.atlassian.net/browse/KTB-1439?atlOrigin=eyJpIjoiYzgwYTQ0ZjEyNzQzNGJhN2JmNjEyZTM0NmRhZWZhNjIiLCJwIjoic2hlZXRzLWppcmEifQ","KTB-1439")</f>
        <v>KTB-1439</v>
      </c>
      <c r="L91" s="1" t="s">
        <v>23</v>
      </c>
      <c r="M91" s="1" t="s">
        <v>414</v>
      </c>
      <c r="N91" s="1" t="s">
        <v>21</v>
      </c>
      <c r="O91" s="1" t="s">
        <v>21</v>
      </c>
      <c r="P91" s="2"/>
      <c r="Q91" s="2"/>
      <c r="R91" s="2"/>
      <c r="S91" s="2"/>
      <c r="T91" s="2"/>
      <c r="U91" s="2"/>
      <c r="V91" s="2"/>
      <c r="W91" s="2"/>
      <c r="X91" s="2"/>
      <c r="Y91" s="2"/>
      <c r="Z91" s="2"/>
    </row>
    <row r="92">
      <c r="A92" s="1" t="s">
        <v>106</v>
      </c>
      <c r="B92" s="3" t="str">
        <f>HYPERLINK("https://ekoapp.atlassian.net/browse/CS-3868?atlOrigin=eyJpIjoiYzgwYTQ0ZjEyNzQzNGJhN2JmNjEyZTM0NmRhZWZhNjIiLCJwIjoic2hlZXRzLWppcmEifQ","CS-3868")</f>
        <v>CS-3868</v>
      </c>
      <c r="C92" s="1" t="s">
        <v>415</v>
      </c>
      <c r="D92" s="1" t="s">
        <v>42</v>
      </c>
      <c r="E92" s="1" t="s">
        <v>26</v>
      </c>
      <c r="F92" s="1" t="s">
        <v>416</v>
      </c>
      <c r="G92" s="1" t="s">
        <v>20</v>
      </c>
      <c r="H92" s="1" t="s">
        <v>21</v>
      </c>
      <c r="I92" s="4">
        <v>45698.121030092596</v>
      </c>
      <c r="J92" s="1" t="s">
        <v>73</v>
      </c>
      <c r="K92" s="3" t="str">
        <f>HYPERLINK("https://ekoapp.atlassian.net/browse/KTB-1438?atlOrigin=eyJpIjoiYzgwYTQ0ZjEyNzQzNGJhN2JmNjEyZTM0NmRhZWZhNjIiLCJwIjoic2hlZXRzLWppcmEifQ","KTB-1438")</f>
        <v>KTB-1438</v>
      </c>
      <c r="L92" s="1" t="s">
        <v>23</v>
      </c>
      <c r="M92" s="1" t="s">
        <v>417</v>
      </c>
      <c r="N92" s="1" t="s">
        <v>21</v>
      </c>
      <c r="O92" s="1" t="s">
        <v>21</v>
      </c>
      <c r="P92" s="2"/>
      <c r="Q92" s="2"/>
      <c r="R92" s="2"/>
      <c r="S92" s="2"/>
      <c r="T92" s="2"/>
      <c r="U92" s="2"/>
      <c r="V92" s="2"/>
      <c r="W92" s="2"/>
      <c r="X92" s="2"/>
      <c r="Y92" s="2"/>
      <c r="Z92" s="2"/>
    </row>
    <row r="93">
      <c r="A93" s="1" t="s">
        <v>106</v>
      </c>
      <c r="B93" s="3" t="str">
        <f>HYPERLINK("https://ekoapp.atlassian.net/browse/CS-3867?atlOrigin=eyJpIjoiYzgwYTQ0ZjEyNzQzNGJhN2JmNjEyZTM0NmRhZWZhNjIiLCJwIjoic2hlZXRzLWppcmEifQ","CS-3867")</f>
        <v>CS-3867</v>
      </c>
      <c r="C93" s="1" t="s">
        <v>418</v>
      </c>
      <c r="D93" s="1" t="s">
        <v>37</v>
      </c>
      <c r="E93" s="1" t="s">
        <v>382</v>
      </c>
      <c r="F93" s="1" t="s">
        <v>419</v>
      </c>
      <c r="G93" s="1" t="s">
        <v>20</v>
      </c>
      <c r="H93" s="1" t="s">
        <v>21</v>
      </c>
      <c r="I93" s="4">
        <v>45697.85696759259</v>
      </c>
      <c r="J93" s="1" t="s">
        <v>420</v>
      </c>
      <c r="K93" s="3" t="str">
        <f>HYPERLINK("https://ekoapp.atlassian.net/browse/KTB-1437?atlOrigin=eyJpIjoiYzgwYTQ0ZjEyNzQzNGJhN2JmNjEyZTM0NmRhZWZhNjIiLCJwIjoic2hlZXRzLWppcmEifQ","KTB-1437")</f>
        <v>KTB-1437</v>
      </c>
      <c r="L93" s="1" t="s">
        <v>85</v>
      </c>
      <c r="M93" s="1" t="s">
        <v>421</v>
      </c>
      <c r="N93" s="1" t="s">
        <v>21</v>
      </c>
      <c r="O93" s="1" t="s">
        <v>21</v>
      </c>
      <c r="P93" s="2"/>
      <c r="Q93" s="2"/>
      <c r="R93" s="2"/>
      <c r="S93" s="2"/>
      <c r="T93" s="2"/>
      <c r="U93" s="2"/>
      <c r="V93" s="2"/>
      <c r="W93" s="2"/>
      <c r="X93" s="2"/>
      <c r="Y93" s="2"/>
      <c r="Z93" s="2"/>
    </row>
    <row r="94">
      <c r="A94" s="1" t="s">
        <v>106</v>
      </c>
      <c r="B94" s="3" t="str">
        <f>HYPERLINK("https://ekoapp.atlassian.net/browse/CS-3866?atlOrigin=eyJpIjoiYzgwYTQ0ZjEyNzQzNGJhN2JmNjEyZTM0NmRhZWZhNjIiLCJwIjoic2hlZXRzLWppcmEifQ","CS-3866")</f>
        <v>CS-3866</v>
      </c>
      <c r="C94" s="1" t="s">
        <v>422</v>
      </c>
      <c r="D94" s="1" t="s">
        <v>121</v>
      </c>
      <c r="E94" s="1" t="s">
        <v>26</v>
      </c>
      <c r="F94" s="1" t="s">
        <v>423</v>
      </c>
      <c r="G94" s="1" t="s">
        <v>20</v>
      </c>
      <c r="H94" s="1" t="s">
        <v>21</v>
      </c>
      <c r="I94" s="4">
        <v>45697.85175925926</v>
      </c>
      <c r="J94" s="1" t="s">
        <v>237</v>
      </c>
      <c r="K94" s="3" t="str">
        <f>HYPERLINK("https://ekoapp.atlassian.net/browse/KTB-1436?atlOrigin=eyJpIjoiYzgwYTQ0ZjEyNzQzNGJhN2JmNjEyZTM0NmRhZWZhNjIiLCJwIjoic2hlZXRzLWppcmEifQ","KTB-1436")</f>
        <v>KTB-1436</v>
      </c>
      <c r="L94" s="1" t="s">
        <v>29</v>
      </c>
      <c r="M94" s="1" t="s">
        <v>424</v>
      </c>
      <c r="N94" s="1" t="s">
        <v>21</v>
      </c>
      <c r="O94" s="1" t="s">
        <v>21</v>
      </c>
      <c r="P94" s="2"/>
      <c r="Q94" s="2"/>
      <c r="R94" s="2"/>
      <c r="S94" s="2"/>
      <c r="T94" s="2"/>
      <c r="U94" s="2"/>
      <c r="V94" s="2"/>
      <c r="W94" s="2"/>
      <c r="X94" s="2"/>
      <c r="Y94" s="2"/>
      <c r="Z94" s="2"/>
    </row>
    <row r="95">
      <c r="A95" s="1" t="s">
        <v>106</v>
      </c>
      <c r="B95" s="3" t="str">
        <f>HYPERLINK("https://ekoapp.atlassian.net/browse/CS-3862?atlOrigin=eyJpIjoiYzgwYTQ0ZjEyNzQzNGJhN2JmNjEyZTM0NmRhZWZhNjIiLCJwIjoic2hlZXRzLWppcmEifQ","CS-3862")</f>
        <v>CS-3862</v>
      </c>
      <c r="C95" s="1" t="s">
        <v>425</v>
      </c>
      <c r="D95" s="1" t="s">
        <v>121</v>
      </c>
      <c r="E95" s="1" t="s">
        <v>26</v>
      </c>
      <c r="F95" s="1" t="s">
        <v>426</v>
      </c>
      <c r="G95" s="1" t="s">
        <v>20</v>
      </c>
      <c r="H95" s="1" t="s">
        <v>21</v>
      </c>
      <c r="I95" s="4">
        <v>45693.96662037037</v>
      </c>
      <c r="J95" s="1" t="s">
        <v>427</v>
      </c>
      <c r="K95" s="3" t="str">
        <f>HYPERLINK("https://ekoapp.atlassian.net/browse/KTB-1435?atlOrigin=eyJpIjoiYzgwYTQ0ZjEyNzQzNGJhN2JmNjEyZTM0NmRhZWZhNjIiLCJwIjoic2hlZXRzLWppcmEifQ","KTB-1435")</f>
        <v>KTB-1435</v>
      </c>
      <c r="L95" s="1" t="s">
        <v>23</v>
      </c>
      <c r="M95" s="1" t="s">
        <v>428</v>
      </c>
      <c r="N95" s="1" t="s">
        <v>21</v>
      </c>
      <c r="O95" s="1" t="s">
        <v>21</v>
      </c>
      <c r="P95" s="2"/>
      <c r="Q95" s="2"/>
      <c r="R95" s="2"/>
      <c r="S95" s="2"/>
      <c r="T95" s="2"/>
      <c r="U95" s="2"/>
      <c r="V95" s="2"/>
      <c r="W95" s="2"/>
      <c r="X95" s="2"/>
      <c r="Y95" s="2"/>
      <c r="Z95" s="2"/>
    </row>
    <row r="96">
      <c r="A96" s="1" t="s">
        <v>106</v>
      </c>
      <c r="B96" s="3" t="str">
        <f>HYPERLINK("https://ekoapp.atlassian.net/browse/CS-3861?atlOrigin=eyJpIjoiYzgwYTQ0ZjEyNzQzNGJhN2JmNjEyZTM0NmRhZWZhNjIiLCJwIjoic2hlZXRzLWppcmEifQ","CS-3861")</f>
        <v>CS-3861</v>
      </c>
      <c r="C96" s="2" t="s">
        <v>429</v>
      </c>
      <c r="D96" s="1" t="s">
        <v>81</v>
      </c>
      <c r="E96" s="1" t="s">
        <v>82</v>
      </c>
      <c r="F96" s="1" t="s">
        <v>430</v>
      </c>
      <c r="G96" s="1" t="s">
        <v>20</v>
      </c>
      <c r="H96" s="5">
        <v>45755.0</v>
      </c>
      <c r="I96" s="4">
        <v>45693.92539351852</v>
      </c>
      <c r="J96" s="1" t="s">
        <v>63</v>
      </c>
      <c r="K96" s="3" t="str">
        <f>HYPERLINK("https://ekoapp.atlassian.net/browse/KTB-1434?atlOrigin=eyJpIjoiYzgwYTQ0ZjEyNzQzNGJhN2JmNjEyZTM0NmRhZWZhNjIiLCJwIjoic2hlZXRzLWppcmEifQ","KTB-1434")</f>
        <v>KTB-1434</v>
      </c>
      <c r="L96" s="1" t="s">
        <v>100</v>
      </c>
      <c r="M96" s="2" t="s">
        <v>431</v>
      </c>
      <c r="N96" s="2" t="s">
        <v>21</v>
      </c>
      <c r="O96" s="2" t="s">
        <v>432</v>
      </c>
      <c r="P96" s="2"/>
      <c r="Q96" s="2"/>
      <c r="R96" s="2"/>
      <c r="S96" s="2"/>
      <c r="T96" s="2"/>
      <c r="U96" s="2"/>
      <c r="V96" s="2"/>
      <c r="W96" s="2"/>
      <c r="X96" s="2"/>
      <c r="Y96" s="2"/>
      <c r="Z96" s="2"/>
    </row>
    <row r="97">
      <c r="A97" s="1" t="s">
        <v>106</v>
      </c>
      <c r="B97" s="3" t="str">
        <f>HYPERLINK("https://ekoapp.atlassian.net/browse/CS-3859?atlOrigin=eyJpIjoiYzgwYTQ0ZjEyNzQzNGJhN2JmNjEyZTM0NmRhZWZhNjIiLCJwIjoic2hlZXRzLWppcmEifQ","CS-3859")</f>
        <v>CS-3859</v>
      </c>
      <c r="C97" s="2" t="s">
        <v>433</v>
      </c>
      <c r="D97" s="1" t="s">
        <v>81</v>
      </c>
      <c r="E97" s="1" t="s">
        <v>82</v>
      </c>
      <c r="F97" s="1" t="s">
        <v>434</v>
      </c>
      <c r="G97" s="1" t="s">
        <v>20</v>
      </c>
      <c r="H97" s="5">
        <v>45708.0</v>
      </c>
      <c r="I97" s="4">
        <v>45693.12940972222</v>
      </c>
      <c r="J97" s="1" t="s">
        <v>57</v>
      </c>
      <c r="K97" s="3" t="str">
        <f>HYPERLINK("https://ekoapp.atlassian.net/browse/KTB-1430?atlOrigin=eyJpIjoiYzgwYTQ0ZjEyNzQzNGJhN2JmNjEyZTM0NmRhZWZhNjIiLCJwIjoic2hlZXRzLWppcmEifQ","KTB-1430")</f>
        <v>KTB-1430</v>
      </c>
      <c r="L97" s="1" t="s">
        <v>435</v>
      </c>
      <c r="M97" s="2" t="s">
        <v>436</v>
      </c>
      <c r="N97" s="2" t="s">
        <v>21</v>
      </c>
      <c r="O97" s="2" t="s">
        <v>437</v>
      </c>
      <c r="P97" s="2"/>
      <c r="Q97" s="2"/>
      <c r="R97" s="2"/>
      <c r="S97" s="2"/>
      <c r="T97" s="2"/>
      <c r="U97" s="2"/>
      <c r="V97" s="2"/>
      <c r="W97" s="2"/>
      <c r="X97" s="2"/>
      <c r="Y97" s="2"/>
      <c r="Z97" s="2"/>
    </row>
    <row r="98">
      <c r="A98" s="1" t="s">
        <v>106</v>
      </c>
      <c r="B98" s="3" t="str">
        <f>HYPERLINK("https://ekoapp.atlassian.net/browse/CS-3858?atlOrigin=eyJpIjoiYzgwYTQ0ZjEyNzQzNGJhN2JmNjEyZTM0NmRhZWZhNjIiLCJwIjoic2hlZXRzLWppcmEifQ","CS-3858")</f>
        <v>CS-3858</v>
      </c>
      <c r="C98" s="1" t="s">
        <v>438</v>
      </c>
      <c r="D98" s="1" t="s">
        <v>121</v>
      </c>
      <c r="E98" s="1" t="s">
        <v>26</v>
      </c>
      <c r="F98" s="1" t="s">
        <v>439</v>
      </c>
      <c r="G98" s="1" t="s">
        <v>20</v>
      </c>
      <c r="H98" s="1" t="s">
        <v>21</v>
      </c>
      <c r="I98" s="4">
        <v>45693.03269675926</v>
      </c>
      <c r="J98" s="1" t="s">
        <v>440</v>
      </c>
      <c r="K98" s="3" t="str">
        <f>HYPERLINK("https://ekoapp.atlassian.net/browse/KTB-1429?atlOrigin=eyJpIjoiYzgwYTQ0ZjEyNzQzNGJhN2JmNjEyZTM0NmRhZWZhNjIiLCJwIjoic2hlZXRzLWppcmEifQ","KTB-1429")</f>
        <v>KTB-1429</v>
      </c>
      <c r="L98" s="1" t="s">
        <v>23</v>
      </c>
      <c r="M98" s="1" t="s">
        <v>441</v>
      </c>
      <c r="N98" s="1" t="s">
        <v>21</v>
      </c>
      <c r="O98" s="1" t="s">
        <v>21</v>
      </c>
      <c r="P98" s="2"/>
      <c r="Q98" s="2"/>
      <c r="R98" s="2"/>
      <c r="S98" s="2"/>
      <c r="T98" s="2"/>
      <c r="U98" s="2"/>
      <c r="V98" s="2"/>
      <c r="W98" s="2"/>
      <c r="X98" s="2"/>
      <c r="Y98" s="2"/>
      <c r="Z98" s="2"/>
    </row>
    <row r="99">
      <c r="A99" s="1" t="s">
        <v>106</v>
      </c>
      <c r="B99" s="3" t="str">
        <f>HYPERLINK("https://ekoapp.atlassian.net/browse/CS-3856?atlOrigin=eyJpIjoiYzgwYTQ0ZjEyNzQzNGJhN2JmNjEyZTM0NmRhZWZhNjIiLCJwIjoic2hlZXRzLWppcmEifQ","CS-3856")</f>
        <v>CS-3856</v>
      </c>
      <c r="C99" s="1" t="s">
        <v>442</v>
      </c>
      <c r="D99" s="1" t="s">
        <v>137</v>
      </c>
      <c r="E99" s="1" t="s">
        <v>82</v>
      </c>
      <c r="F99" s="1" t="s">
        <v>443</v>
      </c>
      <c r="G99" s="1" t="s">
        <v>20</v>
      </c>
      <c r="H99" s="5">
        <v>45769.0</v>
      </c>
      <c r="I99" s="4">
        <v>45690.8119212963</v>
      </c>
      <c r="J99" s="1" t="s">
        <v>444</v>
      </c>
      <c r="K99" s="3" t="str">
        <f>HYPERLINK("https://ekoapp.atlassian.net/browse/KTB-1427?atlOrigin=eyJpIjoiYzgwYTQ0ZjEyNzQzNGJhN2JmNjEyZTM0NmRhZWZhNjIiLCJwIjoic2hlZXRzLWppcmEifQ","KTB-1427")</f>
        <v>KTB-1427</v>
      </c>
      <c r="L99" s="1" t="s">
        <v>29</v>
      </c>
      <c r="M99" s="2" t="s">
        <v>445</v>
      </c>
      <c r="N99" s="2" t="s">
        <v>21</v>
      </c>
      <c r="O99" s="2" t="s">
        <v>21</v>
      </c>
      <c r="P99" s="2"/>
      <c r="Q99" s="2"/>
      <c r="R99" s="2"/>
      <c r="S99" s="2"/>
      <c r="T99" s="2"/>
      <c r="U99" s="2"/>
      <c r="V99" s="2"/>
      <c r="W99" s="2"/>
      <c r="X99" s="2"/>
      <c r="Y99" s="2"/>
      <c r="Z99" s="2"/>
    </row>
    <row r="100">
      <c r="A100" s="1" t="s">
        <v>106</v>
      </c>
      <c r="B100" s="3" t="str">
        <f>HYPERLINK("https://ekoapp.atlassian.net/browse/CS-3852?atlOrigin=eyJpIjoiYzgwYTQ0ZjEyNzQzNGJhN2JmNjEyZTM0NmRhZWZhNjIiLCJwIjoic2hlZXRzLWppcmEifQ","CS-3852")</f>
        <v>CS-3852</v>
      </c>
      <c r="C100" s="2" t="s">
        <v>446</v>
      </c>
      <c r="D100" s="1" t="s">
        <v>81</v>
      </c>
      <c r="E100" s="1" t="s">
        <v>82</v>
      </c>
      <c r="F100" s="1" t="s">
        <v>447</v>
      </c>
      <c r="G100" s="1" t="s">
        <v>20</v>
      </c>
      <c r="H100" s="5">
        <v>45708.0</v>
      </c>
      <c r="I100" s="4">
        <v>45687.85071759259</v>
      </c>
      <c r="J100" s="1" t="s">
        <v>448</v>
      </c>
      <c r="K100" s="3" t="str">
        <f>HYPERLINK("https://ekoapp.atlassian.net/browse/KTB-1426?atlOrigin=eyJpIjoiYzgwYTQ0ZjEyNzQzNGJhN2JmNjEyZTM0NmRhZWZhNjIiLCJwIjoic2hlZXRzLWppcmEifQ","KTB-1426")</f>
        <v>KTB-1426</v>
      </c>
      <c r="L100" s="1" t="s">
        <v>100</v>
      </c>
      <c r="M100" s="2" t="s">
        <v>449</v>
      </c>
      <c r="N100" s="2" t="s">
        <v>450</v>
      </c>
      <c r="O100" s="2" t="s">
        <v>451</v>
      </c>
      <c r="P100" s="2"/>
      <c r="Q100" s="2"/>
      <c r="R100" s="2"/>
      <c r="S100" s="2"/>
      <c r="T100" s="2"/>
      <c r="U100" s="2"/>
      <c r="V100" s="2"/>
      <c r="W100" s="2"/>
      <c r="X100" s="2"/>
      <c r="Y100" s="2"/>
      <c r="Z100" s="2"/>
    </row>
    <row r="101">
      <c r="A101" s="1" t="s">
        <v>15</v>
      </c>
      <c r="B101" s="3" t="str">
        <f>HYPERLINK("https://ekoapp.atlassian.net/browse/CS-3850?atlOrigin=eyJpIjoiYzgwYTQ0ZjEyNzQzNGJhN2JmNjEyZTM0NmRhZWZhNjIiLCJwIjoic2hlZXRzLWppcmEifQ","CS-3850")</f>
        <v>CS-3850</v>
      </c>
      <c r="C101" s="2" t="s">
        <v>452</v>
      </c>
      <c r="D101" s="1" t="s">
        <v>65</v>
      </c>
      <c r="E101" s="1" t="s">
        <v>82</v>
      </c>
      <c r="F101" s="1" t="s">
        <v>453</v>
      </c>
      <c r="G101" s="1" t="s">
        <v>20</v>
      </c>
      <c r="H101" s="5">
        <v>45736.0</v>
      </c>
      <c r="I101" s="4">
        <v>45687.15675925926</v>
      </c>
      <c r="J101" s="1" t="s">
        <v>325</v>
      </c>
      <c r="K101" s="3" t="str">
        <f>HYPERLINK("https://ekoapp.atlassian.net/browse/KTB-1424?atlOrigin=eyJpIjoiYzgwYTQ0ZjEyNzQzNGJhN2JmNjEyZTM0NmRhZWZhNjIiLCJwIjoic2hlZXRzLWppcmEifQ","KTB-1424")</f>
        <v>KTB-1424</v>
      </c>
      <c r="L101" s="1" t="s">
        <v>29</v>
      </c>
      <c r="M101" s="2" t="s">
        <v>454</v>
      </c>
      <c r="N101" s="2" t="s">
        <v>455</v>
      </c>
      <c r="O101" s="2" t="s">
        <v>456</v>
      </c>
      <c r="P101" s="2"/>
      <c r="Q101" s="2"/>
      <c r="R101" s="2"/>
      <c r="S101" s="2"/>
      <c r="T101" s="2"/>
      <c r="U101" s="2"/>
      <c r="V101" s="2"/>
      <c r="W101" s="2"/>
      <c r="X101" s="2"/>
      <c r="Y101" s="2"/>
      <c r="Z101" s="2"/>
    </row>
    <row r="102">
      <c r="A102" s="1" t="s">
        <v>15</v>
      </c>
      <c r="B102" s="3" t="str">
        <f>HYPERLINK("https://ekoapp.atlassian.net/browse/CS-3844?atlOrigin=eyJpIjoiYzgwYTQ0ZjEyNzQzNGJhN2JmNjEyZTM0NmRhZWZhNjIiLCJwIjoic2hlZXRzLWppcmEifQ","CS-3844")</f>
        <v>CS-3844</v>
      </c>
      <c r="C102" s="1" t="s">
        <v>457</v>
      </c>
      <c r="D102" s="1" t="s">
        <v>17</v>
      </c>
      <c r="E102" s="1" t="s">
        <v>26</v>
      </c>
      <c r="F102" s="1" t="s">
        <v>458</v>
      </c>
      <c r="G102" s="1" t="s">
        <v>20</v>
      </c>
      <c r="H102" s="1" t="s">
        <v>21</v>
      </c>
      <c r="I102" s="4">
        <v>45686.784270833334</v>
      </c>
      <c r="J102" s="1" t="s">
        <v>459</v>
      </c>
      <c r="K102" s="3" t="str">
        <f>HYPERLINK("https://ekoapp.atlassian.net/browse/KTB-1422?atlOrigin=eyJpIjoiYzgwYTQ0ZjEyNzQzNGJhN2JmNjEyZTM0NmRhZWZhNjIiLCJwIjoic2hlZXRzLWppcmEifQ","KTB-1422")</f>
        <v>KTB-1422</v>
      </c>
      <c r="L102" s="1" t="s">
        <v>23</v>
      </c>
      <c r="M102" s="1" t="s">
        <v>460</v>
      </c>
      <c r="N102" s="1" t="s">
        <v>21</v>
      </c>
      <c r="O102" s="1" t="s">
        <v>21</v>
      </c>
      <c r="P102" s="2"/>
      <c r="Q102" s="2"/>
      <c r="R102" s="2"/>
      <c r="S102" s="2"/>
      <c r="T102" s="2"/>
      <c r="U102" s="2"/>
      <c r="V102" s="2"/>
      <c r="W102" s="2"/>
      <c r="X102" s="2"/>
      <c r="Y102" s="2"/>
      <c r="Z102" s="2"/>
    </row>
    <row r="103">
      <c r="A103" s="1" t="s">
        <v>15</v>
      </c>
      <c r="B103" s="3" t="str">
        <f>HYPERLINK("https://ekoapp.atlassian.net/browse/CS-3843?atlOrigin=eyJpIjoiYzgwYTQ0ZjEyNzQzNGJhN2JmNjEyZTM0NmRhZWZhNjIiLCJwIjoic2hlZXRzLWppcmEifQ","CS-3843")</f>
        <v>CS-3843</v>
      </c>
      <c r="C103" s="1" t="s">
        <v>461</v>
      </c>
      <c r="D103" s="1" t="s">
        <v>121</v>
      </c>
      <c r="E103" s="1" t="s">
        <v>382</v>
      </c>
      <c r="F103" s="1" t="s">
        <v>462</v>
      </c>
      <c r="G103" s="1" t="s">
        <v>20</v>
      </c>
      <c r="H103" s="1" t="s">
        <v>21</v>
      </c>
      <c r="I103" s="4">
        <v>45686.77967592593</v>
      </c>
      <c r="J103" s="1" t="s">
        <v>448</v>
      </c>
      <c r="K103" s="3" t="str">
        <f>HYPERLINK("https://ekoapp.atlassian.net/browse/KTB-1421?atlOrigin=eyJpIjoiYzgwYTQ0ZjEyNzQzNGJhN2JmNjEyZTM0NmRhZWZhNjIiLCJwIjoic2hlZXRzLWppcmEifQ","KTB-1421")</f>
        <v>KTB-1421</v>
      </c>
      <c r="L103" s="1" t="s">
        <v>100</v>
      </c>
      <c r="M103" s="1" t="s">
        <v>463</v>
      </c>
      <c r="N103" s="1" t="s">
        <v>21</v>
      </c>
      <c r="O103" s="1" t="s">
        <v>464</v>
      </c>
      <c r="P103" s="2"/>
      <c r="Q103" s="2"/>
      <c r="R103" s="2"/>
      <c r="S103" s="2"/>
      <c r="T103" s="2"/>
      <c r="U103" s="2"/>
      <c r="V103" s="2"/>
      <c r="W103" s="2"/>
      <c r="X103" s="2"/>
      <c r="Y103" s="2"/>
      <c r="Z103" s="2"/>
    </row>
    <row r="104">
      <c r="A104" s="1" t="s">
        <v>15</v>
      </c>
      <c r="B104" s="3" t="str">
        <f>HYPERLINK("https://ekoapp.atlassian.net/browse/CS-3837?atlOrigin=eyJpIjoiYzgwYTQ0ZjEyNzQzNGJhN2JmNjEyZTM0NmRhZWZhNjIiLCJwIjoic2hlZXRzLWppcmEifQ","CS-3837")</f>
        <v>CS-3837</v>
      </c>
      <c r="C104" s="2" t="s">
        <v>465</v>
      </c>
      <c r="D104" s="1" t="s">
        <v>81</v>
      </c>
      <c r="E104" s="1" t="s">
        <v>82</v>
      </c>
      <c r="F104" s="1" t="s">
        <v>466</v>
      </c>
      <c r="G104" s="1" t="s">
        <v>20</v>
      </c>
      <c r="H104" s="5">
        <v>45722.0</v>
      </c>
      <c r="I104" s="4">
        <v>45681.152592592596</v>
      </c>
      <c r="J104" s="1" t="s">
        <v>467</v>
      </c>
      <c r="K104" s="3" t="str">
        <f>HYPERLINK("https://ekoapp.atlassian.net/browse/KTB-1419?atlOrigin=eyJpIjoiYzgwYTQ0ZjEyNzQzNGJhN2JmNjEyZTM0NmRhZWZhNjIiLCJwIjoic2hlZXRzLWppcmEifQ","KTB-1419")</f>
        <v>KTB-1419</v>
      </c>
      <c r="L104" s="1" t="s">
        <v>85</v>
      </c>
      <c r="M104" s="2" t="s">
        <v>468</v>
      </c>
      <c r="N104" s="2" t="s">
        <v>21</v>
      </c>
      <c r="O104" s="2" t="s">
        <v>469</v>
      </c>
      <c r="P104" s="2"/>
      <c r="Q104" s="2"/>
      <c r="R104" s="2"/>
      <c r="S104" s="2"/>
      <c r="T104" s="2"/>
      <c r="U104" s="2"/>
      <c r="V104" s="2"/>
      <c r="W104" s="2"/>
      <c r="X104" s="2"/>
      <c r="Y104" s="2"/>
      <c r="Z104" s="2"/>
    </row>
    <row r="105">
      <c r="A105" s="1" t="s">
        <v>15</v>
      </c>
      <c r="B105" s="3" t="str">
        <f>HYPERLINK("https://ekoapp.atlassian.net/browse/CS-3830?atlOrigin=eyJpIjoiYzgwYTQ0ZjEyNzQzNGJhN2JmNjEyZTM0NmRhZWZhNjIiLCJwIjoic2hlZXRzLWppcmEifQ","CS-3830")</f>
        <v>CS-3830</v>
      </c>
      <c r="C105" s="1" t="s">
        <v>470</v>
      </c>
      <c r="D105" s="1" t="s">
        <v>121</v>
      </c>
      <c r="E105" s="1" t="s">
        <v>26</v>
      </c>
      <c r="F105" s="1" t="s">
        <v>471</v>
      </c>
      <c r="G105" s="1" t="s">
        <v>20</v>
      </c>
      <c r="H105" s="1" t="s">
        <v>21</v>
      </c>
      <c r="I105" s="4">
        <v>45676.823113425926</v>
      </c>
      <c r="J105" s="1" t="s">
        <v>472</v>
      </c>
      <c r="K105" s="3" t="str">
        <f>HYPERLINK("https://ekoapp.atlassian.net/browse/KTB-1417?atlOrigin=eyJpIjoiYzgwYTQ0ZjEyNzQzNGJhN2JmNjEyZTM0NmRhZWZhNjIiLCJwIjoic2hlZXRzLWppcmEifQ","KTB-1417")</f>
        <v>KTB-1417</v>
      </c>
      <c r="L105" s="1" t="s">
        <v>29</v>
      </c>
      <c r="M105" s="1" t="s">
        <v>473</v>
      </c>
      <c r="N105" s="1" t="s">
        <v>21</v>
      </c>
      <c r="O105" s="1" t="s">
        <v>21</v>
      </c>
      <c r="P105" s="2"/>
      <c r="Q105" s="2"/>
      <c r="R105" s="2"/>
      <c r="S105" s="2"/>
      <c r="T105" s="2"/>
      <c r="U105" s="2"/>
      <c r="V105" s="2"/>
      <c r="W105" s="2"/>
      <c r="X105" s="2"/>
      <c r="Y105" s="2"/>
      <c r="Z105" s="2"/>
    </row>
    <row r="106">
      <c r="A106" s="1" t="s">
        <v>15</v>
      </c>
      <c r="B106" s="3" t="str">
        <f>HYPERLINK("https://ekoapp.atlassian.net/browse/CS-3823?atlOrigin=eyJpIjoiYzgwYTQ0ZjEyNzQzNGJhN2JmNjEyZTM0NmRhZWZhNjIiLCJwIjoic2hlZXRzLWppcmEifQ","CS-3823")</f>
        <v>CS-3823</v>
      </c>
      <c r="C106" s="1" t="s">
        <v>474</v>
      </c>
      <c r="D106" s="1" t="s">
        <v>17</v>
      </c>
      <c r="E106" s="1" t="s">
        <v>82</v>
      </c>
      <c r="F106" s="1" t="s">
        <v>475</v>
      </c>
      <c r="G106" s="1" t="s">
        <v>20</v>
      </c>
      <c r="H106" s="5">
        <v>45680.0</v>
      </c>
      <c r="I106" s="4">
        <v>45673.79939814815</v>
      </c>
      <c r="J106" s="1" t="s">
        <v>476</v>
      </c>
      <c r="K106" s="3" t="str">
        <f>HYPERLINK("https://ekoapp.atlassian.net/issues/?atlOrigin=eyJpIjoiYzgwYTQ0ZjEyNzQzNGJhN2JmNjEyZTM0NmRhZWZhNjIiLCJwIjoic2hlZXRzLWppcmEifQ&amp;jql=key+in+%28KTB-1413%2CKTB-1404%29","KTB-1413;KTB-1404")</f>
        <v>KTB-1413;KTB-1404</v>
      </c>
      <c r="L106" s="1" t="s">
        <v>100</v>
      </c>
      <c r="M106" s="1" t="s">
        <v>477</v>
      </c>
      <c r="N106" s="1" t="s">
        <v>478</v>
      </c>
      <c r="O106" s="1" t="s">
        <v>21</v>
      </c>
      <c r="P106" s="2"/>
      <c r="Q106" s="2"/>
      <c r="R106" s="2"/>
      <c r="S106" s="2"/>
      <c r="T106" s="2"/>
      <c r="U106" s="2"/>
      <c r="V106" s="2"/>
      <c r="W106" s="2"/>
      <c r="X106" s="2"/>
      <c r="Y106" s="2"/>
      <c r="Z106" s="2"/>
    </row>
    <row r="107">
      <c r="A107" s="1" t="s">
        <v>15</v>
      </c>
      <c r="B107" s="3" t="str">
        <f>HYPERLINK("https://ekoapp.atlassian.net/browse/CS-3820?atlOrigin=eyJpIjoiYzgwYTQ0ZjEyNzQzNGJhN2JmNjEyZTM0NmRhZWZhNjIiLCJwIjoic2hlZXRzLWppcmEifQ","CS-3820")</f>
        <v>CS-3820</v>
      </c>
      <c r="C107" s="1" t="s">
        <v>479</v>
      </c>
      <c r="D107" s="1" t="s">
        <v>137</v>
      </c>
      <c r="E107" s="1" t="s">
        <v>82</v>
      </c>
      <c r="F107" s="1" t="s">
        <v>480</v>
      </c>
      <c r="G107" s="1" t="s">
        <v>20</v>
      </c>
      <c r="H107" s="5">
        <v>45708.0</v>
      </c>
      <c r="I107" s="4">
        <v>45672.79287037037</v>
      </c>
      <c r="J107" s="1" t="s">
        <v>481</v>
      </c>
      <c r="K107" s="3" t="str">
        <f>HYPERLINK("https://ekoapp.atlassian.net/browse/KTB-1412?atlOrigin=eyJpIjoiYzgwYTQ0ZjEyNzQzNGJhN2JmNjEyZTM0NmRhZWZhNjIiLCJwIjoic2hlZXRzLWppcmEifQ","KTB-1412")</f>
        <v>KTB-1412</v>
      </c>
      <c r="L107" s="1" t="s">
        <v>100</v>
      </c>
      <c r="M107" s="2" t="s">
        <v>482</v>
      </c>
      <c r="N107" s="2" t="s">
        <v>483</v>
      </c>
      <c r="O107" s="2" t="s">
        <v>484</v>
      </c>
      <c r="P107" s="2"/>
      <c r="Q107" s="2"/>
      <c r="R107" s="2"/>
      <c r="S107" s="2"/>
      <c r="T107" s="2"/>
      <c r="U107" s="2"/>
      <c r="V107" s="2"/>
      <c r="W107" s="2"/>
      <c r="X107" s="2"/>
      <c r="Y107" s="2"/>
      <c r="Z107" s="2"/>
    </row>
    <row r="108">
      <c r="A108" s="1" t="s">
        <v>15</v>
      </c>
      <c r="B108" s="3" t="str">
        <f>HYPERLINK("https://ekoapp.atlassian.net/browse/CS-3814?atlOrigin=eyJpIjoiYzgwYTQ0ZjEyNzQzNGJhN2JmNjEyZTM0NmRhZWZhNjIiLCJwIjoic2hlZXRzLWppcmEifQ","CS-3814")</f>
        <v>CS-3814</v>
      </c>
      <c r="C108" s="1" t="s">
        <v>485</v>
      </c>
      <c r="D108" s="1" t="s">
        <v>55</v>
      </c>
      <c r="E108" s="1" t="s">
        <v>82</v>
      </c>
      <c r="F108" s="1" t="s">
        <v>486</v>
      </c>
      <c r="G108" s="1" t="s">
        <v>20</v>
      </c>
      <c r="H108" s="5">
        <v>45755.0</v>
      </c>
      <c r="I108" s="4">
        <v>45670.80289351852</v>
      </c>
      <c r="J108" s="1" t="s">
        <v>325</v>
      </c>
      <c r="K108" s="3" t="str">
        <f>HYPERLINK("https://ekoapp.atlassian.net/browse/KTB-1409?atlOrigin=eyJpIjoiYzgwYTQ0ZjEyNzQzNGJhN2JmNjEyZTM0NmRhZWZhNjIiLCJwIjoic2hlZXRzLWppcmEifQ","KTB-1409")</f>
        <v>KTB-1409</v>
      </c>
      <c r="L108" s="1" t="s">
        <v>29</v>
      </c>
      <c r="M108" s="2" t="s">
        <v>487</v>
      </c>
      <c r="N108" s="2" t="s">
        <v>488</v>
      </c>
      <c r="O108" s="2" t="s">
        <v>489</v>
      </c>
      <c r="P108" s="2"/>
      <c r="Q108" s="2"/>
      <c r="R108" s="2"/>
      <c r="S108" s="2"/>
      <c r="T108" s="2"/>
      <c r="U108" s="2"/>
      <c r="V108" s="2"/>
      <c r="W108" s="2"/>
      <c r="X108" s="2"/>
      <c r="Y108" s="2"/>
      <c r="Z108" s="2"/>
    </row>
    <row r="109">
      <c r="A109" s="1" t="s">
        <v>15</v>
      </c>
      <c r="B109" s="3" t="str">
        <f>HYPERLINK("https://ekoapp.atlassian.net/browse/CS-3813?atlOrigin=eyJpIjoiYzgwYTQ0ZjEyNzQzNGJhN2JmNjEyZTM0NmRhZWZhNjIiLCJwIjoic2hlZXRzLWppcmEifQ","CS-3813")</f>
        <v>CS-3813</v>
      </c>
      <c r="C109" s="1" t="s">
        <v>490</v>
      </c>
      <c r="D109" s="1" t="s">
        <v>55</v>
      </c>
      <c r="E109" s="1" t="s">
        <v>82</v>
      </c>
      <c r="F109" s="1" t="s">
        <v>491</v>
      </c>
      <c r="G109" s="1" t="s">
        <v>20</v>
      </c>
      <c r="H109" s="5">
        <v>45755.0</v>
      </c>
      <c r="I109" s="4">
        <v>45669.99790509259</v>
      </c>
      <c r="J109" s="1" t="s">
        <v>492</v>
      </c>
      <c r="K109" s="3" t="str">
        <f>HYPERLINK("https://ekoapp.atlassian.net/browse/KTB-1408?atlOrigin=eyJpIjoiYzgwYTQ0ZjEyNzQzNGJhN2JmNjEyZTM0NmRhZWZhNjIiLCJwIjoic2hlZXRzLWppcmEifQ","KTB-1408")</f>
        <v>KTB-1408</v>
      </c>
      <c r="L109" s="1" t="s">
        <v>29</v>
      </c>
      <c r="M109" s="2" t="s">
        <v>487</v>
      </c>
      <c r="N109" s="2" t="s">
        <v>488</v>
      </c>
      <c r="O109" s="2" t="s">
        <v>489</v>
      </c>
      <c r="P109" s="2"/>
      <c r="Q109" s="2"/>
      <c r="R109" s="2"/>
      <c r="S109" s="2"/>
      <c r="T109" s="2"/>
      <c r="U109" s="2"/>
      <c r="V109" s="2"/>
      <c r="W109" s="2"/>
      <c r="X109" s="2"/>
      <c r="Y109" s="2"/>
      <c r="Z109" s="2"/>
    </row>
    <row r="110">
      <c r="A110" s="1" t="s">
        <v>15</v>
      </c>
      <c r="B110" s="3" t="str">
        <f>HYPERLINK("https://ekoapp.atlassian.net/browse/CS-3812?atlOrigin=eyJpIjoiYzgwYTQ0ZjEyNzQzNGJhN2JmNjEyZTM0NmRhZWZhNjIiLCJwIjoic2hlZXRzLWppcmEifQ","CS-3812")</f>
        <v>CS-3812</v>
      </c>
      <c r="C110" s="1" t="s">
        <v>493</v>
      </c>
      <c r="D110" s="1" t="s">
        <v>188</v>
      </c>
      <c r="E110" s="1" t="s">
        <v>382</v>
      </c>
      <c r="F110" s="1" t="s">
        <v>494</v>
      </c>
      <c r="G110" s="1" t="s">
        <v>20</v>
      </c>
      <c r="H110" s="1" t="s">
        <v>21</v>
      </c>
      <c r="I110" s="4">
        <v>45669.80662037037</v>
      </c>
      <c r="J110" s="1" t="s">
        <v>310</v>
      </c>
      <c r="K110" s="3" t="str">
        <f>HYPERLINK("https://ekoapp.atlassian.net/browse/KTB-1407?atlOrigin=eyJpIjoiYzgwYTQ0ZjEyNzQzNGJhN2JmNjEyZTM0NmRhZWZhNjIiLCJwIjoic2hlZXRzLWppcmEifQ","KTB-1407")</f>
        <v>KTB-1407</v>
      </c>
      <c r="L110" s="1" t="s">
        <v>85</v>
      </c>
      <c r="M110" s="1" t="s">
        <v>495</v>
      </c>
      <c r="N110" s="1" t="s">
        <v>21</v>
      </c>
      <c r="O110" s="1" t="s">
        <v>21</v>
      </c>
      <c r="P110" s="2"/>
      <c r="Q110" s="2"/>
      <c r="R110" s="2"/>
      <c r="S110" s="2"/>
      <c r="T110" s="2"/>
      <c r="U110" s="2"/>
      <c r="V110" s="2"/>
      <c r="W110" s="2"/>
      <c r="X110" s="2"/>
      <c r="Y110" s="2"/>
      <c r="Z110" s="2"/>
    </row>
    <row r="111">
      <c r="A111" s="1" t="s">
        <v>15</v>
      </c>
      <c r="B111" s="3" t="str">
        <f>HYPERLINK("https://ekoapp.atlassian.net/browse/CS-3808?atlOrigin=eyJpIjoiYzgwYTQ0ZjEyNzQzNGJhN2JmNjEyZTM0NmRhZWZhNjIiLCJwIjoic2hlZXRzLWppcmEifQ","CS-3808")</f>
        <v>CS-3808</v>
      </c>
      <c r="C111" s="1" t="s">
        <v>496</v>
      </c>
      <c r="D111" s="1" t="s">
        <v>137</v>
      </c>
      <c r="E111" s="1" t="s">
        <v>82</v>
      </c>
      <c r="F111" s="1" t="s">
        <v>497</v>
      </c>
      <c r="G111" s="1" t="s">
        <v>20</v>
      </c>
      <c r="H111" s="5">
        <v>45708.0</v>
      </c>
      <c r="I111" s="4">
        <v>45666.84275462963</v>
      </c>
      <c r="J111" s="1" t="s">
        <v>310</v>
      </c>
      <c r="K111" s="3" t="str">
        <f>HYPERLINK("https://ekoapp.atlassian.net/browse/KTB-1406?atlOrigin=eyJpIjoiYzgwYTQ0ZjEyNzQzNGJhN2JmNjEyZTM0NmRhZWZhNjIiLCJwIjoic2hlZXRzLWppcmEifQ","KTB-1406")</f>
        <v>KTB-1406</v>
      </c>
      <c r="L111" s="1" t="s">
        <v>100</v>
      </c>
      <c r="M111" s="2" t="s">
        <v>498</v>
      </c>
      <c r="N111" s="2" t="s">
        <v>21</v>
      </c>
      <c r="O111" s="2" t="s">
        <v>499</v>
      </c>
      <c r="P111" s="2"/>
      <c r="Q111" s="2"/>
      <c r="R111" s="2"/>
      <c r="S111" s="2"/>
      <c r="T111" s="2"/>
      <c r="U111" s="2"/>
      <c r="V111" s="2"/>
      <c r="W111" s="2"/>
      <c r="X111" s="2"/>
      <c r="Y111" s="2"/>
      <c r="Z111" s="2"/>
    </row>
    <row r="112">
      <c r="A112" s="1" t="s">
        <v>15</v>
      </c>
      <c r="B112" s="3" t="str">
        <f>HYPERLINK("https://ekoapp.atlassian.net/browse/CS-3807?atlOrigin=eyJpIjoiYzgwYTQ0ZjEyNzQzNGJhN2JmNjEyZTM0NmRhZWZhNjIiLCJwIjoic2hlZXRzLWppcmEifQ","CS-3807")</f>
        <v>CS-3807</v>
      </c>
      <c r="C112" s="1" t="s">
        <v>500</v>
      </c>
      <c r="D112" s="1" t="s">
        <v>137</v>
      </c>
      <c r="E112" s="1" t="s">
        <v>82</v>
      </c>
      <c r="F112" s="1" t="s">
        <v>501</v>
      </c>
      <c r="G112" s="1" t="s">
        <v>20</v>
      </c>
      <c r="H112" s="5">
        <v>45708.0</v>
      </c>
      <c r="I112" s="4">
        <v>45666.84056712963</v>
      </c>
      <c r="J112" s="1" t="s">
        <v>270</v>
      </c>
      <c r="K112" s="3" t="str">
        <f>HYPERLINK("https://ekoapp.atlassian.net/browse/KTB-1405?atlOrigin=eyJpIjoiYzgwYTQ0ZjEyNzQzNGJhN2JmNjEyZTM0NmRhZWZhNjIiLCJwIjoic2hlZXRzLWppcmEifQ","KTB-1405")</f>
        <v>KTB-1405</v>
      </c>
      <c r="L112" s="1" t="s">
        <v>100</v>
      </c>
      <c r="M112" s="2" t="s">
        <v>498</v>
      </c>
      <c r="N112" s="2" t="s">
        <v>21</v>
      </c>
      <c r="O112" s="2" t="s">
        <v>499</v>
      </c>
      <c r="P112" s="2"/>
      <c r="Q112" s="2"/>
      <c r="R112" s="2"/>
      <c r="S112" s="2"/>
      <c r="T112" s="2"/>
      <c r="U112" s="2"/>
      <c r="V112" s="2"/>
      <c r="W112" s="2"/>
      <c r="X112" s="2"/>
      <c r="Y112" s="2"/>
      <c r="Z112" s="2"/>
    </row>
    <row r="113">
      <c r="A113" s="1" t="s">
        <v>15</v>
      </c>
      <c r="B113" s="3" t="str">
        <f>HYPERLINK("https://ekoapp.atlassian.net/browse/CS-3806?atlOrigin=eyJpIjoiYzgwYTQ0ZjEyNzQzNGJhN2JmNjEyZTM0NmRhZWZhNjIiLCJwIjoic2hlZXRzLWppcmEifQ","CS-3806")</f>
        <v>CS-3806</v>
      </c>
      <c r="C113" s="1" t="s">
        <v>502</v>
      </c>
      <c r="D113" s="1" t="s">
        <v>17</v>
      </c>
      <c r="E113" s="1" t="s">
        <v>82</v>
      </c>
      <c r="F113" s="1" t="s">
        <v>503</v>
      </c>
      <c r="G113" s="1" t="s">
        <v>20</v>
      </c>
      <c r="H113" s="5">
        <v>45680.0</v>
      </c>
      <c r="I113" s="4">
        <v>45666.819386574076</v>
      </c>
      <c r="J113" s="1" t="s">
        <v>504</v>
      </c>
      <c r="K113" s="3" t="str">
        <f>HYPERLINK("https://ekoapp.atlassian.net/browse/KTB-1404?atlOrigin=eyJpIjoiYzgwYTQ0ZjEyNzQzNGJhN2JmNjEyZTM0NmRhZWZhNjIiLCJwIjoic2hlZXRzLWppcmEifQ","KTB-1404")</f>
        <v>KTB-1404</v>
      </c>
      <c r="L113" s="1" t="s">
        <v>100</v>
      </c>
      <c r="M113" s="1" t="s">
        <v>505</v>
      </c>
      <c r="N113" s="1" t="s">
        <v>478</v>
      </c>
      <c r="O113" s="1" t="s">
        <v>21</v>
      </c>
      <c r="P113" s="2"/>
      <c r="Q113" s="2"/>
      <c r="R113" s="2"/>
      <c r="S113" s="2"/>
      <c r="T113" s="2"/>
      <c r="U113" s="2"/>
      <c r="V113" s="2"/>
      <c r="W113" s="2"/>
      <c r="X113" s="2"/>
      <c r="Y113" s="2"/>
      <c r="Z113" s="2"/>
    </row>
    <row r="114">
      <c r="A114" s="1" t="s">
        <v>15</v>
      </c>
      <c r="B114" s="3" t="str">
        <f>HYPERLINK("https://ekoapp.atlassian.net/browse/CS-3805?atlOrigin=eyJpIjoiYzgwYTQ0ZjEyNzQzNGJhN2JmNjEyZTM0NmRhZWZhNjIiLCJwIjoic2hlZXRzLWppcmEifQ","CS-3805")</f>
        <v>CS-3805</v>
      </c>
      <c r="C114" s="1" t="s">
        <v>506</v>
      </c>
      <c r="D114" s="1" t="s">
        <v>401</v>
      </c>
      <c r="E114" s="1" t="s">
        <v>82</v>
      </c>
      <c r="F114" s="1" t="s">
        <v>507</v>
      </c>
      <c r="G114" s="1" t="s">
        <v>20</v>
      </c>
      <c r="H114" s="1" t="s">
        <v>21</v>
      </c>
      <c r="I114" s="4">
        <v>45666.81675925926</v>
      </c>
      <c r="J114" s="1" t="s">
        <v>270</v>
      </c>
      <c r="K114" s="3" t="str">
        <f>HYPERLINK("https://ekoapp.atlassian.net/browse/KTB-1403?atlOrigin=eyJpIjoiYzgwYTQ0ZjEyNzQzNGJhN2JmNjEyZTM0NmRhZWZhNjIiLCJwIjoic2hlZXRzLWppcmEifQ","KTB-1403")</f>
        <v>KTB-1403</v>
      </c>
      <c r="L114" s="1" t="s">
        <v>29</v>
      </c>
      <c r="M114" s="1" t="s">
        <v>487</v>
      </c>
      <c r="N114" s="1" t="s">
        <v>488</v>
      </c>
      <c r="O114" s="1" t="s">
        <v>489</v>
      </c>
      <c r="P114" s="2"/>
      <c r="Q114" s="2"/>
      <c r="R114" s="2"/>
      <c r="S114" s="2"/>
      <c r="T114" s="2"/>
      <c r="U114" s="2"/>
      <c r="V114" s="2"/>
      <c r="W114" s="2"/>
      <c r="X114" s="2"/>
      <c r="Y114" s="2"/>
      <c r="Z114" s="2"/>
    </row>
    <row r="115">
      <c r="A115" s="1" t="s">
        <v>15</v>
      </c>
      <c r="B115" s="3" t="str">
        <f>HYPERLINK("https://ekoapp.atlassian.net/browse/CS-3804?atlOrigin=eyJpIjoiYzgwYTQ0ZjEyNzQzNGJhN2JmNjEyZTM0NmRhZWZhNjIiLCJwIjoic2hlZXRzLWppcmEifQ","CS-3804")</f>
        <v>CS-3804</v>
      </c>
      <c r="C115" s="2" t="s">
        <v>508</v>
      </c>
      <c r="D115" s="1" t="s">
        <v>81</v>
      </c>
      <c r="E115" s="1" t="s">
        <v>82</v>
      </c>
      <c r="F115" s="1" t="s">
        <v>509</v>
      </c>
      <c r="G115" s="1" t="s">
        <v>20</v>
      </c>
      <c r="H115" s="5">
        <v>45680.0</v>
      </c>
      <c r="I115" s="4">
        <v>45666.81047453704</v>
      </c>
      <c r="J115" s="1" t="s">
        <v>168</v>
      </c>
      <c r="K115" s="3" t="str">
        <f>HYPERLINK("https://ekoapp.atlassian.net/browse/KTB-1402?atlOrigin=eyJpIjoiYzgwYTQ0ZjEyNzQzNGJhN2JmNjEyZTM0NmRhZWZhNjIiLCJwIjoic2hlZXRzLWppcmEifQ","KTB-1402")</f>
        <v>KTB-1402</v>
      </c>
      <c r="L115" s="1" t="s">
        <v>29</v>
      </c>
      <c r="M115" s="2" t="s">
        <v>510</v>
      </c>
      <c r="N115" s="2" t="s">
        <v>21</v>
      </c>
      <c r="O115" s="2" t="s">
        <v>511</v>
      </c>
      <c r="P115" s="2"/>
      <c r="Q115" s="2"/>
      <c r="R115" s="2"/>
      <c r="S115" s="2"/>
      <c r="T115" s="2"/>
      <c r="U115" s="2"/>
      <c r="V115" s="2"/>
      <c r="W115" s="2"/>
      <c r="X115" s="2"/>
      <c r="Y115" s="2"/>
      <c r="Z115" s="2"/>
    </row>
    <row r="116">
      <c r="A116" s="1" t="s">
        <v>15</v>
      </c>
      <c r="B116" s="3" t="str">
        <f>HYPERLINK("https://ekoapp.atlassian.net/browse/CS-3802?atlOrigin=eyJpIjoiYzgwYTQ0ZjEyNzQzNGJhN2JmNjEyZTM0NmRhZWZhNjIiLCJwIjoic2hlZXRzLWppcmEifQ","CS-3802")</f>
        <v>CS-3802</v>
      </c>
      <c r="C116" s="2" t="s">
        <v>512</v>
      </c>
      <c r="D116" s="1" t="s">
        <v>81</v>
      </c>
      <c r="E116" s="1" t="s">
        <v>82</v>
      </c>
      <c r="F116" s="1" t="s">
        <v>513</v>
      </c>
      <c r="G116" s="1" t="s">
        <v>20</v>
      </c>
      <c r="H116" s="5">
        <v>45680.0</v>
      </c>
      <c r="I116" s="4">
        <v>45665.05158564815</v>
      </c>
      <c r="J116" s="1" t="s">
        <v>310</v>
      </c>
      <c r="K116" s="3" t="str">
        <f>HYPERLINK("https://ekoapp.atlassian.net/browse/KTB-1400?atlOrigin=eyJpIjoiYzgwYTQ0ZjEyNzQzNGJhN2JmNjEyZTM0NmRhZWZhNjIiLCJwIjoic2hlZXRzLWppcmEifQ","KTB-1400")</f>
        <v>KTB-1400</v>
      </c>
      <c r="L116" s="1" t="s">
        <v>23</v>
      </c>
      <c r="M116" s="2" t="s">
        <v>514</v>
      </c>
      <c r="N116" s="2" t="s">
        <v>515</v>
      </c>
      <c r="O116" s="2" t="s">
        <v>516</v>
      </c>
      <c r="P116" s="2"/>
      <c r="Q116" s="2"/>
      <c r="R116" s="2"/>
      <c r="S116" s="2"/>
      <c r="T116" s="2"/>
      <c r="U116" s="2"/>
      <c r="V116" s="2"/>
      <c r="W116" s="2"/>
      <c r="X116" s="2"/>
      <c r="Y116" s="2"/>
      <c r="Z116" s="2"/>
    </row>
    <row r="117">
      <c r="A117" s="1" t="s">
        <v>15</v>
      </c>
      <c r="B117" s="3" t="str">
        <f>HYPERLINK("https://ekoapp.atlassian.net/browse/CS-3798?atlOrigin=eyJpIjoiYzgwYTQ0ZjEyNzQzNGJhN2JmNjEyZTM0NmRhZWZhNjIiLCJwIjoic2hlZXRzLWppcmEifQ","CS-3798")</f>
        <v>CS-3798</v>
      </c>
      <c r="C117" s="2" t="s">
        <v>517</v>
      </c>
      <c r="D117" s="1" t="s">
        <v>81</v>
      </c>
      <c r="E117" s="1" t="s">
        <v>82</v>
      </c>
      <c r="F117" s="1" t="s">
        <v>518</v>
      </c>
      <c r="G117" s="1" t="s">
        <v>20</v>
      </c>
      <c r="H117" s="5">
        <v>45680.0</v>
      </c>
      <c r="I117" s="4">
        <v>45663.95454861111</v>
      </c>
      <c r="J117" s="1" t="s">
        <v>73</v>
      </c>
      <c r="K117" s="3" t="str">
        <f>HYPERLINK("https://ekoapp.atlassian.net/browse/KTB-1399?atlOrigin=eyJpIjoiYzgwYTQ0ZjEyNzQzNGJhN2JmNjEyZTM0NmRhZWZhNjIiLCJwIjoic2hlZXRzLWppcmEifQ","KTB-1399")</f>
        <v>KTB-1399</v>
      </c>
      <c r="L117" s="1" t="s">
        <v>85</v>
      </c>
      <c r="M117" s="2" t="s">
        <v>21</v>
      </c>
      <c r="N117" s="2" t="s">
        <v>21</v>
      </c>
      <c r="O117" s="2" t="s">
        <v>519</v>
      </c>
      <c r="P117" s="2"/>
      <c r="Q117" s="2"/>
      <c r="R117" s="2"/>
      <c r="S117" s="2"/>
      <c r="T117" s="2"/>
      <c r="U117" s="2"/>
      <c r="V117" s="2"/>
      <c r="W117" s="2"/>
      <c r="X117" s="2"/>
      <c r="Y117" s="2"/>
      <c r="Z117" s="2"/>
    </row>
    <row r="118">
      <c r="A118" s="1" t="s">
        <v>15</v>
      </c>
      <c r="B118" s="3" t="str">
        <f>HYPERLINK("https://ekoapp.atlassian.net/browse/CS-3796?atlOrigin=eyJpIjoiYzgwYTQ0ZjEyNzQzNGJhN2JmNjEyZTM0NmRhZWZhNjIiLCJwIjoic2hlZXRzLWppcmEifQ","CS-3796")</f>
        <v>CS-3796</v>
      </c>
      <c r="C118" s="1" t="s">
        <v>520</v>
      </c>
      <c r="D118" s="1" t="s">
        <v>93</v>
      </c>
      <c r="E118" s="1" t="s">
        <v>26</v>
      </c>
      <c r="F118" s="1" t="s">
        <v>521</v>
      </c>
      <c r="G118" s="1" t="s">
        <v>20</v>
      </c>
      <c r="H118" s="1" t="s">
        <v>21</v>
      </c>
      <c r="I118" s="4">
        <v>45663.78020833333</v>
      </c>
      <c r="J118" s="1" t="s">
        <v>522</v>
      </c>
      <c r="K118" s="3" t="str">
        <f>HYPERLINK("https://ekoapp.atlassian.net/browse/KTB-1398?atlOrigin=eyJpIjoiYzgwYTQ0ZjEyNzQzNGJhN2JmNjEyZTM0NmRhZWZhNjIiLCJwIjoic2hlZXRzLWppcmEifQ","KTB-1398")</f>
        <v>KTB-1398</v>
      </c>
      <c r="L118" s="1" t="s">
        <v>23</v>
      </c>
      <c r="M118" s="1" t="s">
        <v>523</v>
      </c>
      <c r="N118" s="1" t="s">
        <v>21</v>
      </c>
      <c r="O118" s="1" t="s">
        <v>524</v>
      </c>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Z$100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