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rvenants" sheetId="1" r:id="rId3"/>
    <sheet state="visible" name="Matériel Master" sheetId="2" r:id="rId4"/>
    <sheet state="visible" name="Commande 2015-2016" sheetId="3" r:id="rId5"/>
    <sheet state="visible" name="Prêt 2015-2016" sheetId="4" r:id="rId6"/>
    <sheet state="visible" name="Commande2 2015-2016" sheetId="5" r:id="rId7"/>
    <sheet state="visible" name="Commande 2016-2017" sheetId="6" r:id="rId8"/>
    <sheet state="visible" name="Commande 2017-2018" sheetId="7" r:id="rId9"/>
    <sheet state="visible" name="Porté connecté" sheetId="8" r:id="rId10"/>
    <sheet state="visible" name="Sheet8" sheetId="9" r:id="rId11"/>
  </sheets>
  <definedNames/>
  <calcPr/>
</workbook>
</file>

<file path=xl/sharedStrings.xml><?xml version="1.0" encoding="utf-8"?>
<sst xmlns="http://schemas.openxmlformats.org/spreadsheetml/2006/main" count="282" uniqueCount="202">
  <si>
    <t>Total</t>
  </si>
  <si>
    <t>Arduino</t>
  </si>
  <si>
    <t>Réf.</t>
  </si>
  <si>
    <t>Prix / unité</t>
  </si>
  <si>
    <t>Prix (TTC)</t>
  </si>
  <si>
    <t>Commentaires</t>
  </si>
  <si>
    <t>Commande 2015</t>
  </si>
  <si>
    <t>Commande 2014</t>
  </si>
  <si>
    <t>Julien Techoueyres</t>
  </si>
  <si>
    <t>Quantité</t>
  </si>
  <si>
    <t>julien.tec@gmail.com</t>
  </si>
  <si>
    <t>Pierre Caulet / L@Bx</t>
  </si>
  <si>
    <t>pierrecaulet@free.fr</t>
  </si>
  <si>
    <t>http://pierrecaulet.free.fr/Projets/Menu_Projets.html</t>
  </si>
  <si>
    <t>UNO-328</t>
  </si>
  <si>
    <t>— Arduino</t>
  </si>
  <si>
    <t>Julien Goret / Open Bidouille Camp</t>
  </si>
  <si>
    <t>ADA746</t>
  </si>
  <si>
    <t xml:space="preserve"> julien.goret@gmail.com</t>
  </si>
  <si>
    <t>jugoret@wanadoo.Fr</t>
  </si>
  <si>
    <t>https://www.adafruit.com/products/746</t>
  </si>
  <si>
    <t>Jean-Maxime Philippeau / L@Bx</t>
  </si>
  <si>
    <t>président</t>
  </si>
  <si>
    <t>jmaxime.philippeaux@gmail.com</t>
  </si>
  <si>
    <t>Fournisseurs</t>
  </si>
  <si>
    <t>http://codelab.fr/177</t>
  </si>
  <si>
    <t>https://www.generationrobots.com/fr</t>
  </si>
  <si>
    <t>contact@generationrobots.com</t>
  </si>
  <si>
    <t>Accepte les bons de commande universitaires</t>
  </si>
  <si>
    <t>Université Bordeaux Montaigne
Esplanade des Antilles
UFR Humanités
33 607 Pessac</t>
  </si>
  <si>
    <t>A000078</t>
  </si>
  <si>
    <t>Prévoir des piles AA</t>
  </si>
  <si>
    <t>MS-EZ2</t>
  </si>
  <si>
    <t>Compatible avec le robot Arduino (code source)</t>
  </si>
  <si>
    <t>WJW009</t>
  </si>
  <si>
    <t>T010051</t>
  </si>
  <si>
    <t>— Shields</t>
  </si>
  <si>
    <t>-</t>
  </si>
  <si>
    <t>A000024</t>
  </si>
  <si>
    <t>Pour compléter et avoir 5 arduinos / ethernet</t>
  </si>
  <si>
    <t>COM-09312</t>
  </si>
  <si>
    <t>— Affichage</t>
  </si>
  <si>
    <t>Afficheur LCD numérique (16x2 char)</t>
  </si>
  <si>
    <t>MAGNET3</t>
  </si>
  <si>
    <t>CW104</t>
  </si>
  <si>
    <t>CW105</t>
  </si>
  <si>
    <t>ADA1586</t>
  </si>
  <si>
    <t>https://www.adafruit.com/product/1586</t>
  </si>
  <si>
    <t>Sweet'ch</t>
  </si>
  <si>
    <t>Arduino uno</t>
  </si>
  <si>
    <t>Shield Ethernet</t>
  </si>
  <si>
    <t>Photorésistance</t>
  </si>
  <si>
    <t>Afficheur LCD numérique</t>
  </si>
  <si>
    <t>Résistances</t>
  </si>
  <si>
    <t>LEDs</t>
  </si>
  <si>
    <t>Breadboard</t>
  </si>
  <si>
    <t>Bouton poussoir</t>
  </si>
  <si>
    <t>https://www.adafruit.com/product/1487</t>
  </si>
  <si>
    <t>Potentiomètre</t>
  </si>
  <si>
    <t>ADA1487</t>
  </si>
  <si>
    <t>Cordon USB A / USB B</t>
  </si>
  <si>
    <t>Câble ethernet</t>
  </si>
  <si>
    <t>LAAO / EON</t>
  </si>
  <si>
    <t>Arduino robot</t>
  </si>
  <si>
    <t>Shield RFID</t>
  </si>
  <si>
    <t>carte RFID</t>
  </si>
  <si>
    <t>tag RFID</t>
  </si>
  <si>
    <t>Bargraphe Neopixel 24 LEDs</t>
  </si>
  <si>
    <t>— RFID</t>
  </si>
  <si>
    <t>Boutons poussoirs</t>
  </si>
  <si>
    <t>Télémètre Maxbotix</t>
  </si>
  <si>
    <t>Electropet</t>
  </si>
  <si>
    <t>Shield Moteur / servo</t>
  </si>
  <si>
    <t>PAC601B018</t>
  </si>
  <si>
    <t>Matrices Led</t>
  </si>
  <si>
    <t>Piezo</t>
  </si>
  <si>
    <t>Moteur DC</t>
  </si>
  <si>
    <t>Servo moteur tinkertit</t>
  </si>
  <si>
    <t>Osmos</t>
  </si>
  <si>
    <t>6LR61C</t>
  </si>
  <si>
    <t>— Moteurs</t>
  </si>
  <si>
    <t>Driver de moteur [L293D]</t>
  </si>
  <si>
    <t>SP-BH9VBS</t>
  </si>
  <si>
    <t>Moteur DC 6/9V</t>
  </si>
  <si>
    <t>Pearl</t>
  </si>
  <si>
    <t>CD021</t>
  </si>
  <si>
    <t>— Capteurs</t>
  </si>
  <si>
    <t>TOTAL</t>
  </si>
  <si>
    <t>Photoresistances [VT90N2 LDR]</t>
  </si>
  <si>
    <t>Capteur de température [TMP36]</t>
  </si>
  <si>
    <t>Capteur «Tilt»</t>
  </si>
  <si>
    <t>Photocoupleur [4N35]</t>
  </si>
  <si>
    <t>Capsule Piezo [PKM17EPP-4001-B0]</t>
  </si>
  <si>
    <t>— Connectique</t>
  </si>
  <si>
    <t>Breadboard (plaque de connexion)</t>
  </si>
  <si>
    <t>Potentiomètres 10khoms</t>
  </si>
  <si>
    <t>Boutons poussoir</t>
  </si>
  <si>
    <t>Groupe «Plantes»</t>
  </si>
  <si>
    <t>Adafruit 12 x Capacitive Touch Shield for Arduino - MPR121</t>
  </si>
  <si>
    <t>https://www.adafruit.com/products/2024</t>
  </si>
  <si>
    <t>Adafruit HUZZAH ESP8266 Breakout</t>
  </si>
  <si>
    <t>https://www.adafruit.com/products/2471</t>
  </si>
  <si>
    <t>— Divers / composants</t>
  </si>
  <si>
    <t>Résistances (220,560,1k,4.7k,10k,1M,10M)</t>
  </si>
  <si>
    <t>Diodes / LEDs</t>
  </si>
  <si>
    <t>Transistors</t>
  </si>
  <si>
    <t>Condensateurs</t>
  </si>
  <si>
    <t>Analog UV Light Sensor Breakout - GUVA-S12SD</t>
  </si>
  <si>
    <t>https://www.adafruit.com/products/1918</t>
  </si>
  <si>
    <t>— Câbles</t>
  </si>
  <si>
    <t>Adafruit HDC1008 Temperature &amp; Humidity Sensor Breakout Board</t>
  </si>
  <si>
    <t>https://www.adafruit.com/products/2635</t>
  </si>
  <si>
    <t>Small Alligator Clip Test Lead (set of 12)</t>
  </si>
  <si>
    <t>https://www.adafruit.com/products/1008</t>
  </si>
  <si>
    <t>Groupe «Parents - enfants»</t>
  </si>
  <si>
    <t>Adafruit FONA 800 Shield - Voice/Data Cellular GSM for Arduino</t>
  </si>
  <si>
    <t>https://www.adafruit.com/products/2468</t>
  </si>
  <si>
    <t>Lithium Ion Polymer Battery - 3.7v 1200mAh</t>
  </si>
  <si>
    <t>https://www.adafruit.com/products/258</t>
  </si>
  <si>
    <t>Slim Sticker-type GSM/Cellular Quad-Band Antenna - 3dBi uFL</t>
  </si>
  <si>
    <t>https://www.adafruit.com/products/1991</t>
  </si>
  <si>
    <t>FTDI Serial TTL-232 USB Cable</t>
  </si>
  <si>
    <t>https://www.adafruit.com/products/70</t>
  </si>
  <si>
    <t>Vibrating Mini Motor Disc</t>
  </si>
  <si>
    <t>https://www.adafruit.com/products/1201</t>
  </si>
  <si>
    <t>S1</t>
  </si>
  <si>
    <t>CAP1188 - 8-Key Capacitive Touch Sensor Breakout - I2C or SPI</t>
  </si>
  <si>
    <t>https://www.adafruit.com/product/1602</t>
  </si>
  <si>
    <t>Groupe «Maison algo.»</t>
  </si>
  <si>
    <t>PIR (motion) sensor</t>
  </si>
  <si>
    <t>https://www.adafruit.com/products/189</t>
  </si>
  <si>
    <t>Divers</t>
  </si>
  <si>
    <t xml:space="preserve">Premium Female/Male 'Extension' Jumper Wires - 40 x 6" (150mm)	</t>
  </si>
  <si>
    <t>Réf</t>
  </si>
  <si>
    <t>https://www.adafruit.com/products/826</t>
  </si>
  <si>
    <t>Prix</t>
  </si>
  <si>
    <t>A-000000-02893</t>
  </si>
  <si>
    <t>Premium Male/Male Jumper Wires - 40 x 6" (150mm)</t>
  </si>
  <si>
    <t>https://www.adafruit.com/products/758</t>
  </si>
  <si>
    <t>Shield stacking headers for Arduino (R3 Compatible)</t>
  </si>
  <si>
    <t>https://www.adafruit.com/product/85</t>
  </si>
  <si>
    <t>A-000000-01497</t>
  </si>
  <si>
    <t>SDAD102</t>
  </si>
  <si>
    <t>A-000000-02229</t>
  </si>
  <si>
    <t>OMR13</t>
  </si>
  <si>
    <t>A-000000-02241</t>
  </si>
  <si>
    <t>CM11</t>
  </si>
  <si>
    <t>A-000000-01320</t>
  </si>
  <si>
    <t>S2</t>
  </si>
  <si>
    <t>DEV-09266</t>
  </si>
  <si>
    <t>DEV-10867</t>
  </si>
  <si>
    <t>Génération Robots</t>
  </si>
  <si>
    <t>10 - 12 rue Joule</t>
  </si>
  <si>
    <t>DEV-09350</t>
  </si>
  <si>
    <t>33700 Mérignac - France</t>
  </si>
  <si>
    <t>05 56 39 37 05</t>
  </si>
  <si>
    <t>DEV-11842</t>
  </si>
  <si>
    <t>DEV-10081</t>
  </si>
  <si>
    <t>DEV-10044</t>
  </si>
  <si>
    <t>Porté connecté - M1S2</t>
  </si>
  <si>
    <t>TTC</t>
  </si>
  <si>
    <t>DEV-10045</t>
  </si>
  <si>
    <t>— Raspberry</t>
  </si>
  <si>
    <t>DEV-08777</t>
  </si>
  <si>
    <t>DEV-08464</t>
  </si>
  <si>
    <t>A-000000-01110</t>
  </si>
  <si>
    <t>DEV-09267</t>
  </si>
  <si>
    <t>— Wearables</t>
  </si>
  <si>
    <t>DEV-11285</t>
  </si>
  <si>
    <t>A-000000-01489</t>
  </si>
  <si>
    <t>DEV-11008</t>
  </si>
  <si>
    <t>Adafruit</t>
  </si>
  <si>
    <t>A-000000-01488</t>
  </si>
  <si>
    <t>Composants</t>
  </si>
  <si>
    <t>A-000000-01261</t>
  </si>
  <si>
    <t>https://www.adafruit.com/product/3055</t>
  </si>
  <si>
    <t>— Communication</t>
  </si>
  <si>
    <t>A-000000-01589</t>
  </si>
  <si>
    <t>https://www.adafruit.com/products/3099</t>
  </si>
  <si>
    <t>A-000000-01082</t>
  </si>
  <si>
    <t>A-000000-02255</t>
  </si>
  <si>
    <t>https://www.adafruit.com/products/659</t>
  </si>
  <si>
    <t>A-000000-02056</t>
  </si>
  <si>
    <t>A-000000-01625</t>
  </si>
  <si>
    <t>— Alimentation</t>
  </si>
  <si>
    <t>https://www.adafruit.com/products/1090</t>
  </si>
  <si>
    <t>A-000000-01665</t>
  </si>
  <si>
    <t>version ?</t>
  </si>
  <si>
    <t>A-000000-00665</t>
  </si>
  <si>
    <t>— Accessoires</t>
  </si>
  <si>
    <t>https://www.adafruit.com/product/1697</t>
  </si>
  <si>
    <t xml:space="preserve">Rangement ? </t>
  </si>
  <si>
    <t xml:space="preserve">compatible arduino ? </t>
  </si>
  <si>
    <t>A-000000-01689</t>
  </si>
  <si>
    <t>https://www.adafruit.com/products/1498</t>
  </si>
  <si>
    <t>A-000000-00742</t>
  </si>
  <si>
    <t>https://learn.adafruit.com/getting-started-with-the-nrf8001-bluefruit-le-breakout?view=all</t>
  </si>
  <si>
    <t>https://www.adafruit.com/products/1487</t>
  </si>
  <si>
    <t>https://www.adafruit.com/products/2226</t>
  </si>
  <si>
    <t>https://www.adafruit.com/products/1818</t>
  </si>
  <si>
    <t>A-000000-01503</t>
  </si>
  <si>
    <t>https://learn.adafruit.com/adafruit-powerboost-500-shield-rechargeable-battery-pack?view=all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</si>
</sst>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€&quot;"/>
  </numFmts>
  <fonts count="16">
    <font>
      <sz val="10.0"/>
      <color rgb="FF000000"/>
      <name val="Arial"/>
    </font>
    <font/>
    <font>
      <b/>
    </font>
    <font>
      <u/>
      <color rgb="FF0000FF"/>
    </font>
    <font>
      <u/>
      <color rgb="FF999999"/>
    </font>
    <font>
      <color rgb="FF999999"/>
    </font>
    <font>
      <u/>
      <color rgb="FF4787FF"/>
    </font>
    <font>
      <u/>
      <color rgb="FF0000FF"/>
    </font>
    <font>
      <u/>
      <sz val="10.0"/>
      <color rgb="FF0000FF"/>
    </font>
    <font>
      <u/>
      <color rgb="FF1155CC"/>
      <name val="Arial"/>
    </font>
    <font>
      <name val="Arial"/>
    </font>
    <font>
      <b/>
      <sz val="11.0"/>
      <color rgb="FF000000"/>
      <name val="Arial"/>
    </font>
    <font>
      <sz val="11.0"/>
      <color rgb="FF000000"/>
      <name val="Arial"/>
    </font>
    <font>
      <u/>
      <color rgb="FF0000FF"/>
    </font>
    <font>
      <u/>
      <color rgb="FF0000FF"/>
    </font>
    <font>
      <b/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2" fontId="8" numFmtId="0" xfId="0" applyAlignment="1" applyFill="1" applyFont="1">
      <alignment horizontal="left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2" numFmtId="164" xfId="0" applyFont="1" applyNumberFormat="1"/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ierrecaulet.free.fr/Projets/Menu_Projets.html" TargetMode="External"/><Relationship Id="rId2" Type="http://schemas.openxmlformats.org/officeDocument/2006/relationships/hyperlink" Target="http://codelab.fr/177" TargetMode="External"/><Relationship Id="rId3" Type="http://schemas.openxmlformats.org/officeDocument/2006/relationships/hyperlink" Target="https://www.generationrobots.com/f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1586" TargetMode="External"/><Relationship Id="rId2" Type="http://schemas.openxmlformats.org/officeDocument/2006/relationships/hyperlink" Target="https://www.adafruit.com/product/1487" TargetMode="External"/><Relationship Id="rId3" Type="http://schemas.openxmlformats.org/officeDocument/2006/relationships/hyperlink" Target="https://www.adafruit.com/products/746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s/746" TargetMode="External"/><Relationship Id="rId2" Type="http://schemas.openxmlformats.org/officeDocument/2006/relationships/hyperlink" Target="https://www.adafruit.com/product/1586" TargetMode="External"/><Relationship Id="rId3" Type="http://schemas.openxmlformats.org/officeDocument/2006/relationships/hyperlink" Target="https://www.adafruit.com/product/1487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dafruit.com/product/1602" TargetMode="External"/><Relationship Id="rId10" Type="http://schemas.openxmlformats.org/officeDocument/2006/relationships/hyperlink" Target="https://www.adafruit.com/products/1201" TargetMode="External"/><Relationship Id="rId13" Type="http://schemas.openxmlformats.org/officeDocument/2006/relationships/hyperlink" Target="https://www.adafruit.com/products/826" TargetMode="External"/><Relationship Id="rId12" Type="http://schemas.openxmlformats.org/officeDocument/2006/relationships/hyperlink" Target="https://www.adafruit.com/products/189" TargetMode="External"/><Relationship Id="rId1" Type="http://schemas.openxmlformats.org/officeDocument/2006/relationships/hyperlink" Target="https://www.adafruit.com/products/2024" TargetMode="External"/><Relationship Id="rId2" Type="http://schemas.openxmlformats.org/officeDocument/2006/relationships/hyperlink" Target="https://www.adafruit.com/products/2471" TargetMode="External"/><Relationship Id="rId3" Type="http://schemas.openxmlformats.org/officeDocument/2006/relationships/hyperlink" Target="https://www.adafruit.com/products/1918" TargetMode="External"/><Relationship Id="rId4" Type="http://schemas.openxmlformats.org/officeDocument/2006/relationships/hyperlink" Target="https://www.adafruit.com/products/2635" TargetMode="External"/><Relationship Id="rId9" Type="http://schemas.openxmlformats.org/officeDocument/2006/relationships/hyperlink" Target="https://www.adafruit.com/products/70" TargetMode="External"/><Relationship Id="rId15" Type="http://schemas.openxmlformats.org/officeDocument/2006/relationships/hyperlink" Target="https://www.adafruit.com/product/85" TargetMode="External"/><Relationship Id="rId14" Type="http://schemas.openxmlformats.org/officeDocument/2006/relationships/hyperlink" Target="https://www.adafruit.com/products/758" TargetMode="External"/><Relationship Id="rId16" Type="http://schemas.openxmlformats.org/officeDocument/2006/relationships/drawing" Target="../drawings/drawing5.xml"/><Relationship Id="rId5" Type="http://schemas.openxmlformats.org/officeDocument/2006/relationships/hyperlink" Target="https://www.adafruit.com/products/1008" TargetMode="External"/><Relationship Id="rId6" Type="http://schemas.openxmlformats.org/officeDocument/2006/relationships/hyperlink" Target="https://www.adafruit.com/products/2468" TargetMode="External"/><Relationship Id="rId7" Type="http://schemas.openxmlformats.org/officeDocument/2006/relationships/hyperlink" Target="https://www.adafruit.com/products/258" TargetMode="External"/><Relationship Id="rId8" Type="http://schemas.openxmlformats.org/officeDocument/2006/relationships/hyperlink" Target="https://www.adafruit.com/products/1991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enerationrobots.com/fr" TargetMode="External"/><Relationship Id="rId2" Type="http://schemas.openxmlformats.org/officeDocument/2006/relationships/hyperlink" Target="https://learn.adafruit.com/getting-started-with-the-nrf8001-bluefruit-le-breakout?view=all" TargetMode="External"/><Relationship Id="rId3" Type="http://schemas.openxmlformats.org/officeDocument/2006/relationships/hyperlink" Target="https://learn.adafruit.com/adafruit-powerboost-500-shield-rechargeable-battery-pack?view=al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9.xml"/><Relationship Id="rId1" Type="http://schemas.openxmlformats.org/officeDocument/2006/relationships/hyperlink" Target="https://www.adafruit.com/product/3055" TargetMode="External"/><Relationship Id="rId2" Type="http://schemas.openxmlformats.org/officeDocument/2006/relationships/hyperlink" Target="https://www.adafruit.com/products/3099" TargetMode="External"/><Relationship Id="rId3" Type="http://schemas.openxmlformats.org/officeDocument/2006/relationships/hyperlink" Target="https://www.adafruit.com/products/659" TargetMode="External"/><Relationship Id="rId4" Type="http://schemas.openxmlformats.org/officeDocument/2006/relationships/hyperlink" Target="https://www.adafruit.com/products/1090" TargetMode="External"/><Relationship Id="rId9" Type="http://schemas.openxmlformats.org/officeDocument/2006/relationships/hyperlink" Target="https://www.adafruit.com/products/1818" TargetMode="External"/><Relationship Id="rId5" Type="http://schemas.openxmlformats.org/officeDocument/2006/relationships/hyperlink" Target="https://www.adafruit.com/product/1697" TargetMode="External"/><Relationship Id="rId6" Type="http://schemas.openxmlformats.org/officeDocument/2006/relationships/hyperlink" Target="https://www.adafruit.com/products/1498" TargetMode="External"/><Relationship Id="rId7" Type="http://schemas.openxmlformats.org/officeDocument/2006/relationships/hyperlink" Target="https://www.adafruit.com/products/1487" TargetMode="External"/><Relationship Id="rId8" Type="http://schemas.openxmlformats.org/officeDocument/2006/relationships/hyperlink" Target="https://www.adafruit.com/products/2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3" max="3" width="28.71"/>
    <col customWidth="1" min="4" max="4" width="43.29"/>
  </cols>
  <sheetData>
    <row r="1">
      <c r="A1" s="3" t="s">
        <v>1</v>
      </c>
    </row>
    <row r="2">
      <c r="A2" s="5" t="s">
        <v>8</v>
      </c>
      <c r="C2" s="5" t="s">
        <v>10</v>
      </c>
    </row>
    <row r="3">
      <c r="A3" s="5" t="s">
        <v>11</v>
      </c>
      <c r="C3" s="5" t="s">
        <v>12</v>
      </c>
      <c r="D3" s="9" t="s">
        <v>13</v>
      </c>
    </row>
    <row r="4">
      <c r="A4" s="5" t="s">
        <v>16</v>
      </c>
      <c r="C4" s="5" t="s">
        <v>18</v>
      </c>
    </row>
    <row r="5">
      <c r="C5" s="5" t="s">
        <v>19</v>
      </c>
    </row>
    <row r="6">
      <c r="A6" s="5" t="s">
        <v>21</v>
      </c>
      <c r="B6" s="5" t="s">
        <v>22</v>
      </c>
      <c r="C6" s="5" t="s">
        <v>23</v>
      </c>
    </row>
    <row r="8">
      <c r="A8" s="3" t="s">
        <v>24</v>
      </c>
    </row>
    <row r="9">
      <c r="A9" s="11" t="s">
        <v>25</v>
      </c>
    </row>
    <row r="10">
      <c r="A10" s="11" t="s">
        <v>26</v>
      </c>
      <c r="C10" s="5" t="s">
        <v>27</v>
      </c>
      <c r="D10" s="5" t="s">
        <v>28</v>
      </c>
    </row>
    <row r="13">
      <c r="A13" s="5" t="s">
        <v>29</v>
      </c>
    </row>
  </sheetData>
  <hyperlinks>
    <hyperlink r:id="rId1" ref="D3"/>
    <hyperlink r:id="rId2" ref="A9"/>
    <hyperlink r:id="rId3" ref="A10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14"/>
    <col customWidth="1" min="2" max="3" width="20.57"/>
    <col customWidth="1" min="4" max="4" width="15.29"/>
    <col customWidth="1" min="5" max="5" width="18.57"/>
    <col customWidth="1" min="6" max="6" width="33.71"/>
    <col customWidth="1" min="8" max="8" width="40.71"/>
  </cols>
  <sheetData>
    <row r="1">
      <c r="B1" s="2" t="s">
        <v>0</v>
      </c>
      <c r="C1" s="2" t="s">
        <v>6</v>
      </c>
      <c r="D1" s="2" t="s">
        <v>7</v>
      </c>
    </row>
    <row r="2">
      <c r="B2" s="4"/>
      <c r="C2" s="4" t="s">
        <v>9</v>
      </c>
      <c r="D2" s="4" t="s">
        <v>9</v>
      </c>
      <c r="E2" s="7" t="str">
        <f>HYPERLINK("http://www.lextronic.fr/P27664-starter-kit-en-francais-pour-arduino.html","Kit Arduino")</f>
        <v>Kit Arduino</v>
      </c>
      <c r="F2" s="4" t="s">
        <v>5</v>
      </c>
    </row>
    <row r="3">
      <c r="E3" s="8"/>
    </row>
    <row r="4">
      <c r="A4" s="3" t="s">
        <v>15</v>
      </c>
      <c r="B4" s="10"/>
      <c r="E4" s="8"/>
    </row>
    <row r="5">
      <c r="A5" s="6" t="str">
        <f>HYPERLINK("http://www.lextronic.fr/P4124-platine-arduino-uno-rev-3.html","Arduino Uno (rev3)")</f>
        <v>Arduino Uno (rev3)</v>
      </c>
      <c r="B5" s="2">
        <f t="shared" ref="B5:B6" si="1">SUM(C5:D5)</f>
        <v>6</v>
      </c>
      <c r="C5" s="4">
        <v>2.0</v>
      </c>
      <c r="D5" s="4">
        <v>4.0</v>
      </c>
      <c r="E5" s="12">
        <v>2.0</v>
      </c>
    </row>
    <row r="6">
      <c r="A6" s="6" t="str">
        <f>HYPERLINK("http://www.lextronic.fr/P29351-base-robotique-compatible-arduino.html","Robot Arduino")</f>
        <v>Robot Arduino</v>
      </c>
      <c r="B6" s="2">
        <f t="shared" si="1"/>
        <v>2</v>
      </c>
      <c r="C6" s="4">
        <v>2.0</v>
      </c>
      <c r="D6" s="4"/>
      <c r="E6" s="12"/>
    </row>
    <row r="7">
      <c r="A7" s="5"/>
      <c r="B7" s="2"/>
      <c r="C7" s="4"/>
      <c r="D7" s="4"/>
      <c r="E7" s="12"/>
    </row>
    <row r="8">
      <c r="A8" s="3" t="s">
        <v>36</v>
      </c>
      <c r="B8" s="2"/>
      <c r="C8" s="4"/>
      <c r="D8" s="4"/>
      <c r="E8" s="12"/>
    </row>
    <row r="9">
      <c r="A9" s="6" t="str">
        <f>HYPERLINK("http://www.lextronic.fr/P4649-platine-ethernet-shield-2.html","Shield Ethernet")</f>
        <v>Shield Ethernet</v>
      </c>
      <c r="B9" s="2">
        <f t="shared" ref="B9:B11" si="2">SUM(C9:D9)</f>
        <v>5</v>
      </c>
      <c r="C9" s="4">
        <v>3.0</v>
      </c>
      <c r="D9" s="4">
        <v>2.0</v>
      </c>
      <c r="E9" s="12" t="s">
        <v>37</v>
      </c>
    </row>
    <row r="10">
      <c r="A10" s="6" t="str">
        <f>HYPERLINK("https://www.adafruit.com/products/1438","Shield moteur / servo")</f>
        <v>Shield moteur / servo</v>
      </c>
      <c r="B10" s="2">
        <f t="shared" si="2"/>
        <v>1</v>
      </c>
      <c r="C10" s="4"/>
      <c r="D10" s="4">
        <v>1.0</v>
      </c>
      <c r="E10" s="12" t="s">
        <v>37</v>
      </c>
    </row>
    <row r="11">
      <c r="A11" s="6" t="str">
        <f>HYPERLINK("http://www.adafruit.com/product/789","Shield NFC / RFID")</f>
        <v>Shield NFC / RFID</v>
      </c>
      <c r="B11" s="2">
        <f t="shared" si="2"/>
        <v>4</v>
      </c>
      <c r="C11" s="4"/>
      <c r="D11" s="4">
        <v>4.0</v>
      </c>
      <c r="E11" s="12" t="s">
        <v>37</v>
      </c>
    </row>
    <row r="12">
      <c r="A12" s="5"/>
      <c r="B12" s="2"/>
      <c r="C12" s="4"/>
      <c r="D12" s="4"/>
      <c r="E12" s="12"/>
    </row>
    <row r="13">
      <c r="A13" s="3" t="s">
        <v>41</v>
      </c>
      <c r="B13" s="2"/>
      <c r="C13" s="4"/>
      <c r="D13" s="4"/>
      <c r="E13" s="12"/>
    </row>
    <row r="14">
      <c r="A14" s="5" t="s">
        <v>42</v>
      </c>
      <c r="B14" s="2">
        <f t="shared" ref="B14:B17" si="3">SUM(C14:D14)</f>
        <v>2</v>
      </c>
      <c r="C14" s="4"/>
      <c r="D14" s="4">
        <v>2.0</v>
      </c>
      <c r="E14" s="12">
        <v>2.0</v>
      </c>
    </row>
    <row r="15">
      <c r="A15" s="13" t="str">
        <f>HYPERLINK("http://www.lextronic.fr/P28121-mini-matrice-a-leds-a-commande-i2c.html","Matrices LEDs")</f>
        <v>Matrices LEDs</v>
      </c>
      <c r="B15" s="2">
        <f t="shared" si="3"/>
        <v>2</v>
      </c>
      <c r="C15" s="4"/>
      <c r="D15" s="4">
        <v>2.0</v>
      </c>
      <c r="E15" s="12" t="s">
        <v>37</v>
      </c>
    </row>
    <row r="16">
      <c r="A16" s="6" t="str">
        <f>HYPERLINK("http://www.lextronic.fr/P29643-bargraphe-circulaire-rvb-neopixels.html","Bargraphe Neopixels 24 LEDs")</f>
        <v>Bargraphe Neopixels 24 LEDs</v>
      </c>
      <c r="B16" s="2">
        <f t="shared" si="3"/>
        <v>1</v>
      </c>
      <c r="C16" s="4">
        <v>1.0</v>
      </c>
      <c r="D16" s="4"/>
      <c r="E16" s="12"/>
      <c r="F16" s="11" t="s">
        <v>47</v>
      </c>
    </row>
    <row r="17">
      <c r="A17" s="6" t="str">
        <f>HYPERLINK("http://www.lextronic.fr/P30166-matrice-a-leds-neopixels.html","Matrice Neopixels 64 LEDs")</f>
        <v>Matrice Neopixels 64 LEDs</v>
      </c>
      <c r="B17" s="2">
        <f t="shared" si="3"/>
        <v>1</v>
      </c>
      <c r="C17" s="4">
        <v>1.0</v>
      </c>
      <c r="D17" s="4"/>
      <c r="E17" s="12"/>
      <c r="F17" s="11" t="s">
        <v>57</v>
      </c>
    </row>
    <row r="18">
      <c r="A18" s="3"/>
      <c r="B18" s="2"/>
      <c r="C18" s="4"/>
      <c r="D18" s="4"/>
      <c r="E18" s="12"/>
    </row>
    <row r="19">
      <c r="A19" s="3" t="s">
        <v>68</v>
      </c>
      <c r="B19" s="2"/>
      <c r="C19" s="4"/>
      <c r="D19" s="4"/>
      <c r="E19" s="12"/>
    </row>
    <row r="20">
      <c r="A20" s="6" t="str">
        <f>HYPERLINK("https://www.adafruit.com/products/361","Transpondeur RFID")</f>
        <v>Transpondeur RFID</v>
      </c>
      <c r="B20" s="2">
        <f t="shared" ref="B20:B21" si="4">SUM(C20:D20)</f>
        <v>3</v>
      </c>
      <c r="C20" s="4"/>
      <c r="D20" s="4">
        <v>3.0</v>
      </c>
      <c r="E20" s="12" t="s">
        <v>37</v>
      </c>
    </row>
    <row r="21">
      <c r="A21" s="6" t="str">
        <f>HYPERLINK("https://www.adafruit.com/products/359","Carte transpondeur RFID/NFC")</f>
        <v>Carte transpondeur RFID/NFC</v>
      </c>
      <c r="B21" s="2">
        <f t="shared" si="4"/>
        <v>3</v>
      </c>
      <c r="C21" s="4"/>
      <c r="D21" s="4">
        <v>3.0</v>
      </c>
      <c r="E21" s="12" t="s">
        <v>37</v>
      </c>
    </row>
    <row r="22">
      <c r="A22" s="5"/>
      <c r="B22" s="2"/>
      <c r="C22" s="4"/>
      <c r="D22" s="4"/>
      <c r="E22" s="12"/>
    </row>
    <row r="23">
      <c r="A23" s="3" t="s">
        <v>80</v>
      </c>
      <c r="B23" s="2"/>
      <c r="C23" s="4"/>
      <c r="D23" s="4"/>
      <c r="E23" s="12"/>
    </row>
    <row r="24">
      <c r="A24" s="5" t="s">
        <v>81</v>
      </c>
      <c r="B24" s="2">
        <f t="shared" ref="B24:B26" si="5">SUM(C24:D24)</f>
        <v>2</v>
      </c>
      <c r="C24" s="4"/>
      <c r="D24" s="4">
        <v>2.0</v>
      </c>
      <c r="E24" s="12">
        <v>2.0</v>
      </c>
    </row>
    <row r="25">
      <c r="A25" s="5" t="s">
        <v>83</v>
      </c>
      <c r="B25" s="2">
        <f t="shared" si="5"/>
        <v>2</v>
      </c>
      <c r="C25" s="4"/>
      <c r="D25" s="4">
        <v>2.0</v>
      </c>
      <c r="E25" s="12">
        <v>2.0</v>
      </c>
    </row>
    <row r="26">
      <c r="A26" s="6" t="str">
        <f>HYPERLINK("http://www.lextronic.fr/P30461-servomoteur-tinkerkit-a-rotation-continue.html","Servomoteur TinkerKIT à rotation continue")</f>
        <v>Servomoteur TinkerKIT à rotation continue</v>
      </c>
      <c r="B26" s="2">
        <f t="shared" si="5"/>
        <v>1</v>
      </c>
      <c r="C26" s="4">
        <v>1.0</v>
      </c>
    </row>
    <row r="27">
      <c r="A27" s="5"/>
      <c r="B27" s="2"/>
      <c r="C27" s="4"/>
      <c r="D27" s="4"/>
      <c r="E27" s="12"/>
    </row>
    <row r="28">
      <c r="A28" s="3" t="s">
        <v>86</v>
      </c>
      <c r="B28" s="2"/>
      <c r="C28" s="4"/>
      <c r="D28" s="4"/>
      <c r="E28" s="12"/>
    </row>
    <row r="29">
      <c r="A29" s="5" t="s">
        <v>88</v>
      </c>
      <c r="B29" s="2">
        <f t="shared" ref="B29:B36" si="6">SUM(C29:D29)</f>
        <v>12</v>
      </c>
      <c r="C29" s="4"/>
      <c r="D29" s="4">
        <v>12.0</v>
      </c>
      <c r="E29" s="12">
        <v>12.0</v>
      </c>
    </row>
    <row r="30">
      <c r="A30" s="5" t="s">
        <v>89</v>
      </c>
      <c r="B30" s="2">
        <f t="shared" si="6"/>
        <v>2</v>
      </c>
      <c r="C30" s="4"/>
      <c r="D30" s="4">
        <v>2.0</v>
      </c>
      <c r="E30" s="12">
        <v>2.0</v>
      </c>
    </row>
    <row r="31">
      <c r="A31" s="5" t="s">
        <v>90</v>
      </c>
      <c r="B31" s="2">
        <f t="shared" si="6"/>
        <v>2</v>
      </c>
      <c r="C31" s="4"/>
      <c r="D31" s="4">
        <v>2.0</v>
      </c>
      <c r="E31" s="12">
        <v>2.0</v>
      </c>
    </row>
    <row r="32">
      <c r="A32" s="5" t="s">
        <v>91</v>
      </c>
      <c r="B32" s="2">
        <f t="shared" si="6"/>
        <v>4</v>
      </c>
      <c r="C32" s="4"/>
      <c r="D32" s="4">
        <v>4.0</v>
      </c>
      <c r="E32" s="12">
        <v>4.0</v>
      </c>
    </row>
    <row r="33">
      <c r="A33" s="5" t="s">
        <v>92</v>
      </c>
      <c r="B33" s="2">
        <f t="shared" si="6"/>
        <v>2</v>
      </c>
      <c r="C33" s="4"/>
      <c r="D33" s="4">
        <v>2.0</v>
      </c>
      <c r="E33" s="12">
        <v>2.0</v>
      </c>
    </row>
    <row r="34">
      <c r="A34" s="6" t="str">
        <f>HYPERLINK("http://www.lextronic.fr/P26611-capteur-a-effet-hall.html","Capteur effet Hall")</f>
        <v>Capteur effet Hall</v>
      </c>
      <c r="B34" s="2">
        <f t="shared" si="6"/>
        <v>2</v>
      </c>
      <c r="C34" s="4">
        <v>2.0</v>
      </c>
      <c r="D34" s="1"/>
      <c r="E34" s="1"/>
    </row>
    <row r="35">
      <c r="A35" s="6" t="str">
        <f>HYPERLINK("http://www.lextronic.fr/R6671-versions-usage-interieur.html","Télémètre «Maxbotix»")</f>
        <v>Télémètre «Maxbotix»</v>
      </c>
      <c r="B35" s="2">
        <f t="shared" si="6"/>
        <v>2</v>
      </c>
      <c r="C35" s="4">
        <v>2.0</v>
      </c>
      <c r="D35" s="1"/>
      <c r="E35" s="1"/>
    </row>
    <row r="36">
      <c r="A36" s="6" t="str">
        <f>HYPERLINK("http://www.lextronic.fr/P29470-module-gps-oem.html","Puce GPS")</f>
        <v>Puce GPS</v>
      </c>
      <c r="B36" s="2">
        <f t="shared" si="6"/>
        <v>2</v>
      </c>
      <c r="C36" s="4">
        <v>2.0</v>
      </c>
      <c r="D36" s="4"/>
      <c r="E36" s="1"/>
      <c r="F36" s="11" t="s">
        <v>20</v>
      </c>
    </row>
    <row r="37">
      <c r="A37" s="5"/>
      <c r="B37" s="2"/>
      <c r="C37" s="4"/>
      <c r="D37" s="4"/>
      <c r="E37" s="12"/>
    </row>
    <row r="38">
      <c r="A38" s="3" t="s">
        <v>93</v>
      </c>
      <c r="B38" s="2"/>
      <c r="C38" s="4"/>
      <c r="D38" s="4"/>
      <c r="E38" s="12"/>
    </row>
    <row r="39">
      <c r="A39" s="5" t="s">
        <v>94</v>
      </c>
      <c r="B39" s="2">
        <f t="shared" ref="B39:B45" si="7">SUM(C39:D39)</f>
        <v>4</v>
      </c>
      <c r="C39" s="4"/>
      <c r="D39" s="4">
        <v>4.0</v>
      </c>
      <c r="E39" s="12">
        <v>2.0</v>
      </c>
    </row>
    <row r="40">
      <c r="A40" s="6" t="str">
        <f>HYPERLINK("http://www.lextronic.fr/P889-cordon-usb-a-male--usb-b-male-18m.html","Cordon USB A mâle / USB B mâle")</f>
        <v>Cordon USB A mâle / USB B mâle</v>
      </c>
      <c r="B40" s="2">
        <f t="shared" si="7"/>
        <v>6</v>
      </c>
      <c r="C40" s="4">
        <v>2.0</v>
      </c>
      <c r="D40" s="4">
        <v>4.0</v>
      </c>
      <c r="E40" s="12">
        <v>2.0</v>
      </c>
    </row>
    <row r="41">
      <c r="A41" s="5" t="s">
        <v>95</v>
      </c>
      <c r="B41" s="2">
        <f t="shared" si="7"/>
        <v>6</v>
      </c>
      <c r="C41" s="4"/>
      <c r="D41" s="4">
        <v>6.0</v>
      </c>
      <c r="E41" s="12">
        <v>6.0</v>
      </c>
    </row>
    <row r="42">
      <c r="A42" s="5" t="s">
        <v>96</v>
      </c>
      <c r="B42" s="2">
        <f t="shared" si="7"/>
        <v>20</v>
      </c>
      <c r="C42" s="4"/>
      <c r="D42" s="4">
        <v>20.0</v>
      </c>
      <c r="E42" s="12">
        <v>20.0</v>
      </c>
    </row>
    <row r="43" ht="8.25" customHeight="1">
      <c r="A43" s="6" t="str">
        <f>HYPERLINK("http://www.lextronic.fr/P35477-jeu-de-65-straps-flexibles-mm.html","Straps flexibles")</f>
        <v>Straps flexibles</v>
      </c>
      <c r="B43" s="2">
        <f t="shared" si="7"/>
        <v>1</v>
      </c>
      <c r="C43" s="4">
        <v>1.0</v>
      </c>
      <c r="D43" s="1"/>
      <c r="E43" s="1"/>
    </row>
    <row r="44">
      <c r="A44" s="6" t="str">
        <f>HYPERLINK("http://www.lextronic.fr/P30147-boitier-coupleur-de-1-pile-9-v.html","Boitier coupleur 1 pile 9V")</f>
        <v>Boitier coupleur 1 pile 9V</v>
      </c>
      <c r="B44" s="2">
        <f t="shared" si="7"/>
        <v>2</v>
      </c>
      <c r="C44" s="4">
        <v>2.0</v>
      </c>
      <c r="D44" s="1"/>
      <c r="E44" s="1"/>
    </row>
    <row r="45">
      <c r="A45" s="6" t="str">
        <f>HYPERLINK("http://www.lextronic.fr/P22523-fiche-dalimentation-femelle-21x55-mm.html","Fiche alimentation femelle")</f>
        <v>Fiche alimentation femelle</v>
      </c>
      <c r="B45" s="2">
        <f t="shared" si="7"/>
        <v>1</v>
      </c>
      <c r="C45" s="4">
        <v>1.0</v>
      </c>
      <c r="D45" s="1"/>
      <c r="E45" s="1"/>
    </row>
    <row r="46">
      <c r="A46" s="5"/>
      <c r="B46" s="14"/>
      <c r="C46" s="1"/>
      <c r="D46" s="1"/>
      <c r="E46" s="1"/>
    </row>
    <row r="47">
      <c r="A47" s="3" t="s">
        <v>102</v>
      </c>
      <c r="B47" s="14"/>
      <c r="C47" s="1"/>
      <c r="D47" s="1"/>
      <c r="E47" s="1"/>
    </row>
    <row r="48">
      <c r="A48" s="5" t="s">
        <v>103</v>
      </c>
      <c r="B48" s="14"/>
      <c r="C48" s="1"/>
      <c r="D48" s="1"/>
      <c r="E48" s="1"/>
    </row>
    <row r="49">
      <c r="A49" s="5" t="s">
        <v>104</v>
      </c>
      <c r="B49" s="14"/>
      <c r="C49" s="1"/>
      <c r="D49" s="1"/>
      <c r="E49" s="1"/>
    </row>
    <row r="50">
      <c r="A50" s="5" t="s">
        <v>105</v>
      </c>
      <c r="B50" s="14"/>
      <c r="C50" s="1"/>
      <c r="D50" s="1"/>
      <c r="E50" s="1"/>
    </row>
    <row r="51">
      <c r="A51" s="15" t="s">
        <v>106</v>
      </c>
      <c r="B51" s="14"/>
      <c r="C51" s="1"/>
      <c r="D51" s="1"/>
      <c r="E51" s="1"/>
    </row>
    <row r="52">
      <c r="A52" s="6" t="str">
        <f>HYPERLINK("http://www.lextronic.fr/P5602-aimant-5x5-mm.html","Aimant")</f>
        <v>Aimant</v>
      </c>
      <c r="B52" s="14"/>
      <c r="C52" s="1"/>
      <c r="D52" s="1"/>
      <c r="E52" s="2"/>
      <c r="F52" s="2"/>
      <c r="G52" s="2"/>
      <c r="H52" s="2"/>
    </row>
    <row r="53">
      <c r="B53" s="1"/>
      <c r="C53" s="1"/>
      <c r="D53" s="1"/>
      <c r="E53" s="2"/>
      <c r="F53" s="2"/>
      <c r="G53" s="2"/>
      <c r="H53" s="2"/>
    </row>
    <row r="54">
      <c r="A54" s="3" t="s">
        <v>109</v>
      </c>
      <c r="B54" s="1"/>
      <c r="C54" s="1"/>
      <c r="D54" s="1"/>
      <c r="E54" s="2"/>
      <c r="F54" s="2"/>
      <c r="G54" s="2"/>
      <c r="H54" s="2"/>
    </row>
    <row r="55">
      <c r="A55" s="6" t="str">
        <f>HYPERLINK("http://www.lextronic.fr/P10370-cordon-reseau-rj45-5-m.html","Câbles RJ45 (5 mètres)")</f>
        <v>Câbles RJ45 (5 mètres)</v>
      </c>
      <c r="B55" s="2">
        <f t="shared" ref="B55:B56" si="8">SUM(C55:D55)</f>
        <v>2</v>
      </c>
      <c r="C55" s="4">
        <v>2.0</v>
      </c>
      <c r="D55" s="1"/>
      <c r="E55" s="2"/>
      <c r="F55" s="2"/>
      <c r="G55" s="2"/>
      <c r="H55" s="2"/>
    </row>
    <row r="56">
      <c r="A56" s="6" t="str">
        <f>HYPERLINK("http://www.lextronic.fr/P4775-cordon-reseau-rj45-10-m.html","Câbles RJ45 (10 mètres)")</f>
        <v>Câbles RJ45 (10 mètres)</v>
      </c>
      <c r="B56" s="2">
        <f t="shared" si="8"/>
        <v>3</v>
      </c>
      <c r="C56" s="4">
        <v>3.0</v>
      </c>
      <c r="D56" s="1"/>
      <c r="E56" s="2"/>
      <c r="F56" s="2"/>
      <c r="G56" s="2"/>
      <c r="H56" s="2"/>
    </row>
    <row r="57">
      <c r="B57" s="1"/>
      <c r="C57" s="1"/>
      <c r="D57" s="1"/>
      <c r="E57" s="2"/>
      <c r="F57" s="2"/>
      <c r="G57" s="2"/>
      <c r="H57" s="2"/>
    </row>
    <row r="58">
      <c r="B58" s="1"/>
      <c r="C58" s="1"/>
      <c r="D58" s="1"/>
      <c r="E58" s="2"/>
      <c r="F58" s="2"/>
      <c r="G58" s="2"/>
      <c r="H58" s="2"/>
    </row>
    <row r="59">
      <c r="B59" s="1"/>
      <c r="C59" s="1"/>
      <c r="D59" s="1"/>
      <c r="E59" s="2"/>
      <c r="F59" s="2"/>
      <c r="G59" s="2"/>
      <c r="H59" s="2"/>
    </row>
    <row r="60">
      <c r="B60" s="1"/>
      <c r="C60" s="1"/>
      <c r="D60" s="1"/>
      <c r="E60" s="2"/>
      <c r="F60" s="2"/>
      <c r="G60" s="2"/>
      <c r="H60" s="2"/>
    </row>
    <row r="61">
      <c r="A61" s="15"/>
      <c r="B61" s="4"/>
      <c r="C61" s="4"/>
      <c r="D61" s="4"/>
      <c r="E61" s="4"/>
      <c r="F61" s="4"/>
      <c r="G61" s="1"/>
      <c r="H61" s="5"/>
    </row>
    <row r="62">
      <c r="A62" s="15"/>
      <c r="B62" s="4"/>
      <c r="C62" s="4"/>
      <c r="D62" s="4"/>
      <c r="E62" s="4"/>
      <c r="F62" s="4"/>
      <c r="G62" s="1"/>
      <c r="H62" s="5"/>
    </row>
    <row r="63">
      <c r="A63" s="15"/>
      <c r="B63" s="4"/>
      <c r="C63" s="4"/>
      <c r="D63" s="4"/>
      <c r="E63" s="4"/>
      <c r="F63" s="4"/>
      <c r="G63" s="1"/>
      <c r="H63" s="5"/>
    </row>
    <row r="64">
      <c r="A64" s="15"/>
      <c r="B64" s="4"/>
      <c r="C64" s="4"/>
      <c r="D64" s="4"/>
      <c r="E64" s="4"/>
      <c r="F64" s="4"/>
      <c r="G64" s="1"/>
      <c r="H64" s="5"/>
    </row>
    <row r="65">
      <c r="A65" s="15"/>
      <c r="B65" s="4"/>
      <c r="C65" s="4"/>
      <c r="D65" s="4"/>
      <c r="E65" s="4"/>
      <c r="F65" s="4"/>
      <c r="G65" s="1"/>
    </row>
    <row r="66">
      <c r="A66" s="15"/>
      <c r="B66" s="4"/>
      <c r="C66" s="4"/>
      <c r="D66" s="4"/>
      <c r="E66" s="4"/>
      <c r="F66" s="4"/>
      <c r="G66" s="1"/>
    </row>
    <row r="67">
      <c r="A67" s="15"/>
      <c r="B67" s="4"/>
      <c r="C67" s="4"/>
      <c r="D67" s="4"/>
      <c r="E67" s="4"/>
      <c r="F67" s="4"/>
      <c r="G67" s="1"/>
      <c r="H67" s="5"/>
    </row>
    <row r="68">
      <c r="A68" s="15"/>
      <c r="B68" s="4"/>
      <c r="C68" s="4"/>
      <c r="D68" s="4"/>
      <c r="E68" s="4"/>
      <c r="F68" s="4"/>
      <c r="G68" s="1"/>
    </row>
    <row r="69">
      <c r="A69" s="15"/>
      <c r="B69" s="4"/>
      <c r="C69" s="4"/>
      <c r="D69" s="4"/>
      <c r="E69" s="4"/>
      <c r="F69" s="4"/>
      <c r="G69" s="1"/>
    </row>
    <row r="70">
      <c r="A70" s="15"/>
      <c r="B70" s="4"/>
      <c r="C70" s="4"/>
      <c r="D70" s="4"/>
      <c r="E70" s="4"/>
      <c r="F70" s="4"/>
      <c r="G70" s="1"/>
    </row>
    <row r="71">
      <c r="A71" s="15"/>
      <c r="B71" s="4"/>
      <c r="C71" s="4"/>
      <c r="D71" s="4"/>
      <c r="E71" s="4"/>
      <c r="F71" s="4"/>
      <c r="G71" s="1"/>
    </row>
    <row r="72">
      <c r="A72" s="15"/>
      <c r="B72" s="4"/>
      <c r="C72" s="4"/>
      <c r="D72" s="4"/>
      <c r="E72" s="4"/>
      <c r="F72" s="4"/>
      <c r="G72" s="1"/>
      <c r="H72" s="5"/>
    </row>
    <row r="73">
      <c r="A73" s="15"/>
      <c r="B73" s="4"/>
      <c r="C73" s="4"/>
      <c r="D73" s="4"/>
      <c r="E73" s="4"/>
      <c r="F73" s="4"/>
      <c r="G73" s="1"/>
      <c r="H73" s="5"/>
    </row>
    <row r="74">
      <c r="A74" s="15"/>
      <c r="B74" s="4"/>
      <c r="C74" s="4"/>
      <c r="D74" s="4"/>
      <c r="E74" s="4"/>
      <c r="F74" s="4"/>
      <c r="G74" s="1"/>
    </row>
    <row r="75">
      <c r="A75" s="15"/>
      <c r="B75" s="4"/>
      <c r="C75" s="4"/>
      <c r="D75" s="4"/>
      <c r="E75" s="4"/>
      <c r="F75" s="4"/>
      <c r="G75" s="1"/>
    </row>
    <row r="76">
      <c r="A76" s="15"/>
      <c r="B76" s="4"/>
      <c r="C76" s="4"/>
      <c r="D76" s="4"/>
      <c r="E76" s="4"/>
      <c r="F76" s="4"/>
      <c r="G76" s="1"/>
    </row>
    <row r="77">
      <c r="A77" s="15"/>
      <c r="B77" s="4"/>
      <c r="C77" s="4"/>
      <c r="D77" s="4"/>
      <c r="E77" s="4"/>
      <c r="F77" s="4"/>
      <c r="G77" s="1"/>
    </row>
    <row r="78">
      <c r="B78" s="1"/>
      <c r="C78" s="1"/>
      <c r="D78" s="1"/>
      <c r="E78" s="1"/>
      <c r="F78" s="1"/>
      <c r="G78" s="14"/>
    </row>
    <row r="79">
      <c r="B79" s="1"/>
      <c r="C79" s="1"/>
      <c r="D79" s="1"/>
      <c r="E79" s="1"/>
      <c r="F79" s="1"/>
      <c r="G79" s="1"/>
    </row>
    <row r="80">
      <c r="B80" s="1"/>
      <c r="C80" s="1"/>
      <c r="D80" s="1"/>
      <c r="E80" s="1"/>
      <c r="F80" s="1"/>
      <c r="G80" s="1"/>
    </row>
    <row r="81">
      <c r="A81" s="15"/>
      <c r="B81" s="1"/>
      <c r="C81" s="1"/>
      <c r="D81" s="1"/>
      <c r="E81" s="1"/>
      <c r="F81" s="4"/>
      <c r="G81" s="4"/>
    </row>
  </sheetData>
  <mergeCells count="1">
    <mergeCell ref="D1:E1"/>
  </mergeCells>
  <hyperlinks>
    <hyperlink r:id="rId1" ref="F16"/>
    <hyperlink r:id="rId2" ref="F17"/>
    <hyperlink r:id="rId3" ref="F36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6" max="6" width="43.57"/>
  </cols>
  <sheetData>
    <row r="1">
      <c r="B1" s="1"/>
      <c r="C1" s="2" t="s">
        <v>2</v>
      </c>
      <c r="D1" s="2" t="s">
        <v>3</v>
      </c>
      <c r="E1" s="2" t="s">
        <v>4</v>
      </c>
      <c r="F1" s="2" t="s">
        <v>5</v>
      </c>
    </row>
    <row r="2">
      <c r="A2" s="6" t="str">
        <f>HYPERLINK("http://www.lextronic.fr/P4124-platine-arduino-uno-rev-3.html","Arduino Uno")</f>
        <v>Arduino Uno</v>
      </c>
      <c r="B2" s="4">
        <v>2.0</v>
      </c>
      <c r="C2" s="4" t="s">
        <v>14</v>
      </c>
      <c r="D2" s="4">
        <v>19.5</v>
      </c>
      <c r="E2" s="1">
        <f t="shared" ref="E2:E18" si="1">B2*D2</f>
        <v>39</v>
      </c>
      <c r="F2" s="5"/>
    </row>
    <row r="3">
      <c r="A3" s="6" t="str">
        <f>HYPERLINK("http://www.lextronic.fr/P29470-module-gps-oem.html","Puce GPS")</f>
        <v>Puce GPS</v>
      </c>
      <c r="B3" s="4">
        <v>2.0</v>
      </c>
      <c r="C3" s="4" t="s">
        <v>17</v>
      </c>
      <c r="D3" s="4">
        <v>42.89</v>
      </c>
      <c r="E3" s="1">
        <f t="shared" si="1"/>
        <v>85.78</v>
      </c>
      <c r="F3" s="11" t="s">
        <v>20</v>
      </c>
    </row>
    <row r="4">
      <c r="A4" s="6" t="str">
        <f>HYPERLINK("http://www.lextronic.fr/P29351-base-robotique-compatible-arduino.html","Robot Arduino")</f>
        <v>Robot Arduino</v>
      </c>
      <c r="B4" s="4">
        <v>2.0</v>
      </c>
      <c r="C4" s="4" t="s">
        <v>30</v>
      </c>
      <c r="D4" s="4">
        <v>191.98</v>
      </c>
      <c r="E4" s="1">
        <f t="shared" si="1"/>
        <v>383.96</v>
      </c>
      <c r="F4" s="5" t="s">
        <v>31</v>
      </c>
    </row>
    <row r="5">
      <c r="A5" s="6" t="str">
        <f>HYPERLINK("http://www.lextronic.fr/R6671-versions-usage-interieur.html","Télémètre «Maxbotix»")</f>
        <v>Télémètre «Maxbotix»</v>
      </c>
      <c r="B5" s="4">
        <v>2.0</v>
      </c>
      <c r="C5" s="4" t="s">
        <v>32</v>
      </c>
      <c r="D5" s="4">
        <v>24.58</v>
      </c>
      <c r="E5" s="1">
        <f t="shared" si="1"/>
        <v>49.16</v>
      </c>
      <c r="F5" s="5" t="s">
        <v>33</v>
      </c>
    </row>
    <row r="6">
      <c r="A6" s="6" t="str">
        <f>HYPERLINK("http://www.lextronic.fr/P35477-jeu-de-65-straps-flexibles-mm.html","Straps flexibles")</f>
        <v>Straps flexibles</v>
      </c>
      <c r="B6" s="4">
        <v>1.0</v>
      </c>
      <c r="C6" s="4" t="s">
        <v>34</v>
      </c>
      <c r="D6" s="4">
        <v>5.3</v>
      </c>
      <c r="E6" s="1">
        <f t="shared" si="1"/>
        <v>5.3</v>
      </c>
    </row>
    <row r="7">
      <c r="A7" s="6" t="str">
        <f>HYPERLINK("http://www.lextronic.fr/P30461-servomoteur-tinkerkit-a-rotation-continue.html","Servomoteur TinkerKIT à rotation continue")</f>
        <v>Servomoteur TinkerKIT à rotation continue</v>
      </c>
      <c r="B7" s="4">
        <v>1.0</v>
      </c>
      <c r="C7" s="4" t="s">
        <v>35</v>
      </c>
      <c r="D7" s="4">
        <v>18.0</v>
      </c>
      <c r="E7" s="1">
        <f t="shared" si="1"/>
        <v>18</v>
      </c>
    </row>
    <row r="8">
      <c r="A8" s="6" t="str">
        <f>HYPERLINK("http://www.lextronic.fr/P4649-platine-ethernet-shield-2.html","Shield Ethernet")</f>
        <v>Shield Ethernet</v>
      </c>
      <c r="B8" s="4">
        <v>3.0</v>
      </c>
      <c r="C8" s="4" t="s">
        <v>38</v>
      </c>
      <c r="D8" s="4">
        <v>22.8</v>
      </c>
      <c r="E8" s="1">
        <f t="shared" si="1"/>
        <v>68.4</v>
      </c>
      <c r="F8" s="5" t="s">
        <v>39</v>
      </c>
    </row>
    <row r="9">
      <c r="A9" s="6" t="str">
        <f>HYPERLINK("http://www.lextronic.fr/P26611-capteur-a-effet-hall.html","Capteur effet Hall")</f>
        <v>Capteur effet Hall</v>
      </c>
      <c r="B9" s="4">
        <v>2.0</v>
      </c>
      <c r="C9" s="4" t="s">
        <v>40</v>
      </c>
      <c r="D9" s="4">
        <v>0.96</v>
      </c>
      <c r="E9" s="1">
        <f t="shared" si="1"/>
        <v>1.92</v>
      </c>
    </row>
    <row r="10">
      <c r="A10" s="6" t="str">
        <f>HYPERLINK("http://www.lextronic.fr/P5602-aimant-5x5-mm.html","Aimant")</f>
        <v>Aimant</v>
      </c>
      <c r="B10" s="4">
        <v>2.0</v>
      </c>
      <c r="C10" s="4" t="s">
        <v>43</v>
      </c>
      <c r="D10" s="4">
        <v>1.95</v>
      </c>
      <c r="E10" s="1">
        <f t="shared" si="1"/>
        <v>3.9</v>
      </c>
    </row>
    <row r="11">
      <c r="A11" s="6" t="str">
        <f>HYPERLINK("http://www.lextronic.fr/P10370-cordon-reseau-rj45-5-m.html","Câbles RJ45 (5 mètres)")</f>
        <v>Câbles RJ45 (5 mètres)</v>
      </c>
      <c r="B11" s="4">
        <v>2.0</v>
      </c>
      <c r="C11" s="4" t="s">
        <v>44</v>
      </c>
      <c r="D11" s="4">
        <v>4.9</v>
      </c>
      <c r="E11" s="1">
        <f t="shared" si="1"/>
        <v>9.8</v>
      </c>
    </row>
    <row r="12">
      <c r="A12" s="6" t="str">
        <f>HYPERLINK("http://www.lextronic.fr/P4775-cordon-reseau-rj45-10-m.html","Câbles RJ45 (10 mètres)")</f>
        <v>Câbles RJ45 (10 mètres)</v>
      </c>
      <c r="B12" s="4">
        <v>3.0</v>
      </c>
      <c r="C12" s="4" t="s">
        <v>45</v>
      </c>
      <c r="D12" s="4">
        <v>12.0</v>
      </c>
      <c r="E12" s="1">
        <f t="shared" si="1"/>
        <v>36</v>
      </c>
    </row>
    <row r="13">
      <c r="A13" s="6" t="str">
        <f>HYPERLINK("http://www.lextronic.fr/P29643-bargraphe-circulaire-rvb-neopixels.html","Bargraphe Neopixels 24 LEDs")</f>
        <v>Bargraphe Neopixels 24 LEDs</v>
      </c>
      <c r="B13" s="4">
        <v>1.0</v>
      </c>
      <c r="C13" s="4" t="s">
        <v>46</v>
      </c>
      <c r="D13" s="4">
        <v>21.42</v>
      </c>
      <c r="E13" s="1">
        <f t="shared" si="1"/>
        <v>21.42</v>
      </c>
      <c r="F13" s="11" t="s">
        <v>47</v>
      </c>
    </row>
    <row r="14">
      <c r="A14" s="6" t="str">
        <f>HYPERLINK("http://www.lextronic.fr/P30166-matrice-a-leds-neopixels.html","Matrice Neopixels 64 LEDs")</f>
        <v>Matrice Neopixels 64 LEDs</v>
      </c>
      <c r="B14" s="4">
        <v>1.0</v>
      </c>
      <c r="C14" s="4" t="s">
        <v>59</v>
      </c>
      <c r="D14" s="4">
        <v>36.68</v>
      </c>
      <c r="E14" s="1">
        <f t="shared" si="1"/>
        <v>36.68</v>
      </c>
      <c r="F14" s="11" t="s">
        <v>57</v>
      </c>
    </row>
    <row r="15">
      <c r="A15" s="6" t="str">
        <f>HYPERLINK("http://www.lextronic.fr/P889-cordon-usb-a-male--usb-b-male-18m.html","Cordon USB A mâle / USB B mâle")</f>
        <v>Cordon USB A mâle / USB B mâle</v>
      </c>
      <c r="B15" s="4">
        <v>2.0</v>
      </c>
      <c r="C15" s="4" t="s">
        <v>73</v>
      </c>
      <c r="D15" s="4">
        <v>3.5</v>
      </c>
      <c r="E15" s="1">
        <f t="shared" si="1"/>
        <v>7</v>
      </c>
    </row>
    <row r="16">
      <c r="A16" s="6" t="str">
        <f>HYPERLINK("http://www.lextronic.fr/P271-pile-alcaline-9v--500mah-9v.html","Pile alcaline 9V")</f>
        <v>Pile alcaline 9V</v>
      </c>
      <c r="B16" s="4">
        <v>4.0</v>
      </c>
      <c r="C16" s="4" t="s">
        <v>79</v>
      </c>
      <c r="D16" s="4">
        <v>2.76</v>
      </c>
      <c r="E16" s="1">
        <f t="shared" si="1"/>
        <v>11.04</v>
      </c>
    </row>
    <row r="17">
      <c r="A17" s="6" t="str">
        <f>HYPERLINK("http://www.lextronic.fr/P30147-boitier-coupleur-de-1-pile-9-v.html","Boitier coupleur 1 pile 9V")</f>
        <v>Boitier coupleur 1 pile 9V</v>
      </c>
      <c r="B17" s="4">
        <v>2.0</v>
      </c>
      <c r="C17" s="4" t="s">
        <v>82</v>
      </c>
      <c r="D17" s="4">
        <v>3.0</v>
      </c>
      <c r="E17" s="1">
        <f t="shared" si="1"/>
        <v>6</v>
      </c>
    </row>
    <row r="18">
      <c r="A18" s="6" t="str">
        <f>HYPERLINK("http://www.lextronic.fr/P22523-fiche-dalimentation-femelle-21x55-mm.html","Fiche alimentation femelle")</f>
        <v>Fiche alimentation femelle</v>
      </c>
      <c r="B18" s="4">
        <v>1.0</v>
      </c>
      <c r="C18" s="4" t="s">
        <v>85</v>
      </c>
      <c r="D18" s="4">
        <v>1.96</v>
      </c>
      <c r="E18" s="1">
        <f t="shared" si="1"/>
        <v>1.96</v>
      </c>
    </row>
    <row r="19">
      <c r="B19" s="1"/>
      <c r="C19" s="1"/>
      <c r="D19" s="1"/>
    </row>
    <row r="22">
      <c r="A22" s="3" t="s">
        <v>87</v>
      </c>
      <c r="E22" s="14">
        <f>SUM(E2:E18)</f>
        <v>785.32</v>
      </c>
    </row>
  </sheetData>
  <hyperlinks>
    <hyperlink r:id="rId1" ref="F3"/>
    <hyperlink r:id="rId2" ref="F13"/>
    <hyperlink r:id="rId3" ref="F1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</cols>
  <sheetData>
    <row r="1">
      <c r="A1" s="3" t="s">
        <v>48</v>
      </c>
    </row>
    <row r="2">
      <c r="A2" s="5" t="s">
        <v>49</v>
      </c>
      <c r="B2" s="4">
        <v>1.0</v>
      </c>
    </row>
    <row r="3">
      <c r="A3" s="5" t="s">
        <v>50</v>
      </c>
      <c r="B3" s="4">
        <v>1.0</v>
      </c>
    </row>
    <row r="4">
      <c r="A4" s="5" t="s">
        <v>51</v>
      </c>
      <c r="B4" s="4">
        <v>1.0</v>
      </c>
    </row>
    <row r="5">
      <c r="A5" s="5" t="s">
        <v>52</v>
      </c>
      <c r="B5" s="4">
        <v>1.0</v>
      </c>
    </row>
    <row r="6">
      <c r="A6" s="5" t="s">
        <v>53</v>
      </c>
      <c r="B6" s="4">
        <v>5.0</v>
      </c>
    </row>
    <row r="7">
      <c r="A7" s="5" t="s">
        <v>54</v>
      </c>
      <c r="B7" s="4">
        <v>5.0</v>
      </c>
    </row>
    <row r="8">
      <c r="A8" s="5" t="s">
        <v>55</v>
      </c>
      <c r="B8" s="4">
        <v>1.0</v>
      </c>
    </row>
    <row r="9">
      <c r="A9" s="5" t="s">
        <v>56</v>
      </c>
      <c r="B9" s="4">
        <v>1.0</v>
      </c>
    </row>
    <row r="10">
      <c r="A10" s="5" t="s">
        <v>58</v>
      </c>
      <c r="B10" s="4">
        <v>1.0</v>
      </c>
    </row>
    <row r="11">
      <c r="A11" s="5" t="s">
        <v>60</v>
      </c>
      <c r="B11" s="4">
        <v>1.0</v>
      </c>
    </row>
    <row r="12">
      <c r="A12" s="5" t="s">
        <v>61</v>
      </c>
      <c r="B12" s="4">
        <v>1.0</v>
      </c>
    </row>
    <row r="15">
      <c r="A15" s="3" t="s">
        <v>62</v>
      </c>
    </row>
    <row r="16">
      <c r="A16" s="5" t="s">
        <v>63</v>
      </c>
      <c r="B16" s="4">
        <v>1.0</v>
      </c>
    </row>
    <row r="17">
      <c r="A17" s="5" t="s">
        <v>49</v>
      </c>
      <c r="B17" s="4">
        <v>1.0</v>
      </c>
    </row>
    <row r="18">
      <c r="A18" s="5" t="s">
        <v>64</v>
      </c>
      <c r="B18" s="4">
        <v>1.0</v>
      </c>
    </row>
    <row r="19">
      <c r="A19" s="5" t="s">
        <v>50</v>
      </c>
      <c r="B19" s="4">
        <v>1.0</v>
      </c>
    </row>
    <row r="20">
      <c r="A20" s="5" t="s">
        <v>65</v>
      </c>
      <c r="B20" s="4">
        <v>1.0</v>
      </c>
    </row>
    <row r="21">
      <c r="A21" s="5" t="s">
        <v>66</v>
      </c>
      <c r="B21" s="4">
        <v>1.0</v>
      </c>
    </row>
    <row r="22">
      <c r="A22" s="5" t="s">
        <v>55</v>
      </c>
      <c r="B22" s="4">
        <v>1.0</v>
      </c>
    </row>
    <row r="23">
      <c r="A23" s="5" t="s">
        <v>67</v>
      </c>
      <c r="B23" s="4">
        <v>1.0</v>
      </c>
    </row>
    <row r="24">
      <c r="A24" s="5" t="s">
        <v>54</v>
      </c>
      <c r="B24" s="4">
        <v>7.0</v>
      </c>
    </row>
    <row r="25">
      <c r="A25" s="5" t="s">
        <v>53</v>
      </c>
      <c r="B25" s="4">
        <v>7.0</v>
      </c>
    </row>
    <row r="26">
      <c r="A26" s="5" t="s">
        <v>69</v>
      </c>
      <c r="B26" s="4">
        <v>2.0</v>
      </c>
    </row>
    <row r="27">
      <c r="A27" s="5" t="s">
        <v>60</v>
      </c>
      <c r="B27" s="4">
        <v>1.0</v>
      </c>
    </row>
    <row r="28">
      <c r="A28" s="5" t="s">
        <v>70</v>
      </c>
      <c r="B28" s="4">
        <v>1.0</v>
      </c>
    </row>
    <row r="30">
      <c r="A30" s="3" t="s">
        <v>71</v>
      </c>
    </row>
    <row r="31">
      <c r="A31" s="5" t="s">
        <v>49</v>
      </c>
      <c r="B31" s="4">
        <v>1.0</v>
      </c>
    </row>
    <row r="32">
      <c r="A32" s="5" t="s">
        <v>50</v>
      </c>
      <c r="B32" s="4">
        <v>1.0</v>
      </c>
    </row>
    <row r="33">
      <c r="A33" s="5" t="s">
        <v>72</v>
      </c>
      <c r="B33" s="4">
        <v>1.0</v>
      </c>
    </row>
    <row r="34">
      <c r="A34" s="5" t="s">
        <v>74</v>
      </c>
      <c r="B34" s="4">
        <v>2.0</v>
      </c>
    </row>
    <row r="35">
      <c r="A35" s="5" t="s">
        <v>75</v>
      </c>
      <c r="B35" s="4">
        <v>1.0</v>
      </c>
    </row>
    <row r="36">
      <c r="A36" s="5" t="s">
        <v>55</v>
      </c>
      <c r="B36" s="4">
        <v>1.0</v>
      </c>
    </row>
    <row r="37">
      <c r="A37" s="5" t="s">
        <v>60</v>
      </c>
      <c r="B37" s="4">
        <v>1.0</v>
      </c>
    </row>
    <row r="38">
      <c r="A38" s="5" t="s">
        <v>58</v>
      </c>
      <c r="B38" s="4">
        <v>1.0</v>
      </c>
    </row>
    <row r="39">
      <c r="A39" s="5" t="s">
        <v>61</v>
      </c>
      <c r="B39" s="4">
        <v>1.0</v>
      </c>
    </row>
    <row r="40">
      <c r="A40" s="5" t="s">
        <v>76</v>
      </c>
      <c r="B40" s="4">
        <v>1.0</v>
      </c>
    </row>
    <row r="41">
      <c r="A41" s="5" t="s">
        <v>77</v>
      </c>
      <c r="B41" s="4">
        <v>1.0</v>
      </c>
    </row>
    <row r="43">
      <c r="A43" s="3" t="s">
        <v>78</v>
      </c>
    </row>
    <row r="44">
      <c r="A44" s="5" t="s">
        <v>1</v>
      </c>
      <c r="B44" s="4">
        <v>1.0</v>
      </c>
    </row>
    <row r="45">
      <c r="A45" s="5" t="s">
        <v>60</v>
      </c>
      <c r="B45" s="4">
        <v>1.0</v>
      </c>
    </row>
    <row r="46">
      <c r="A46" s="5" t="s">
        <v>50</v>
      </c>
      <c r="B46" s="4">
        <v>1.0</v>
      </c>
    </row>
    <row r="47">
      <c r="A47" s="5" t="s">
        <v>51</v>
      </c>
      <c r="B47" s="4">
        <v>1.0</v>
      </c>
    </row>
    <row r="48">
      <c r="A48" s="5" t="s">
        <v>75</v>
      </c>
      <c r="B48" s="4">
        <v>1.0</v>
      </c>
    </row>
    <row r="49">
      <c r="A49" s="6" t="str">
        <f>HYPERLINK("http://www.lextronic.fr/P30166-matrice-a-leds-neopixels.html","Matrice Neopixels 64 LEDs")</f>
        <v>Matrice Neopixels 64 LEDs</v>
      </c>
      <c r="B49" s="4">
        <v>1.0</v>
      </c>
    </row>
    <row r="51">
      <c r="A51" s="3" t="s">
        <v>84</v>
      </c>
    </row>
    <row r="52">
      <c r="A52" s="5" t="s">
        <v>1</v>
      </c>
      <c r="B52" s="4">
        <v>1.0</v>
      </c>
    </row>
    <row r="53">
      <c r="A53" s="5" t="s">
        <v>60</v>
      </c>
      <c r="B53" s="4">
        <v>1.0</v>
      </c>
    </row>
    <row r="54">
      <c r="A54" s="5" t="s">
        <v>55</v>
      </c>
      <c r="B54" s="4">
        <v>1.0</v>
      </c>
    </row>
    <row r="55">
      <c r="A55" s="5" t="s">
        <v>50</v>
      </c>
      <c r="B55" s="4">
        <v>1.0</v>
      </c>
    </row>
    <row r="56">
      <c r="A56" s="5" t="s">
        <v>52</v>
      </c>
      <c r="B56" s="4">
        <v>1.0</v>
      </c>
    </row>
    <row r="57">
      <c r="A57" s="5" t="s">
        <v>51</v>
      </c>
      <c r="B57" s="4">
        <v>1.0</v>
      </c>
    </row>
    <row r="58">
      <c r="A58" s="5" t="s">
        <v>54</v>
      </c>
      <c r="B58" s="4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14"/>
    <col customWidth="1" min="2" max="2" width="43.0"/>
  </cols>
  <sheetData>
    <row r="1">
      <c r="A1" s="3" t="s">
        <v>97</v>
      </c>
    </row>
    <row r="2">
      <c r="A2" s="5" t="s">
        <v>98</v>
      </c>
      <c r="B2" s="11" t="s">
        <v>99</v>
      </c>
    </row>
    <row r="3">
      <c r="A3" s="5" t="s">
        <v>100</v>
      </c>
      <c r="B3" s="11" t="s">
        <v>101</v>
      </c>
    </row>
    <row r="4">
      <c r="A4" s="5" t="s">
        <v>107</v>
      </c>
      <c r="B4" s="11" t="s">
        <v>108</v>
      </c>
    </row>
    <row r="5">
      <c r="A5" s="5" t="s">
        <v>110</v>
      </c>
      <c r="B5" s="11" t="s">
        <v>111</v>
      </c>
    </row>
    <row r="6">
      <c r="A6" s="5" t="s">
        <v>112</v>
      </c>
      <c r="B6" s="11" t="s">
        <v>113</v>
      </c>
    </row>
    <row r="7">
      <c r="A7" s="3"/>
    </row>
    <row r="8">
      <c r="A8" s="3" t="s">
        <v>114</v>
      </c>
    </row>
    <row r="9">
      <c r="A9" s="5" t="s">
        <v>115</v>
      </c>
      <c r="B9" s="11" t="s">
        <v>116</v>
      </c>
    </row>
    <row r="10">
      <c r="A10" s="5" t="s">
        <v>117</v>
      </c>
      <c r="B10" s="11" t="s">
        <v>118</v>
      </c>
    </row>
    <row r="11">
      <c r="A11" s="5" t="s">
        <v>119</v>
      </c>
      <c r="B11" s="11" t="s">
        <v>120</v>
      </c>
    </row>
    <row r="12">
      <c r="A12" s="5" t="s">
        <v>121</v>
      </c>
      <c r="B12" s="11" t="s">
        <v>122</v>
      </c>
    </row>
    <row r="13">
      <c r="A13" s="5" t="s">
        <v>123</v>
      </c>
      <c r="B13" s="11" t="s">
        <v>124</v>
      </c>
    </row>
    <row r="14">
      <c r="A14" s="5" t="s">
        <v>126</v>
      </c>
      <c r="B14" s="11" t="s">
        <v>127</v>
      </c>
    </row>
    <row r="15">
      <c r="A15" s="3"/>
    </row>
    <row r="16">
      <c r="A16" s="3" t="s">
        <v>128</v>
      </c>
    </row>
    <row r="17">
      <c r="A17" s="5" t="s">
        <v>129</v>
      </c>
      <c r="B17" s="11" t="s">
        <v>130</v>
      </c>
    </row>
    <row r="20">
      <c r="A20" s="3" t="s">
        <v>131</v>
      </c>
    </row>
    <row r="21">
      <c r="A21" s="5" t="s">
        <v>132</v>
      </c>
      <c r="B21" s="11" t="s">
        <v>134</v>
      </c>
    </row>
    <row r="22">
      <c r="A22" s="5" t="s">
        <v>137</v>
      </c>
      <c r="B22" s="11" t="s">
        <v>138</v>
      </c>
    </row>
    <row r="23">
      <c r="A23" s="5" t="s">
        <v>139</v>
      </c>
      <c r="B23" s="11" t="s">
        <v>140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9"/>
    <hyperlink r:id="rId7" ref="B10"/>
    <hyperlink r:id="rId8" ref="B11"/>
    <hyperlink r:id="rId9" ref="B12"/>
    <hyperlink r:id="rId10" ref="B13"/>
    <hyperlink r:id="rId11" ref="B14"/>
    <hyperlink r:id="rId12" ref="B17"/>
    <hyperlink r:id="rId13" ref="B21"/>
    <hyperlink r:id="rId14" ref="B22"/>
    <hyperlink r:id="rId15" ref="B23"/>
  </hyperlinks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71"/>
    <col customWidth="1" min="3" max="3" width="18.43"/>
    <col customWidth="1" min="6" max="6" width="25.29"/>
    <col customWidth="1" min="7" max="7" width="42.71"/>
  </cols>
  <sheetData>
    <row r="1">
      <c r="B1" s="1"/>
      <c r="C1" s="2" t="s">
        <v>2</v>
      </c>
      <c r="D1" s="2" t="s">
        <v>3</v>
      </c>
      <c r="E1" s="2" t="s">
        <v>4</v>
      </c>
      <c r="F1" s="2" t="s">
        <v>5</v>
      </c>
    </row>
    <row r="2">
      <c r="A2" s="5" t="s">
        <v>125</v>
      </c>
    </row>
    <row r="3">
      <c r="A3" s="6" t="str">
        <f>HYPERLINK("http://www.lextronic.fr/P4124-platine-arduino-uno-rev-3.html","Arduino Uno")</f>
        <v>Arduino Uno</v>
      </c>
      <c r="B3" s="4">
        <v>2.0</v>
      </c>
      <c r="C3" s="4" t="s">
        <v>14</v>
      </c>
      <c r="D3" s="4">
        <v>19.5</v>
      </c>
      <c r="E3" s="1">
        <f t="shared" ref="E3:E7" si="1">B3*D3</f>
        <v>39</v>
      </c>
    </row>
    <row r="4">
      <c r="A4" s="6" t="str">
        <f>HYPERLINK("http://www.lextronic.fr/P889-cordon-usb-a-male--usb-b-male-18m.html","Cordon USB A mâle / USB B mâle")</f>
        <v>Cordon USB A mâle / USB B mâle</v>
      </c>
      <c r="B4" s="4">
        <v>2.0</v>
      </c>
      <c r="C4" s="4" t="s">
        <v>73</v>
      </c>
      <c r="D4" s="4">
        <v>3.5</v>
      </c>
      <c r="E4" s="1">
        <f t="shared" si="1"/>
        <v>7</v>
      </c>
    </row>
    <row r="5">
      <c r="A5" s="17" t="str">
        <f>HYPERLINK("http://www.lextronic.fr/P35477-jeu-de-65-straps-flexibles-mm.html","Straps flexibles")</f>
        <v>Straps flexibles</v>
      </c>
      <c r="B5" s="18">
        <v>1.0</v>
      </c>
      <c r="C5" s="18" t="s">
        <v>34</v>
      </c>
      <c r="D5" s="18">
        <v>5.3</v>
      </c>
      <c r="E5" s="18">
        <f t="shared" si="1"/>
        <v>5.3</v>
      </c>
    </row>
    <row r="6">
      <c r="A6" s="6" t="str">
        <f>HYPERLINK("http://www.lextronic.fr/P19809-plaque-de-connexions-sans-soudure.html","Breadboard")</f>
        <v>Breadboard</v>
      </c>
      <c r="B6" s="4">
        <v>3.0</v>
      </c>
      <c r="C6" s="4" t="s">
        <v>142</v>
      </c>
      <c r="D6" s="4">
        <v>8.0</v>
      </c>
      <c r="E6" s="1">
        <f t="shared" si="1"/>
        <v>24</v>
      </c>
    </row>
    <row r="7">
      <c r="A7" s="6" t="str">
        <f>HYPERLINK("http://www.lextronic.fr/P30166-matrice-a-leds-neopixels.html","Matrice Neopixels 64 LEDs")</f>
        <v>Matrice Neopixels 64 LEDs</v>
      </c>
      <c r="B7" s="4">
        <v>2.0</v>
      </c>
      <c r="C7" s="4" t="s">
        <v>59</v>
      </c>
      <c r="D7" s="4">
        <v>38.41</v>
      </c>
      <c r="E7" s="4">
        <f t="shared" si="1"/>
        <v>76.82</v>
      </c>
    </row>
    <row r="9">
      <c r="A9" s="6" t="str">
        <f>HYPERLINK("http://www.lextronic.fr/P18721-boite-de-rangement-32-cm.html","Boîte de rangement")</f>
        <v>Boîte de rangement</v>
      </c>
      <c r="B9" s="4">
        <v>2.0</v>
      </c>
      <c r="C9" s="4" t="s">
        <v>144</v>
      </c>
      <c r="D9" s="4">
        <v>10.2</v>
      </c>
      <c r="E9" s="1">
        <f t="shared" ref="E9:E10" si="2">B9*D9</f>
        <v>20.4</v>
      </c>
    </row>
    <row r="10">
      <c r="A10" s="6" t="str">
        <f>HYPERLINK("http://www.lextronic.fr/P5958-jeu-de-10-cordons-a-pinces-crocodiles.html","Pinces crocrodiles")</f>
        <v>Pinces crocrodiles</v>
      </c>
      <c r="B10" s="4">
        <v>5.0</v>
      </c>
      <c r="C10" s="4" t="s">
        <v>146</v>
      </c>
      <c r="D10" s="4">
        <v>3.0</v>
      </c>
      <c r="E10" s="1">
        <f t="shared" si="2"/>
        <v>15</v>
      </c>
    </row>
    <row r="11">
      <c r="A11" s="15"/>
      <c r="B11" s="4"/>
      <c r="C11" s="4"/>
      <c r="D11" s="4"/>
      <c r="E11" s="1"/>
    </row>
    <row r="12">
      <c r="A12" s="15" t="s">
        <v>148</v>
      </c>
      <c r="B12" s="4"/>
      <c r="C12" s="4"/>
      <c r="D12" s="4"/>
      <c r="E12" s="1"/>
    </row>
    <row r="13">
      <c r="A13" s="6" t="str">
        <f>HYPERLINK("http://www.lextronic.fr/P6663-platine-lilypad-arduino-328.html","Platine Lilypad")</f>
        <v>Platine Lilypad</v>
      </c>
      <c r="B13" s="4">
        <v>4.0</v>
      </c>
      <c r="C13" s="4" t="s">
        <v>149</v>
      </c>
      <c r="D13" s="4">
        <v>18.65</v>
      </c>
      <c r="E13" s="1">
        <f t="shared" ref="E13:E24" si="3">B13*D13</f>
        <v>74.6</v>
      </c>
    </row>
    <row r="14">
      <c r="A14" s="6" t="str">
        <f>HYPERLINK("http://www.lextronic.fr/P29987-mini-bobine-de-fil-conducteur.html","Bobine fil conducteur")</f>
        <v>Bobine fil conducteur</v>
      </c>
      <c r="B14" s="4">
        <v>2.0</v>
      </c>
      <c r="C14" s="4" t="s">
        <v>150</v>
      </c>
      <c r="D14" s="4">
        <v>3.14</v>
      </c>
      <c r="E14" s="1">
        <f t="shared" si="3"/>
        <v>6.28</v>
      </c>
    </row>
    <row r="15">
      <c r="A15" s="6" t="str">
        <f>HYPERLINK("http://www.lextronic.fr/P18685-platine-lilypad-mini-interrupteur.html","Lilypad mini-interrupteur")</f>
        <v>Lilypad mini-interrupteur</v>
      </c>
      <c r="B15" s="4">
        <v>4.0</v>
      </c>
      <c r="C15" s="4" t="s">
        <v>153</v>
      </c>
      <c r="D15" s="4">
        <v>3.6</v>
      </c>
      <c r="E15" s="1">
        <f t="shared" si="3"/>
        <v>14.4</v>
      </c>
    </row>
    <row r="16">
      <c r="A16" s="6" t="str">
        <f>HYPERLINK("http://www.lextronic.fr/P29985-lilypad-rainbow-led.html","Lilypad rainbow LEDs")</f>
        <v>Lilypad rainbow LEDs</v>
      </c>
      <c r="B16" s="4">
        <v>4.0</v>
      </c>
      <c r="C16" s="1" t="s">
        <v>156</v>
      </c>
      <c r="D16" s="4">
        <v>5.47</v>
      </c>
      <c r="E16" s="1">
        <f t="shared" si="3"/>
        <v>21.88</v>
      </c>
    </row>
    <row r="17">
      <c r="A17" s="6" t="str">
        <f>HYPERLINK("http://www.lextronic.fr/P18638-platine-lilypad-a-led-blanche.html","Lilypad LEDs blanches")</f>
        <v>Lilypad LEDs blanches</v>
      </c>
      <c r="B17" s="4">
        <v>1.0</v>
      </c>
      <c r="C17" s="4" t="s">
        <v>157</v>
      </c>
      <c r="D17" s="4">
        <v>3.94</v>
      </c>
      <c r="E17" s="1">
        <f t="shared" si="3"/>
        <v>3.94</v>
      </c>
    </row>
    <row r="18">
      <c r="A18" s="6" t="str">
        <f>HYPERLINK("http://www.lextronic.fr/P20404-platine-lilypad-a-led-rouge.html","Lilypad LEDs rouges")</f>
        <v>Lilypad LEDs rouges</v>
      </c>
      <c r="B18" s="4">
        <v>1.0</v>
      </c>
      <c r="C18" s="4" t="s">
        <v>158</v>
      </c>
      <c r="D18" s="4">
        <v>3.9</v>
      </c>
      <c r="E18" s="1">
        <f t="shared" si="3"/>
        <v>3.9</v>
      </c>
    </row>
    <row r="19">
      <c r="A19" s="6" t="str">
        <f>HYPERLINK("http://www.lextronic.fr/P20405-platine-lilypad-a-led-bleue.html","Lilypad LEDs bleues")</f>
        <v>Lilypad LEDs bleues</v>
      </c>
      <c r="B19" s="4">
        <v>1.0</v>
      </c>
      <c r="C19" s="4" t="s">
        <v>161</v>
      </c>
      <c r="D19" s="4">
        <v>3.94</v>
      </c>
      <c r="E19" s="1">
        <f t="shared" si="3"/>
        <v>3.94</v>
      </c>
    </row>
    <row r="20">
      <c r="A20" s="6" t="str">
        <f>HYPERLINK("http://www.lextronic.fr/P18635-platine-lilypad-capteur-de-temperature.html","Lilypad capteur température")</f>
        <v>Lilypad capteur température</v>
      </c>
      <c r="B20" s="4">
        <v>4.0</v>
      </c>
      <c r="C20" s="4" t="s">
        <v>163</v>
      </c>
      <c r="D20" s="4">
        <v>4.72</v>
      </c>
      <c r="E20" s="1">
        <f t="shared" si="3"/>
        <v>18.88</v>
      </c>
    </row>
    <row r="21">
      <c r="A21" s="6" t="str">
        <f>HYPERLINK("http://www.lextronic.fr/P29981-platine-lilypad-light-sensor.html","Lilypad light sensor")</f>
        <v>Lilypad light sensor</v>
      </c>
      <c r="B21" s="4">
        <v>4.0</v>
      </c>
      <c r="C21" s="4" t="s">
        <v>164</v>
      </c>
      <c r="D21" s="4">
        <v>7.21</v>
      </c>
      <c r="E21" s="1">
        <f t="shared" si="3"/>
        <v>28.84</v>
      </c>
    </row>
    <row r="22">
      <c r="A22" s="6" t="str">
        <f>HYPERLINK("http://www.lextronic.fr/P18699-platine-lilypad-accelerometre-3-axes.html","Lilypad accéléromètre")</f>
        <v>Lilypad accéléromètre</v>
      </c>
      <c r="B22" s="4">
        <v>2.0</v>
      </c>
      <c r="C22" s="4" t="s">
        <v>166</v>
      </c>
      <c r="D22" s="4">
        <v>21.9</v>
      </c>
      <c r="E22" s="1">
        <f t="shared" si="3"/>
        <v>43.8</v>
      </c>
    </row>
    <row r="23">
      <c r="A23" s="6" t="str">
        <f>HYPERLINK("http://www.lextronic.fr/P27561-platine-lilypad-support-de-pile--interrupteur.html","Lilypad support pile + interrupteur")</f>
        <v>Lilypad support pile + interrupteur</v>
      </c>
      <c r="B23" s="4">
        <v>4.0</v>
      </c>
      <c r="C23" s="4" t="s">
        <v>168</v>
      </c>
      <c r="D23" s="4">
        <v>5.5</v>
      </c>
      <c r="E23" s="1">
        <f t="shared" si="3"/>
        <v>22</v>
      </c>
    </row>
    <row r="24">
      <c r="A24" s="6" t="str">
        <f>HYPERLINK("http://www.lextronic.fr/P29969-platine-lilypad-moteur-vibreur.html","Lilypad vibreur")</f>
        <v>Lilypad vibreur</v>
      </c>
      <c r="B24" s="4">
        <v>2.0</v>
      </c>
      <c r="C24" s="4" t="s">
        <v>170</v>
      </c>
      <c r="D24" s="4">
        <v>10.21</v>
      </c>
      <c r="E24" s="1">
        <f t="shared" si="3"/>
        <v>20.42</v>
      </c>
    </row>
    <row r="25">
      <c r="B25" s="1"/>
      <c r="C25" s="1"/>
      <c r="D25" s="1"/>
      <c r="E25" s="1"/>
    </row>
    <row r="26">
      <c r="B26" s="1"/>
      <c r="C26" s="1"/>
      <c r="D26" s="1"/>
      <c r="E26" s="1"/>
    </row>
    <row r="27">
      <c r="B27" s="1"/>
      <c r="C27" s="1"/>
      <c r="D27" s="1"/>
      <c r="E27" s="1"/>
    </row>
    <row r="28">
      <c r="B28" s="1"/>
      <c r="C28" s="1"/>
      <c r="D28" s="1"/>
      <c r="E28" s="1"/>
    </row>
    <row r="29">
      <c r="B29" s="1"/>
      <c r="C29" s="1"/>
      <c r="D29" s="1"/>
      <c r="E29" s="1"/>
    </row>
    <row r="30">
      <c r="B30" s="1"/>
      <c r="C30" s="1"/>
      <c r="D30" s="1"/>
      <c r="E30" s="1"/>
    </row>
    <row r="31">
      <c r="B31" s="1"/>
      <c r="C31" s="1"/>
      <c r="D31" s="1"/>
      <c r="E31" s="1">
        <f>SUM(E3:E29)</f>
        <v>450.4</v>
      </c>
    </row>
    <row r="32">
      <c r="B32" s="1"/>
      <c r="C32" s="1"/>
      <c r="D32" s="1"/>
      <c r="E32" s="1"/>
    </row>
    <row r="34">
      <c r="A34" s="3" t="s">
        <v>159</v>
      </c>
    </row>
    <row r="35">
      <c r="A35" s="23" t="s">
        <v>162</v>
      </c>
      <c r="B35" s="4"/>
      <c r="C35" s="4"/>
      <c r="D35" s="4"/>
      <c r="E35" s="1"/>
      <c r="F35" s="5"/>
      <c r="G35" s="11" t="s">
        <v>26</v>
      </c>
    </row>
    <row r="36">
      <c r="A36" s="24" t="str">
        <f>HYPERLINK("https://www.generationrobots.com/fr/402366-raspberry-pi-3-modele-b.html","Raspberry 3B")</f>
        <v>Raspberry 3B</v>
      </c>
      <c r="B36" s="4">
        <v>1.0</v>
      </c>
      <c r="C36" s="4" t="s">
        <v>143</v>
      </c>
      <c r="D36" s="4">
        <v>49.9</v>
      </c>
      <c r="E36" s="1">
        <f t="shared" ref="E36:E37" si="4">B36*D36</f>
        <v>49.9</v>
      </c>
      <c r="F36" s="5"/>
    </row>
    <row r="37">
      <c r="A37" s="6" t="str">
        <f>HYPERLINK("https://www.generationrobots.com/fr/401586-module-camera-pour-raspberry-pi.html","Raspberry Caméra")</f>
        <v>Raspberry Caméra</v>
      </c>
      <c r="B37" s="4">
        <v>1.0</v>
      </c>
      <c r="C37" s="4" t="s">
        <v>165</v>
      </c>
      <c r="D37" s="4">
        <v>29.9</v>
      </c>
      <c r="E37" s="1">
        <f t="shared" si="4"/>
        <v>29.9</v>
      </c>
      <c r="F37" s="5"/>
    </row>
    <row r="38">
      <c r="A38" s="23"/>
      <c r="B38" s="4"/>
      <c r="C38" s="4"/>
      <c r="D38" s="4"/>
      <c r="E38" s="1"/>
      <c r="F38" s="5"/>
    </row>
    <row r="39">
      <c r="A39" s="23" t="s">
        <v>167</v>
      </c>
      <c r="B39" s="4"/>
      <c r="C39" s="4"/>
      <c r="D39" s="4"/>
      <c r="E39" s="1"/>
      <c r="F39" s="5"/>
    </row>
    <row r="40">
      <c r="A40" s="6" t="str">
        <f>HYPERLINK("https://www.generationrobots.com/fr/401990-flora-plateforme-electronique-portative-compatible-arduino.html?search_query=flora&amp;results=3#/dfclassic/query=flor&amp;query_name=match_and","Carte Flora")</f>
        <v>Carte Flora</v>
      </c>
      <c r="B40" s="4">
        <v>1.0</v>
      </c>
      <c r="C40" s="4" t="s">
        <v>169</v>
      </c>
      <c r="D40" s="4">
        <v>25.0</v>
      </c>
      <c r="E40" s="1">
        <f t="shared" ref="E40:E41" si="5">B40*D40</f>
        <v>25</v>
      </c>
      <c r="F40" s="5" t="s">
        <v>187</v>
      </c>
    </row>
    <row r="41">
      <c r="A41" s="6" t="str">
        <f>HYPERLINK("https://www.generationrobots.com/fr/401987-starter-pack-flora-gps.html","Flora starter pack")</f>
        <v>Flora starter pack</v>
      </c>
      <c r="B41" s="4">
        <v>1.0</v>
      </c>
      <c r="C41" s="4" t="s">
        <v>172</v>
      </c>
      <c r="D41" s="4">
        <v>99.0</v>
      </c>
      <c r="E41" s="1">
        <f t="shared" si="5"/>
        <v>99</v>
      </c>
    </row>
    <row r="43">
      <c r="A43" s="3" t="s">
        <v>173</v>
      </c>
      <c r="B43" s="1"/>
      <c r="C43" s="1"/>
      <c r="D43" s="1"/>
    </row>
    <row r="44">
      <c r="A44" s="6" t="str">
        <f>HYPERLINK("https://www.generationrobots.com/fr/401748-essential-sensor-kit.html","Essential sensor kit")</f>
        <v>Essential sensor kit</v>
      </c>
      <c r="B44" s="4">
        <v>1.0</v>
      </c>
      <c r="C44" s="4" t="s">
        <v>174</v>
      </c>
      <c r="D44" s="4">
        <v>41.17</v>
      </c>
      <c r="E44" s="1">
        <f>B44*D44</f>
        <v>41.17</v>
      </c>
      <c r="F44" s="5" t="s">
        <v>192</v>
      </c>
    </row>
    <row r="45">
      <c r="B45" s="1"/>
      <c r="C45" s="1"/>
      <c r="D45" s="1"/>
    </row>
    <row r="46">
      <c r="A46" s="3" t="s">
        <v>176</v>
      </c>
      <c r="B46" s="1"/>
      <c r="C46" s="1"/>
      <c r="D46" s="1"/>
    </row>
    <row r="47">
      <c r="A47" s="6" t="str">
        <f>HYPERLINK("https://www.generationrobots.com/fr/402170-bluefruit-le-bluetooth-low-energy-ble-40-nrf8001-breakout-v1-0.html","Bluefruit LE - Bluetooth")</f>
        <v>Bluefruit LE - Bluetooth</v>
      </c>
      <c r="B47" s="4">
        <v>2.0</v>
      </c>
      <c r="C47" s="4" t="s">
        <v>177</v>
      </c>
      <c r="D47" s="4">
        <v>23.34</v>
      </c>
      <c r="E47" s="1">
        <f t="shared" ref="E47:E48" si="6">B47*D47</f>
        <v>46.68</v>
      </c>
      <c r="G47" s="11" t="s">
        <v>196</v>
      </c>
    </row>
    <row r="48">
      <c r="A48" s="6" t="str">
        <f>HYPERLINK("https://www.generationrobots.com/fr/401573-carte-arduino-yun.html","Arduino YUN")</f>
        <v>Arduino YUN</v>
      </c>
      <c r="B48" s="4">
        <v>2.0</v>
      </c>
      <c r="C48" s="4" t="s">
        <v>179</v>
      </c>
      <c r="D48" s="4">
        <v>74.98</v>
      </c>
      <c r="E48" s="1">
        <f t="shared" si="6"/>
        <v>149.96</v>
      </c>
    </row>
    <row r="49">
      <c r="A49" s="5"/>
      <c r="B49" s="1"/>
      <c r="C49" s="1"/>
      <c r="D49" s="1"/>
    </row>
    <row r="50">
      <c r="A50" s="3"/>
      <c r="B50" s="1"/>
      <c r="C50" s="1"/>
      <c r="D50" s="1"/>
    </row>
    <row r="51">
      <c r="A51" s="3" t="s">
        <v>41</v>
      </c>
      <c r="B51" s="1"/>
      <c r="C51" s="1"/>
      <c r="D51" s="1"/>
    </row>
    <row r="52">
      <c r="A52" s="6" t="str">
        <f>HYPERLINK("https://www.generationrobots.com/fr/402523-matrice-neopixel-flexible-8x8-rgb.html?search_query=neopixel&amp;results=4","Matrice Neopixel flexible 8x8 RGB")</f>
        <v>Matrice Neopixel flexible 8x8 RGB</v>
      </c>
      <c r="B52" s="4">
        <v>1.0</v>
      </c>
      <c r="C52" s="4" t="s">
        <v>180</v>
      </c>
      <c r="D52" s="4">
        <v>47.2</v>
      </c>
      <c r="E52" s="1">
        <f t="shared" ref="E52:E54" si="7">B52*D52</f>
        <v>47.2</v>
      </c>
    </row>
    <row r="53">
      <c r="A53" s="6" t="str">
        <f>HYPERLINK("https://www.generationrobots.com/fr/402443-neopixel-jewel-rgb-led.html?search_query=neopixel&amp;results=4","Neopixel Jewel")</f>
        <v>Neopixel Jewel</v>
      </c>
      <c r="B53" s="4">
        <v>3.0</v>
      </c>
      <c r="C53" s="4" t="s">
        <v>182</v>
      </c>
      <c r="D53" s="4">
        <v>7.85</v>
      </c>
      <c r="E53" s="1">
        <f t="shared" si="7"/>
        <v>23.55</v>
      </c>
    </row>
    <row r="54">
      <c r="A54" s="6" t="str">
        <f>HYPERLINK("https://www.generationrobots.com/fr/401992-matrice-de-led-6x8-backpack-ultra-bright-square-amber-leds.html","Matrice Led 16x8")</f>
        <v>Matrice Led 16x8</v>
      </c>
      <c r="B54" s="4">
        <v>2.0</v>
      </c>
      <c r="C54" s="4" t="s">
        <v>183</v>
      </c>
      <c r="D54" s="4">
        <v>16.5</v>
      </c>
      <c r="E54" s="1">
        <f t="shared" si="7"/>
        <v>33</v>
      </c>
    </row>
    <row r="55">
      <c r="A55" s="3"/>
      <c r="B55" s="1"/>
      <c r="C55" s="1"/>
      <c r="D55" s="1"/>
    </row>
    <row r="56">
      <c r="A56" s="3" t="s">
        <v>184</v>
      </c>
      <c r="B56" s="1"/>
      <c r="C56" s="1"/>
      <c r="D56" s="1"/>
    </row>
    <row r="57">
      <c r="A57" s="6" t="str">
        <f>HYPERLINK("https://www.generationrobots.com/fr/402063-e-textiles-battery-110mah-2c-discharge.html","Batterie E-textiles 110 mAH")</f>
        <v>Batterie E-textiles 110 mAH</v>
      </c>
      <c r="B57" s="4">
        <v>1.0</v>
      </c>
      <c r="C57" s="4" t="s">
        <v>186</v>
      </c>
      <c r="D57" s="4">
        <v>7.5</v>
      </c>
      <c r="E57" s="1">
        <f t="shared" ref="E57:E59" si="8">B57*D57</f>
        <v>7.5</v>
      </c>
    </row>
    <row r="58">
      <c r="A58" s="6" t="str">
        <f>HYPERLINK("https://www.generationrobots.com/fr/402154-shield-adafruit-powerboost-500-shield-rechargeable-5v.html","Adafruit PowerBoost 500 Shield")</f>
        <v>Adafruit PowerBoost 500 Shield</v>
      </c>
      <c r="B58" s="4">
        <v>0.0</v>
      </c>
      <c r="C58" s="4" t="s">
        <v>200</v>
      </c>
      <c r="D58" s="4">
        <v>19.85</v>
      </c>
      <c r="E58" s="1">
        <f t="shared" si="8"/>
        <v>0</v>
      </c>
      <c r="G58" s="11" t="s">
        <v>201</v>
      </c>
    </row>
    <row r="59">
      <c r="A59" s="6" t="str">
        <f>HYPERLINK("https://www.generationrobots.com/fr/401208-alimentation-5v-pour-arduino.html","5V Regulator for Arduino")</f>
        <v>5V Regulator for Arduino</v>
      </c>
      <c r="B59" s="4">
        <v>2.0</v>
      </c>
      <c r="C59" s="4" t="s">
        <v>188</v>
      </c>
      <c r="D59" s="4">
        <v>42.0</v>
      </c>
      <c r="E59" s="1">
        <f t="shared" si="8"/>
        <v>84</v>
      </c>
    </row>
    <row r="60">
      <c r="B60" s="25"/>
      <c r="C60" s="1"/>
      <c r="D60" s="1"/>
    </row>
    <row r="61">
      <c r="A61" s="3" t="s">
        <v>189</v>
      </c>
      <c r="B61" s="1"/>
      <c r="C61" s="1"/>
      <c r="D61" s="1"/>
    </row>
    <row r="62">
      <c r="A62" s="26" t="s">
        <v>191</v>
      </c>
      <c r="B62" s="1"/>
      <c r="C62" s="1"/>
      <c r="D62" s="1"/>
      <c r="E62" s="1"/>
      <c r="F62" s="1"/>
    </row>
    <row r="63">
      <c r="A63" s="27" t="str">
        <f>HYPERLINK("https://www.generationrobots.com/fr/402134-breadboard-830-points-adafruit.html","Breadboard")</f>
        <v>Breadboard</v>
      </c>
      <c r="B63" s="4">
        <v>5.0</v>
      </c>
      <c r="C63" s="4" t="s">
        <v>193</v>
      </c>
      <c r="D63" s="4">
        <v>7.0</v>
      </c>
      <c r="E63" s="1">
        <f t="shared" ref="E63:E64" si="9">B63*D63</f>
        <v>35</v>
      </c>
      <c r="F63" s="1"/>
    </row>
    <row r="64">
      <c r="A64" s="27" t="str">
        <f>HYPERLINK("https://www.generationrobots.com/fr/401486-s%C3%A9rie-de-c%C3%A2bles-pour-breadboards.html","Cable jumpers")</f>
        <v>Cable jumpers</v>
      </c>
      <c r="B64" s="4">
        <v>2.0</v>
      </c>
      <c r="C64" s="4" t="s">
        <v>195</v>
      </c>
      <c r="D64" s="4">
        <v>7.65</v>
      </c>
      <c r="E64" s="1">
        <f t="shared" si="9"/>
        <v>15.3</v>
      </c>
      <c r="F64" s="1"/>
    </row>
    <row r="65">
      <c r="A65" s="26"/>
      <c r="B65" s="1"/>
      <c r="C65" s="4"/>
      <c r="D65" s="4"/>
      <c r="E65" s="1"/>
      <c r="F65" s="1"/>
    </row>
    <row r="66">
      <c r="A66" s="26"/>
      <c r="B66" s="1"/>
      <c r="C66" s="4"/>
      <c r="D66" s="4"/>
      <c r="E66" s="1"/>
      <c r="F66" s="1"/>
    </row>
    <row r="67">
      <c r="A67" s="26"/>
      <c r="B67" s="1"/>
      <c r="C67" s="1"/>
      <c r="D67" s="1"/>
      <c r="E67" s="1"/>
      <c r="F67" s="1"/>
    </row>
    <row r="68">
      <c r="A68" s="26"/>
    </row>
    <row r="69">
      <c r="E69" s="28">
        <f>SUM(E36:E66)</f>
        <v>687.16</v>
      </c>
    </row>
  </sheetData>
  <hyperlinks>
    <hyperlink r:id="rId1" ref="G35"/>
    <hyperlink r:id="rId2" ref="G47"/>
    <hyperlink r:id="rId3" ref="G58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3.71"/>
    <col customWidth="1" min="2" max="2" width="27.57"/>
    <col customWidth="1" min="5" max="5" width="24.43"/>
  </cols>
  <sheetData>
    <row r="1">
      <c r="B1" s="2" t="s">
        <v>133</v>
      </c>
      <c r="C1" s="2" t="s">
        <v>9</v>
      </c>
      <c r="D1" s="2" t="s">
        <v>3</v>
      </c>
      <c r="E1" s="2" t="s">
        <v>135</v>
      </c>
    </row>
    <row r="3">
      <c r="A3" s="5" t="s">
        <v>125</v>
      </c>
    </row>
    <row r="4">
      <c r="A4" s="6" t="str">
        <f>HYPERLINK("https://www.generationrobots.com/fr/402755-touch-board-starter-kit.html","Touch Board Starter Kit")</f>
        <v>Touch Board Starter Kit</v>
      </c>
      <c r="B4" s="4" t="s">
        <v>136</v>
      </c>
      <c r="C4" s="5">
        <v>4.0</v>
      </c>
      <c r="D4" s="16">
        <v>124.8</v>
      </c>
      <c r="E4" s="16">
        <f t="shared" ref="E4:E9" si="1">C4*D4</f>
        <v>499.2</v>
      </c>
    </row>
    <row r="5">
      <c r="A5" s="6" t="str">
        <f>HYPERLINK("https://www.generationrobots.com/fr/402290-pitft-ecran-tft-tactile-480-x-320-35-pour-raspberry-pi.html","Ecran TFT tactile 480 x 320 3.5"" pour Raspberry Pi")</f>
        <v>Ecran TFT tactile 480 x 320 3.5" pour Raspberry Pi</v>
      </c>
      <c r="B5" s="4" t="s">
        <v>141</v>
      </c>
      <c r="C5" s="5">
        <v>4.0</v>
      </c>
      <c r="D5" s="16">
        <v>44.95</v>
      </c>
      <c r="E5" s="16">
        <f t="shared" si="1"/>
        <v>179.8</v>
      </c>
    </row>
    <row r="6">
      <c r="A6" s="6" t="str">
        <f>HYPERLINK("https://www.generationrobots.com/fr/402366-raspberry-pi-3-modele-b.html","Raspberry Pi 3 modèle B")</f>
        <v>Raspberry Pi 3 modèle B</v>
      </c>
      <c r="B6" s="4" t="s">
        <v>143</v>
      </c>
      <c r="C6" s="5">
        <v>4.0</v>
      </c>
      <c r="D6" s="16">
        <v>49.9</v>
      </c>
      <c r="E6" s="16">
        <f t="shared" si="1"/>
        <v>199.6</v>
      </c>
    </row>
    <row r="7">
      <c r="A7" s="6" t="str">
        <f>HYPERLINK("https://www.generationrobots.com/fr/402372-carte-memoire-microsd-8-go-avec-son-adaptateur-sd.html","Carte mémoire microSD 8 Go avec son adaptateur SD")</f>
        <v>Carte mémoire microSD 8 Go avec son adaptateur SD</v>
      </c>
      <c r="B7" s="4" t="s">
        <v>145</v>
      </c>
      <c r="C7" s="5">
        <v>5.0</v>
      </c>
      <c r="D7" s="16">
        <v>8.9</v>
      </c>
      <c r="E7" s="16">
        <f t="shared" si="1"/>
        <v>44.5</v>
      </c>
    </row>
    <row r="8">
      <c r="A8" s="6" t="str">
        <f>HYPERLINK("https://www.generationrobots.com/fr/401943-boite-de-rangement-en-plastique-transparent.html","Boîte de rangement en plastique transparent")</f>
        <v>Boîte de rangement en plastique transparent</v>
      </c>
      <c r="B8" s="4" t="s">
        <v>147</v>
      </c>
      <c r="C8" s="5">
        <v>15.0</v>
      </c>
      <c r="D8" s="16">
        <v>1.26</v>
      </c>
      <c r="E8" s="16">
        <f t="shared" si="1"/>
        <v>18.9</v>
      </c>
    </row>
    <row r="9">
      <c r="A9" s="6" t="str">
        <f>HYPERLINK("https://www.generationrobots.com/fr/401449-assortiments-de-capteurs-sensor-pack-900.html","Assortiments de capteurs sensor pack 900")</f>
        <v>Assortiments de capteurs sensor pack 900</v>
      </c>
      <c r="B9" s="4" t="s">
        <v>145</v>
      </c>
      <c r="C9" s="5">
        <v>1.0</v>
      </c>
      <c r="D9" s="16">
        <v>36.62</v>
      </c>
      <c r="E9" s="16">
        <f t="shared" si="1"/>
        <v>36.62</v>
      </c>
    </row>
    <row r="12">
      <c r="E12" s="19">
        <f>SUM(E4:E10)</f>
        <v>978.62</v>
      </c>
    </row>
    <row r="14">
      <c r="A14" s="20" t="s">
        <v>151</v>
      </c>
    </row>
    <row r="15">
      <c r="A15" s="21" t="s">
        <v>152</v>
      </c>
    </row>
    <row r="16">
      <c r="A16" s="21" t="s">
        <v>154</v>
      </c>
    </row>
    <row r="17">
      <c r="A17" s="22" t="s">
        <v>155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</cols>
  <sheetData>
    <row r="1">
      <c r="A1" s="3" t="s">
        <v>159</v>
      </c>
      <c r="E1" s="4" t="s">
        <v>160</v>
      </c>
    </row>
    <row r="2">
      <c r="A2" s="23" t="s">
        <v>162</v>
      </c>
      <c r="B2" s="4"/>
      <c r="C2" s="4"/>
      <c r="D2" s="4"/>
      <c r="E2" s="1"/>
      <c r="F2" s="5"/>
      <c r="G2" s="5"/>
    </row>
    <row r="3">
      <c r="A3" s="24" t="str">
        <f>HYPERLINK("https://www.generationrobots.com/fr/402366-raspberry-pi-3-modele-b.html","Raspberry 3B")</f>
        <v>Raspberry 3B</v>
      </c>
      <c r="B3" s="4">
        <v>1.0</v>
      </c>
      <c r="C3" s="4" t="s">
        <v>143</v>
      </c>
      <c r="D3" s="4">
        <v>49.9</v>
      </c>
      <c r="E3" s="1">
        <f t="shared" ref="E3:E4" si="1">B3*D3</f>
        <v>49.9</v>
      </c>
      <c r="F3" s="5"/>
    </row>
    <row r="4">
      <c r="A4" s="6" t="str">
        <f>HYPERLINK("https://www.generationrobots.com/fr/401586-module-camera-pour-raspberry-pi.html","Raspberry Caméra")</f>
        <v>Raspberry Caméra</v>
      </c>
      <c r="B4" s="4">
        <v>1.0</v>
      </c>
      <c r="C4" s="4" t="s">
        <v>165</v>
      </c>
      <c r="D4" s="4">
        <v>29.9</v>
      </c>
      <c r="E4" s="1">
        <f t="shared" si="1"/>
        <v>29.9</v>
      </c>
      <c r="F4" s="5"/>
    </row>
    <row r="5">
      <c r="A5" s="23"/>
      <c r="B5" s="4"/>
      <c r="C5" s="4"/>
      <c r="D5" s="4"/>
      <c r="E5" s="1"/>
      <c r="F5" s="5"/>
    </row>
    <row r="6">
      <c r="A6" s="23" t="s">
        <v>167</v>
      </c>
      <c r="B6" s="4"/>
      <c r="C6" s="4"/>
      <c r="D6" s="4"/>
      <c r="E6" s="1"/>
      <c r="F6" s="5"/>
    </row>
    <row r="7">
      <c r="A7" s="6" t="str">
        <f>HYPERLINK("https://www.generationrobots.com/fr/401990-flora-plateforme-electronique-portative-compatible-arduino.html?search_query=flora&amp;results=3#/dfclassic/query=flor&amp;query_name=match_and","Carte Flora")</f>
        <v>Carte Flora</v>
      </c>
      <c r="B7" s="4">
        <v>1.0</v>
      </c>
      <c r="C7" s="4" t="s">
        <v>169</v>
      </c>
      <c r="D7" s="4">
        <v>25.0</v>
      </c>
      <c r="E7" s="1">
        <f t="shared" ref="E7:E8" si="2">B7*D7</f>
        <v>25</v>
      </c>
      <c r="F7" s="5"/>
    </row>
    <row r="8">
      <c r="A8" s="6" t="str">
        <f>HYPERLINK("https://www.generationrobots.com/fr/401987-starter-pack-flora-gps.html","Flora starter pack")</f>
        <v>Flora starter pack</v>
      </c>
      <c r="B8" s="4">
        <v>1.0</v>
      </c>
      <c r="C8" s="4" t="s">
        <v>172</v>
      </c>
      <c r="D8" s="4">
        <v>99.0</v>
      </c>
      <c r="E8" s="1">
        <f t="shared" si="2"/>
        <v>99</v>
      </c>
    </row>
    <row r="10">
      <c r="A10" s="3" t="s">
        <v>173</v>
      </c>
      <c r="B10" s="1"/>
      <c r="C10" s="1"/>
      <c r="D10" s="1"/>
    </row>
    <row r="11">
      <c r="A11" s="6" t="str">
        <f>HYPERLINK("https://www.generationrobots.com/fr/401748-essential-sensor-kit.html","Essential sensor kit")</f>
        <v>Essential sensor kit</v>
      </c>
      <c r="B11" s="4">
        <v>1.0</v>
      </c>
      <c r="C11" s="4" t="s">
        <v>174</v>
      </c>
      <c r="D11" s="4">
        <v>41.17</v>
      </c>
      <c r="E11" s="1">
        <f>B11*D11</f>
        <v>41.17</v>
      </c>
      <c r="F11" s="5"/>
    </row>
    <row r="12">
      <c r="B12" s="1"/>
      <c r="C12" s="1"/>
      <c r="D12" s="1"/>
    </row>
    <row r="13">
      <c r="A13" s="3" t="s">
        <v>176</v>
      </c>
      <c r="B13" s="1"/>
      <c r="C13" s="1"/>
      <c r="D13" s="1"/>
    </row>
    <row r="14">
      <c r="A14" s="6" t="str">
        <f>HYPERLINK("https://www.generationrobots.com/fr/402170-bluefruit-le-bluetooth-low-energy-ble-40-nrf8001-breakout-v1-0.html","Bluefruit LE - Bluetooth")</f>
        <v>Bluefruit LE - Bluetooth</v>
      </c>
      <c r="B14" s="4">
        <v>2.0</v>
      </c>
      <c r="C14" s="4" t="s">
        <v>177</v>
      </c>
      <c r="D14" s="4">
        <v>23.34</v>
      </c>
      <c r="E14" s="1">
        <f t="shared" ref="E14:E15" si="3">B14*D14</f>
        <v>46.68</v>
      </c>
      <c r="G14" s="5"/>
    </row>
    <row r="15">
      <c r="A15" s="6" t="str">
        <f>HYPERLINK("https://www.generationrobots.com/fr/401573-carte-arduino-yun.html","Arduino YUN")</f>
        <v>Arduino YUN</v>
      </c>
      <c r="B15" s="4">
        <v>2.0</v>
      </c>
      <c r="C15" s="4" t="s">
        <v>179</v>
      </c>
      <c r="D15" s="4">
        <v>74.98</v>
      </c>
      <c r="E15" s="1">
        <f t="shared" si="3"/>
        <v>149.96</v>
      </c>
    </row>
    <row r="16">
      <c r="A16" s="5"/>
      <c r="B16" s="1"/>
      <c r="C16" s="1"/>
      <c r="D16" s="1"/>
    </row>
    <row r="17">
      <c r="A17" s="3"/>
      <c r="B17" s="1"/>
      <c r="C17" s="1"/>
      <c r="D17" s="1"/>
    </row>
    <row r="18">
      <c r="A18" s="3" t="s">
        <v>41</v>
      </c>
      <c r="B18" s="1"/>
      <c r="C18" s="1"/>
      <c r="D18" s="1"/>
    </row>
    <row r="19">
      <c r="A19" s="6" t="str">
        <f>HYPERLINK("https://www.generationrobots.com/fr/402523-matrice-neopixel-flexible-8x8-rgb.html?search_query=neopixel&amp;results=4","Matrice Neopixel flexible 8x8 RGB")</f>
        <v>Matrice Neopixel flexible 8x8 RGB</v>
      </c>
      <c r="B19" s="4">
        <v>1.0</v>
      </c>
      <c r="C19" s="4" t="s">
        <v>180</v>
      </c>
      <c r="D19" s="4">
        <v>47.2</v>
      </c>
      <c r="E19" s="1">
        <f t="shared" ref="E19:E21" si="4">B19*D19</f>
        <v>47.2</v>
      </c>
    </row>
    <row r="20">
      <c r="A20" s="6" t="str">
        <f>HYPERLINK("https://www.generationrobots.com/fr/402443-neopixel-jewel-rgb-led.html?search_query=neopixel&amp;results=4","Neopixel Jewel")</f>
        <v>Neopixel Jewel</v>
      </c>
      <c r="B20" s="4">
        <v>3.0</v>
      </c>
      <c r="C20" s="4" t="s">
        <v>182</v>
      </c>
      <c r="D20" s="4">
        <v>7.85</v>
      </c>
      <c r="E20" s="1">
        <f t="shared" si="4"/>
        <v>23.55</v>
      </c>
    </row>
    <row r="21">
      <c r="A21" s="6" t="str">
        <f>HYPERLINK("https://www.generationrobots.com/fr/401992-matrice-de-led-6x8-backpack-ultra-bright-square-amber-leds.html","Matrice Led 16x8")</f>
        <v>Matrice Led 16x8</v>
      </c>
      <c r="B21" s="4">
        <v>2.0</v>
      </c>
      <c r="C21" s="4" t="s">
        <v>183</v>
      </c>
      <c r="D21" s="4">
        <v>16.5</v>
      </c>
      <c r="E21" s="1">
        <f t="shared" si="4"/>
        <v>33</v>
      </c>
    </row>
    <row r="22">
      <c r="A22" s="3"/>
      <c r="B22" s="1"/>
      <c r="C22" s="1"/>
      <c r="D22" s="1"/>
    </row>
    <row r="23">
      <c r="A23" s="3" t="s">
        <v>184</v>
      </c>
      <c r="B23" s="1"/>
      <c r="C23" s="1"/>
      <c r="D23" s="1"/>
    </row>
    <row r="24">
      <c r="A24" s="6" t="str">
        <f>HYPERLINK("https://www.generationrobots.com/fr/402063-e-textiles-battery-110mah-2c-discharge.html","Batterie E-textiles 110 mAH")</f>
        <v>Batterie E-textiles 110 mAH</v>
      </c>
      <c r="B24" s="4">
        <v>1.0</v>
      </c>
      <c r="C24" s="4" t="s">
        <v>186</v>
      </c>
      <c r="D24" s="4">
        <v>7.5</v>
      </c>
      <c r="E24" s="1">
        <f t="shared" ref="E24:E25" si="5">B24*D24</f>
        <v>7.5</v>
      </c>
    </row>
    <row r="25">
      <c r="A25" s="6" t="str">
        <f>HYPERLINK("https://www.generationrobots.com/fr/401208-alimentation-5v-pour-arduino.html","5V Regulator for Arduino")</f>
        <v>5V Regulator for Arduino</v>
      </c>
      <c r="B25" s="4">
        <v>2.0</v>
      </c>
      <c r="C25" s="4" t="s">
        <v>188</v>
      </c>
      <c r="D25" s="4">
        <v>42.0</v>
      </c>
      <c r="E25" s="1">
        <f t="shared" si="5"/>
        <v>84</v>
      </c>
    </row>
    <row r="26">
      <c r="B26" s="25"/>
      <c r="C26" s="1"/>
      <c r="D26" s="1"/>
    </row>
    <row r="27">
      <c r="A27" s="3" t="s">
        <v>189</v>
      </c>
      <c r="B27" s="1"/>
      <c r="C27" s="1"/>
      <c r="D27" s="1"/>
    </row>
    <row r="28">
      <c r="A28" s="26" t="s">
        <v>191</v>
      </c>
      <c r="B28" s="1"/>
      <c r="C28" s="1"/>
      <c r="D28" s="1"/>
      <c r="E28" s="1"/>
    </row>
    <row r="29">
      <c r="A29" s="27" t="str">
        <f>HYPERLINK("https://www.generationrobots.com/fr/402134-breadboard-830-points-adafruit.html","Breadboard")</f>
        <v>Breadboard</v>
      </c>
      <c r="B29" s="4">
        <v>5.0</v>
      </c>
      <c r="C29" s="4" t="s">
        <v>193</v>
      </c>
      <c r="D29" s="4">
        <v>7.0</v>
      </c>
      <c r="E29" s="1">
        <f t="shared" ref="E29:E30" si="6">B29*D29</f>
        <v>35</v>
      </c>
      <c r="F29" s="1"/>
    </row>
    <row r="30">
      <c r="A30" s="27" t="str">
        <f>HYPERLINK("https://www.generationrobots.com/fr/401486-s%C3%A9rie-de-c%C3%A2bles-pour-breadboards.html","Cable jumpers")</f>
        <v>Cable jumpers</v>
      </c>
      <c r="B30" s="4">
        <v>2.0</v>
      </c>
      <c r="C30" s="4" t="s">
        <v>195</v>
      </c>
      <c r="D30" s="4">
        <v>7.65</v>
      </c>
      <c r="E30" s="1">
        <f t="shared" si="6"/>
        <v>15.3</v>
      </c>
      <c r="F30" s="1"/>
    </row>
    <row r="31">
      <c r="A31" s="26"/>
      <c r="B31" s="1"/>
      <c r="C31" s="4"/>
      <c r="D31" s="4"/>
      <c r="E31" s="1"/>
      <c r="F31" s="1"/>
    </row>
    <row r="32">
      <c r="A32" s="26"/>
      <c r="B32" s="1"/>
      <c r="C32" s="4"/>
      <c r="D32" s="4"/>
      <c r="E32" s="1"/>
    </row>
    <row r="33">
      <c r="A33" s="26"/>
      <c r="B33" s="1"/>
      <c r="C33" s="1"/>
      <c r="D33" s="1"/>
      <c r="E33" s="1"/>
    </row>
    <row r="34">
      <c r="A34" s="26"/>
    </row>
    <row r="35">
      <c r="E35" s="28">
        <f>SUM(E3:E32)</f>
        <v>687.16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86"/>
    <col customWidth="1" min="2" max="2" width="44.0"/>
  </cols>
  <sheetData>
    <row r="1">
      <c r="B1" s="2" t="s">
        <v>171</v>
      </c>
    </row>
    <row r="4">
      <c r="A4" s="23" t="s">
        <v>162</v>
      </c>
    </row>
    <row r="5">
      <c r="A5" s="24" t="str">
        <f>HYPERLINK("https://www.generationrobots.com/fr/402366-raspberry-pi-3-modele-b.html","Raspberry 3B")</f>
        <v>Raspberry 3B</v>
      </c>
      <c r="B5" s="11" t="s">
        <v>175</v>
      </c>
    </row>
    <row r="6">
      <c r="A6" s="6" t="str">
        <f>HYPERLINK("https://www.generationrobots.com/fr/401586-module-camera-pour-raspberry-pi.html","Raspberry Caméra")</f>
        <v>Raspberry Caméra</v>
      </c>
      <c r="B6" s="11" t="s">
        <v>178</v>
      </c>
    </row>
    <row r="7">
      <c r="A7" s="23"/>
    </row>
    <row r="8">
      <c r="A8" s="23" t="s">
        <v>167</v>
      </c>
    </row>
    <row r="9">
      <c r="A9" s="6" t="str">
        <f>HYPERLINK("https://www.generationrobots.com/fr/401990-flora-plateforme-electronique-portative-compatible-arduino.html?search_query=flora&amp;results=3#/dfclassic/query=flor&amp;query_name=match_and","Carte Flora")</f>
        <v>Carte Flora</v>
      </c>
      <c r="B9" s="11" t="s">
        <v>181</v>
      </c>
    </row>
    <row r="10">
      <c r="A10" s="6" t="str">
        <f>HYPERLINK("https://www.generationrobots.com/fr/401987-starter-pack-flora-gps.html","Flora starter pack")</f>
        <v>Flora starter pack</v>
      </c>
      <c r="B10" s="11" t="s">
        <v>185</v>
      </c>
    </row>
    <row r="12">
      <c r="A12" s="3" t="s">
        <v>173</v>
      </c>
    </row>
    <row r="13">
      <c r="A13" s="6" t="str">
        <f>HYPERLINK("https://www.generationrobots.com/fr/401748-essential-sensor-kit.html","Essential sensor kit")</f>
        <v>Essential sensor kit</v>
      </c>
    </row>
    <row r="15">
      <c r="A15" s="3" t="s">
        <v>176</v>
      </c>
    </row>
    <row r="16">
      <c r="A16" s="6" t="str">
        <f>HYPERLINK("https://www.generationrobots.com/fr/402170-bluefruit-le-bluetooth-low-energy-ble-40-nrf8001-breakout-v1-0.html","Bluefruit LE - Bluetooth")</f>
        <v>Bluefruit LE - Bluetooth</v>
      </c>
      <c r="B16" s="11" t="s">
        <v>190</v>
      </c>
    </row>
    <row r="17">
      <c r="A17" s="6" t="str">
        <f>HYPERLINK("https://www.generationrobots.com/fr/401573-carte-arduino-yun.html","Arduino YUN")</f>
        <v>Arduino YUN</v>
      </c>
      <c r="B17" s="11" t="s">
        <v>194</v>
      </c>
    </row>
    <row r="18">
      <c r="A18" s="5"/>
    </row>
    <row r="19">
      <c r="A19" s="3"/>
    </row>
    <row r="20">
      <c r="A20" s="3" t="s">
        <v>41</v>
      </c>
    </row>
    <row r="21">
      <c r="A21" s="6" t="str">
        <f>HYPERLINK("https://www.generationrobots.com/fr/402523-matrice-neopixel-flexible-8x8-rgb.html?search_query=neopixel&amp;results=4","Matrice Neopixel flexible 8x8 RGB")</f>
        <v>Matrice Neopixel flexible 8x8 RGB</v>
      </c>
      <c r="B21" s="11" t="s">
        <v>197</v>
      </c>
    </row>
    <row r="22">
      <c r="A22" s="6" t="str">
        <f>HYPERLINK("https://www.generationrobots.com/fr/402443-neopixel-jewel-rgb-led.html?search_query=neopixel&amp;results=4","Neopixel Jewel")</f>
        <v>Neopixel Jewel</v>
      </c>
      <c r="B22" s="11" t="s">
        <v>198</v>
      </c>
    </row>
    <row r="23">
      <c r="A23" s="6" t="str">
        <f>HYPERLINK("https://www.generationrobots.com/fr/401992-matrice-de-led-6x8-backpack-ultra-bright-square-amber-leds.html","Matrice Led 16x8")</f>
        <v>Matrice Led 16x8</v>
      </c>
      <c r="B23" s="11" t="s">
        <v>199</v>
      </c>
    </row>
    <row r="24">
      <c r="A24" s="3"/>
    </row>
    <row r="25">
      <c r="A25" s="3" t="s">
        <v>184</v>
      </c>
    </row>
    <row r="26">
      <c r="A26" s="6" t="str">
        <f>HYPERLINK("https://www.generationrobots.com/fr/402063-e-textiles-battery-110mah-2c-discharge.html","Batterie E-textiles 110 mAH")</f>
        <v>Batterie E-textiles 110 mAH</v>
      </c>
    </row>
    <row r="27">
      <c r="A27" s="6" t="str">
        <f>HYPERLINK("https://www.generationrobots.com/fr/401208-alimentation-5v-pour-arduino.html","5V Regulator for Arduino")</f>
        <v>5V Regulator for Arduino</v>
      </c>
    </row>
    <row r="29">
      <c r="A29" s="3" t="s">
        <v>189</v>
      </c>
    </row>
    <row r="30">
      <c r="A30" s="26" t="s">
        <v>191</v>
      </c>
    </row>
    <row r="31">
      <c r="A31" s="27" t="str">
        <f>HYPERLINK("https://www.generationrobots.com/fr/402134-breadboard-830-points-adafruit.html","Breadboard")</f>
        <v>Breadboard</v>
      </c>
    </row>
    <row r="32">
      <c r="A32" s="27" t="str">
        <f>HYPERLINK("https://www.generationrobots.com/fr/401486-s%C3%A9rie-de-c%C3%A2bles-pour-breadboards.html","Cable jumpers")</f>
        <v>Cable jumpers</v>
      </c>
    </row>
  </sheetData>
  <hyperlinks>
    <hyperlink r:id="rId1" ref="B5"/>
    <hyperlink r:id="rId2" ref="B6"/>
    <hyperlink r:id="rId3" ref="B9"/>
    <hyperlink r:id="rId4" ref="B10"/>
    <hyperlink r:id="rId5" ref="B16"/>
    <hyperlink r:id="rId6" ref="B17"/>
    <hyperlink r:id="rId7" ref="B21"/>
    <hyperlink r:id="rId8" ref="B22"/>
    <hyperlink r:id="rId9" ref="B23"/>
  </hyperlinks>
  <drawing r:id="rId10"/>
</worksheet>
</file>