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L" sheetId="1" r:id="rId3"/>
    <sheet state="visible" name="LR" sheetId="2" r:id="rId4"/>
  </sheets>
  <definedNames/>
  <calcPr/>
</workbook>
</file>

<file path=xl/sharedStrings.xml><?xml version="1.0" encoding="utf-8"?>
<sst xmlns="http://schemas.openxmlformats.org/spreadsheetml/2006/main" count="31" uniqueCount="19">
  <si>
    <t>2a,b-RL</t>
  </si>
  <si>
    <t>Frequency (khz)</t>
  </si>
  <si>
    <t>Input pk-pk (v)</t>
  </si>
  <si>
    <t>Output pk-pk (V)</t>
  </si>
  <si>
    <t>Phase Displacement (us)</t>
  </si>
  <si>
    <t>A(v)</t>
  </si>
  <si>
    <t>Frequency</t>
  </si>
  <si>
    <t>W</t>
  </si>
  <si>
    <t>Phase Displacement (s)</t>
  </si>
  <si>
    <t>Phase Shift (deg)</t>
  </si>
  <si>
    <t>LOG(v)</t>
  </si>
  <si>
    <t xml:space="preserve">Experimental </t>
  </si>
  <si>
    <t>A(v) - Theoritical</t>
  </si>
  <si>
    <t>Theoretical</t>
  </si>
  <si>
    <t>Phase Shift - Theoretical</t>
  </si>
  <si>
    <t>2a,b-LR</t>
  </si>
  <si>
    <t>Frequency (Hz)</t>
  </si>
  <si>
    <t>Experimental</t>
  </si>
  <si>
    <t>Can't 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</si>
</sst>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20log(A(v)) vs log(v)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RL!$J$1:$J$22</c:f>
            </c:numRef>
          </c:xVal>
          <c:yVal>
            <c:numRef>
              <c:f>RL!$K$1:$K$22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RL!$J$1:$J$22</c:f>
            </c:numRef>
          </c:xVal>
          <c:yVal>
            <c:numRef>
              <c:f>RL!$M$1:$M$22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77151"/>
        <c:axId val="806847362"/>
      </c:scatterChart>
      <c:valAx>
        <c:axId val="1527577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log(v)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6847362"/>
      </c:valAx>
      <c:valAx>
        <c:axId val="806847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20log(A(v))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2757715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phase shift vs log(v)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RL!$J$1:$J$22</c:f>
            </c:numRef>
          </c:xVal>
          <c:yVal>
            <c:numRef>
              <c:f>RL!$I$1:$I$22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RL!$J$1:$J$22</c:f>
            </c:numRef>
          </c:xVal>
          <c:yVal>
            <c:numRef>
              <c:f>RL!$N$1:$N$22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61865"/>
        <c:axId val="1763894063"/>
      </c:scatterChart>
      <c:valAx>
        <c:axId val="680561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log(v)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3894063"/>
      </c:valAx>
      <c:valAx>
        <c:axId val="1763894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Phase shift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8056186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20log(A(v)) vs log(v)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LR!$I$1:$I$22</c:f>
            </c:numRef>
          </c:xVal>
          <c:yVal>
            <c:numRef>
              <c:f>LR!$J$1:$J$22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LR!$I$1:$I$22</c:f>
            </c:numRef>
          </c:xVal>
          <c:yVal>
            <c:numRef>
              <c:f>LR!$L$1:$L$22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73808"/>
        <c:axId val="1406460267"/>
      </c:scatterChart>
      <c:valAx>
        <c:axId val="1317773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log(v)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6460267"/>
      </c:valAx>
      <c:valAx>
        <c:axId val="1406460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20log(A(v))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777380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Phase shift vs log(v)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LR!$I$1:$I$22</c:f>
            </c:numRef>
          </c:xVal>
          <c:yVal>
            <c:numRef>
              <c:f>LR!$H$1:$H$22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LR!$I$1:$I$22</c:f>
            </c:numRef>
          </c:xVal>
          <c:yVal>
            <c:numRef>
              <c:f>LR!$M$1:$M$22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59812"/>
        <c:axId val="2092465603"/>
      </c:scatterChart>
      <c:valAx>
        <c:axId val="17515598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Log(v)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2465603"/>
      </c:valAx>
      <c:valAx>
        <c:axId val="2092465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Phase shift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15598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95250</xdr:colOff>
      <xdr:row>22</xdr:row>
      <xdr:rowOff>28575</xdr:rowOff>
    </xdr:from>
    <xdr:to>
      <xdr:col>8</xdr:col>
      <xdr:colOff>38100</xdr:colOff>
      <xdr:row>39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361950</xdr:colOff>
      <xdr:row>22</xdr:row>
      <xdr:rowOff>28575</xdr:rowOff>
    </xdr:from>
    <xdr:to>
      <xdr:col>14</xdr:col>
      <xdr:colOff>552450</xdr:colOff>
      <xdr:row>39</xdr:row>
      <xdr:rowOff>161925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828675</xdr:colOff>
      <xdr:row>22</xdr:row>
      <xdr:rowOff>19050</xdr:rowOff>
    </xdr:from>
    <xdr:to>
      <xdr:col>6</xdr:col>
      <xdr:colOff>771525</xdr:colOff>
      <xdr:row>39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0</xdr:colOff>
      <xdr:row>22</xdr:row>
      <xdr:rowOff>38100</xdr:rowOff>
    </xdr:from>
    <xdr:to>
      <xdr:col>12</xdr:col>
      <xdr:colOff>533400</xdr:colOff>
      <xdr:row>39</xdr:row>
      <xdr:rowOff>171450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2" max="12" width="16.0"/>
    <col customWidth="1" min="14" max="14" width="23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4" t="s">
        <v>6</v>
      </c>
      <c r="G2" s="4" t="s">
        <v>7</v>
      </c>
      <c r="H2" s="2" t="s">
        <v>8</v>
      </c>
      <c r="I2" s="4" t="s">
        <v>9</v>
      </c>
      <c r="J2" s="2" t="s">
        <v>10</v>
      </c>
      <c r="K2" s="4" t="s">
        <v>11</v>
      </c>
      <c r="L2" s="2" t="s">
        <v>12</v>
      </c>
      <c r="M2" s="2" t="s">
        <v>13</v>
      </c>
      <c r="N2" s="5" t="s">
        <v>14</v>
      </c>
    </row>
    <row r="3">
      <c r="A3" s="6">
        <v>0.001</v>
      </c>
      <c r="B3" s="7">
        <v>3.92</v>
      </c>
      <c r="C3" s="7">
        <v>0.24</v>
      </c>
      <c r="D3" s="7">
        <v>0.0</v>
      </c>
      <c r="E3" s="8">
        <f t="shared" ref="E3:E22" si="1">C3/B3</f>
        <v>0.0612244898</v>
      </c>
      <c r="F3" s="8">
        <f t="shared" ref="F3:F22" si="2">A3*(10^3)</f>
        <v>1</v>
      </c>
      <c r="G3" s="8">
        <f t="shared" ref="G3:G22" si="3">A3*(10^3)*2*pi()</f>
        <v>6.283185307</v>
      </c>
      <c r="H3" s="8">
        <f t="shared" ref="H3:H22" si="4">D3*(10^-6)</f>
        <v>0</v>
      </c>
      <c r="I3" s="8">
        <f t="shared" ref="I3:I22" si="5">2*PI()*H3*F3*180/PI()</f>
        <v>0</v>
      </c>
      <c r="J3" s="8">
        <f t="shared" ref="J3:J22" si="6">LOG10(G3)</f>
        <v>0.7981798684</v>
      </c>
      <c r="K3" s="8">
        <f t="shared" ref="K3:K22" si="7">20*LOG10(E3)</f>
        <v>-24.26149651</v>
      </c>
      <c r="L3" s="8">
        <f t="shared" ref="L3:L22" si="8">((G3*(10^-2)/(10^3))/SQRT(1+((G3*(10^-2)/(10^3))^2)))</f>
        <v>0.00006283185295</v>
      </c>
      <c r="M3" s="8">
        <f t="shared" ref="M3:M22" si="9">20*LOG10(L3)</f>
        <v>-84.03640265</v>
      </c>
      <c r="N3" s="8">
        <f t="shared" ref="N3:N22" si="10">((PI()/2)-ATAN((G3*(10^-2))/(10^3)))*180/PI()</f>
        <v>89.9964</v>
      </c>
    </row>
    <row r="4">
      <c r="A4" s="6">
        <v>0.005</v>
      </c>
      <c r="B4" s="7">
        <v>3.92</v>
      </c>
      <c r="C4" s="7">
        <v>0.24</v>
      </c>
      <c r="D4" s="7">
        <v>0.0</v>
      </c>
      <c r="E4" s="8">
        <f t="shared" si="1"/>
        <v>0.0612244898</v>
      </c>
      <c r="F4" s="8">
        <f t="shared" si="2"/>
        <v>5</v>
      </c>
      <c r="G4" s="8">
        <f t="shared" si="3"/>
        <v>31.41592654</v>
      </c>
      <c r="H4" s="8">
        <f t="shared" si="4"/>
        <v>0</v>
      </c>
      <c r="I4" s="8">
        <f t="shared" si="5"/>
        <v>0</v>
      </c>
      <c r="J4" s="8">
        <f t="shared" si="6"/>
        <v>1.497149873</v>
      </c>
      <c r="K4" s="8">
        <f t="shared" si="7"/>
        <v>-24.26149651</v>
      </c>
      <c r="L4" s="8">
        <f t="shared" si="8"/>
        <v>0.0003141592499</v>
      </c>
      <c r="M4" s="8">
        <f t="shared" si="9"/>
        <v>-70.05700297</v>
      </c>
      <c r="N4" s="8">
        <f t="shared" si="10"/>
        <v>89.982</v>
      </c>
    </row>
    <row r="5">
      <c r="A5" s="6">
        <v>0.01</v>
      </c>
      <c r="B5" s="7">
        <v>3.92</v>
      </c>
      <c r="C5" s="7">
        <v>0.24</v>
      </c>
      <c r="D5" s="7">
        <v>0.0</v>
      </c>
      <c r="E5" s="8">
        <f t="shared" si="1"/>
        <v>0.0612244898</v>
      </c>
      <c r="F5" s="8">
        <f t="shared" si="2"/>
        <v>10</v>
      </c>
      <c r="G5" s="8">
        <f t="shared" si="3"/>
        <v>62.83185307</v>
      </c>
      <c r="H5" s="8">
        <f t="shared" si="4"/>
        <v>0</v>
      </c>
      <c r="I5" s="8">
        <f t="shared" si="5"/>
        <v>0</v>
      </c>
      <c r="J5" s="8">
        <f t="shared" si="6"/>
        <v>1.798179868</v>
      </c>
      <c r="K5" s="8">
        <f t="shared" si="7"/>
        <v>-24.26149651</v>
      </c>
      <c r="L5" s="8">
        <f t="shared" si="8"/>
        <v>0.0006283184067</v>
      </c>
      <c r="M5" s="8">
        <f t="shared" si="9"/>
        <v>-64.03640435</v>
      </c>
      <c r="N5" s="8">
        <f t="shared" si="10"/>
        <v>89.964</v>
      </c>
    </row>
    <row r="6">
      <c r="A6" s="6">
        <v>0.05</v>
      </c>
      <c r="B6" s="7">
        <v>4.0</v>
      </c>
      <c r="C6" s="7">
        <v>0.24</v>
      </c>
      <c r="D6" s="7">
        <v>0.0</v>
      </c>
      <c r="E6" s="8">
        <f t="shared" si="1"/>
        <v>0.06</v>
      </c>
      <c r="F6" s="8">
        <f t="shared" si="2"/>
        <v>50</v>
      </c>
      <c r="G6" s="8">
        <f t="shared" si="3"/>
        <v>314.1592654</v>
      </c>
      <c r="H6" s="8">
        <f t="shared" si="4"/>
        <v>0</v>
      </c>
      <c r="I6" s="8">
        <f t="shared" si="5"/>
        <v>0</v>
      </c>
      <c r="J6" s="8">
        <f t="shared" si="6"/>
        <v>2.497149873</v>
      </c>
      <c r="K6" s="8">
        <f t="shared" si="7"/>
        <v>-24.43697499</v>
      </c>
      <c r="L6" s="8">
        <f t="shared" si="8"/>
        <v>0.003141577151</v>
      </c>
      <c r="M6" s="8">
        <f t="shared" si="9"/>
        <v>-50.05704541</v>
      </c>
      <c r="N6" s="8">
        <f t="shared" si="10"/>
        <v>89.82000059</v>
      </c>
    </row>
    <row r="7">
      <c r="A7" s="6">
        <v>0.1</v>
      </c>
      <c r="B7" s="7">
        <v>4.0</v>
      </c>
      <c r="C7" s="7">
        <v>0.24</v>
      </c>
      <c r="D7" s="7">
        <v>0.0</v>
      </c>
      <c r="E7" s="8">
        <f t="shared" si="1"/>
        <v>0.06</v>
      </c>
      <c r="F7" s="8">
        <f t="shared" si="2"/>
        <v>100</v>
      </c>
      <c r="G7" s="8">
        <f t="shared" si="3"/>
        <v>628.3185307</v>
      </c>
      <c r="H7" s="8">
        <f t="shared" si="4"/>
        <v>0</v>
      </c>
      <c r="I7" s="8">
        <f t="shared" si="5"/>
        <v>0</v>
      </c>
      <c r="J7" s="8">
        <f t="shared" si="6"/>
        <v>2.798179868</v>
      </c>
      <c r="K7" s="8">
        <f t="shared" si="7"/>
        <v>-24.43697499</v>
      </c>
      <c r="L7" s="8">
        <f t="shared" si="8"/>
        <v>0.006283061286</v>
      </c>
      <c r="M7" s="8">
        <f t="shared" si="9"/>
        <v>-44.03657408</v>
      </c>
      <c r="N7" s="8">
        <f t="shared" si="10"/>
        <v>89.64000474</v>
      </c>
    </row>
    <row r="8">
      <c r="A8" s="6">
        <v>0.5</v>
      </c>
      <c r="B8" s="7">
        <v>4.16</v>
      </c>
      <c r="C8" s="7">
        <v>0.24</v>
      </c>
      <c r="D8" s="7">
        <v>340.0</v>
      </c>
      <c r="E8" s="8">
        <f t="shared" si="1"/>
        <v>0.05769230769</v>
      </c>
      <c r="F8" s="8">
        <f t="shared" si="2"/>
        <v>500</v>
      </c>
      <c r="G8" s="8">
        <f t="shared" si="3"/>
        <v>3141.592654</v>
      </c>
      <c r="H8" s="8">
        <f t="shared" si="4"/>
        <v>0.00034</v>
      </c>
      <c r="I8" s="8">
        <f t="shared" si="5"/>
        <v>61.2</v>
      </c>
      <c r="J8" s="8">
        <f t="shared" si="6"/>
        <v>3.497149873</v>
      </c>
      <c r="K8" s="8">
        <f t="shared" si="7"/>
        <v>-24.77764178</v>
      </c>
      <c r="L8" s="8">
        <f t="shared" si="8"/>
        <v>0.03140043486</v>
      </c>
      <c r="M8" s="8">
        <f t="shared" si="9"/>
        <v>-30.06128675</v>
      </c>
      <c r="N8" s="8">
        <f t="shared" si="10"/>
        <v>88.20059183</v>
      </c>
    </row>
    <row r="9">
      <c r="A9" s="6">
        <v>1.0</v>
      </c>
      <c r="B9" s="7">
        <v>4.16</v>
      </c>
      <c r="C9" s="7">
        <v>0.4</v>
      </c>
      <c r="D9" s="7">
        <v>200.0</v>
      </c>
      <c r="E9" s="8">
        <f t="shared" si="1"/>
        <v>0.09615384615</v>
      </c>
      <c r="F9" s="8">
        <f t="shared" si="2"/>
        <v>1000</v>
      </c>
      <c r="G9" s="8">
        <f t="shared" si="3"/>
        <v>6283.185307</v>
      </c>
      <c r="H9" s="8">
        <f t="shared" si="4"/>
        <v>0.0002</v>
      </c>
      <c r="I9" s="8">
        <f t="shared" si="5"/>
        <v>72</v>
      </c>
      <c r="J9" s="8">
        <f t="shared" si="6"/>
        <v>3.798179868</v>
      </c>
      <c r="K9" s="8">
        <f t="shared" si="7"/>
        <v>-20.34066679</v>
      </c>
      <c r="L9" s="8">
        <f t="shared" si="8"/>
        <v>0.06270819398</v>
      </c>
      <c r="M9" s="8">
        <f t="shared" si="9"/>
        <v>-24.05351414</v>
      </c>
      <c r="N9" s="8">
        <f t="shared" si="10"/>
        <v>86.40472622</v>
      </c>
    </row>
    <row r="10">
      <c r="A10" s="6">
        <v>5.0</v>
      </c>
      <c r="B10" s="7">
        <v>4.24</v>
      </c>
      <c r="C10" s="7">
        <v>1.6</v>
      </c>
      <c r="D10" s="7">
        <v>40.0</v>
      </c>
      <c r="E10" s="8">
        <f t="shared" si="1"/>
        <v>0.3773584906</v>
      </c>
      <c r="F10" s="8">
        <f t="shared" si="2"/>
        <v>5000</v>
      </c>
      <c r="G10" s="8">
        <f t="shared" si="3"/>
        <v>31415.92654</v>
      </c>
      <c r="H10" s="8">
        <f t="shared" si="4"/>
        <v>0.00004</v>
      </c>
      <c r="I10" s="8">
        <f t="shared" si="5"/>
        <v>72</v>
      </c>
      <c r="J10" s="8">
        <f t="shared" si="6"/>
        <v>4.497149873</v>
      </c>
      <c r="K10" s="8">
        <f t="shared" si="7"/>
        <v>-8.464917479</v>
      </c>
      <c r="L10" s="8">
        <f t="shared" si="8"/>
        <v>0.2997168036</v>
      </c>
      <c r="M10" s="8">
        <f t="shared" si="9"/>
        <v>-10.46577815</v>
      </c>
      <c r="N10" s="8">
        <f t="shared" si="10"/>
        <v>72.55940551</v>
      </c>
    </row>
    <row r="11">
      <c r="A11" s="6">
        <v>10.0</v>
      </c>
      <c r="B11" s="7">
        <v>4.32</v>
      </c>
      <c r="C11" s="7">
        <v>2.56</v>
      </c>
      <c r="D11" s="7">
        <v>15.0</v>
      </c>
      <c r="E11" s="8">
        <f t="shared" si="1"/>
        <v>0.5925925926</v>
      </c>
      <c r="F11" s="8">
        <f t="shared" si="2"/>
        <v>10000</v>
      </c>
      <c r="G11" s="8">
        <f t="shared" si="3"/>
        <v>62831.85307</v>
      </c>
      <c r="H11" s="8">
        <f t="shared" si="4"/>
        <v>0.000015</v>
      </c>
      <c r="I11" s="8">
        <f t="shared" si="5"/>
        <v>54</v>
      </c>
      <c r="J11" s="8">
        <f t="shared" si="6"/>
        <v>4.798179868</v>
      </c>
      <c r="K11" s="8">
        <f t="shared" si="7"/>
        <v>-4.54487563</v>
      </c>
      <c r="L11" s="8">
        <f t="shared" si="8"/>
        <v>0.5320180445</v>
      </c>
      <c r="M11" s="8">
        <f t="shared" si="9"/>
        <v>-5.481472749</v>
      </c>
      <c r="N11" s="8">
        <f t="shared" si="10"/>
        <v>57.85809236</v>
      </c>
    </row>
    <row r="12">
      <c r="A12" s="6">
        <v>50.0</v>
      </c>
      <c r="B12" s="7">
        <v>4.56</v>
      </c>
      <c r="C12" s="7">
        <v>4.32</v>
      </c>
      <c r="D12" s="7">
        <v>0.8</v>
      </c>
      <c r="E12" s="8">
        <f t="shared" si="1"/>
        <v>0.9473684211</v>
      </c>
      <c r="F12" s="8">
        <f t="shared" si="2"/>
        <v>50000</v>
      </c>
      <c r="G12" s="8">
        <f t="shared" si="3"/>
        <v>314159.2654</v>
      </c>
      <c r="H12" s="8">
        <f t="shared" si="4"/>
        <v>0.0000008</v>
      </c>
      <c r="I12" s="8">
        <f t="shared" si="5"/>
        <v>14.4</v>
      </c>
      <c r="J12" s="8">
        <f t="shared" si="6"/>
        <v>5.497149873</v>
      </c>
      <c r="K12" s="8">
        <f t="shared" si="7"/>
        <v>-0.469621917</v>
      </c>
      <c r="L12" s="8">
        <f t="shared" si="8"/>
        <v>0.952890514</v>
      </c>
      <c r="M12" s="8">
        <f t="shared" si="9"/>
        <v>-0.4191399285</v>
      </c>
      <c r="N12" s="8">
        <f t="shared" si="10"/>
        <v>17.65678715</v>
      </c>
    </row>
    <row r="13">
      <c r="A13" s="6">
        <v>100.0</v>
      </c>
      <c r="B13" s="7">
        <v>4.32</v>
      </c>
      <c r="C13" s="7">
        <v>4.32</v>
      </c>
      <c r="D13" s="7">
        <v>0.3</v>
      </c>
      <c r="E13" s="8">
        <f t="shared" si="1"/>
        <v>1</v>
      </c>
      <c r="F13" s="8">
        <f t="shared" si="2"/>
        <v>100000</v>
      </c>
      <c r="G13" s="8">
        <f t="shared" si="3"/>
        <v>628318.5307</v>
      </c>
      <c r="H13" s="8">
        <f t="shared" si="4"/>
        <v>0.0000003</v>
      </c>
      <c r="I13" s="8">
        <f t="shared" si="5"/>
        <v>10.8</v>
      </c>
      <c r="J13" s="8">
        <f t="shared" si="6"/>
        <v>5.798179868</v>
      </c>
      <c r="K13" s="8">
        <f t="shared" si="7"/>
        <v>0</v>
      </c>
      <c r="L13" s="8">
        <f t="shared" si="8"/>
        <v>0.9875704922</v>
      </c>
      <c r="M13" s="8">
        <f t="shared" si="9"/>
        <v>-0.1086378986</v>
      </c>
      <c r="N13" s="8">
        <f t="shared" si="10"/>
        <v>9.043061079</v>
      </c>
    </row>
    <row r="14">
      <c r="A14" s="6">
        <v>500.0</v>
      </c>
      <c r="B14" s="7">
        <v>4.32</v>
      </c>
      <c r="C14" s="7">
        <v>4.08</v>
      </c>
      <c r="D14" s="7">
        <v>0.08</v>
      </c>
      <c r="E14" s="8">
        <f t="shared" si="1"/>
        <v>0.9444444444</v>
      </c>
      <c r="F14" s="8">
        <f t="shared" si="2"/>
        <v>500000</v>
      </c>
      <c r="G14" s="8">
        <f t="shared" si="3"/>
        <v>3141592.654</v>
      </c>
      <c r="H14" s="8">
        <f t="shared" si="4"/>
        <v>0.00000008</v>
      </c>
      <c r="I14" s="8">
        <f t="shared" si="5"/>
        <v>14.4</v>
      </c>
      <c r="J14" s="8">
        <f t="shared" si="6"/>
        <v>6.497149873</v>
      </c>
      <c r="K14" s="8">
        <f t="shared" si="7"/>
        <v>-0.4964716745</v>
      </c>
      <c r="L14" s="8">
        <f t="shared" si="8"/>
        <v>0.9994937787</v>
      </c>
      <c r="M14" s="8">
        <f t="shared" si="9"/>
        <v>-0.00439809537</v>
      </c>
      <c r="N14" s="8">
        <f t="shared" si="10"/>
        <v>1.823165721</v>
      </c>
    </row>
    <row r="15">
      <c r="A15" s="6">
        <v>1000.0</v>
      </c>
      <c r="B15" s="7">
        <v>4.24</v>
      </c>
      <c r="C15" s="7">
        <v>3.6</v>
      </c>
      <c r="D15" s="7">
        <v>0.09</v>
      </c>
      <c r="E15" s="8">
        <f t="shared" si="1"/>
        <v>0.8490566038</v>
      </c>
      <c r="F15" s="8">
        <f t="shared" si="2"/>
        <v>1000000</v>
      </c>
      <c r="G15" s="8">
        <f t="shared" si="3"/>
        <v>6283185.307</v>
      </c>
      <c r="H15" s="8">
        <f t="shared" si="4"/>
        <v>0.00000009</v>
      </c>
      <c r="I15" s="8">
        <f t="shared" si="5"/>
        <v>32.4</v>
      </c>
      <c r="J15" s="8">
        <f t="shared" si="6"/>
        <v>6.798179868</v>
      </c>
      <c r="K15" s="8">
        <f t="shared" si="7"/>
        <v>-1.421267117</v>
      </c>
      <c r="L15" s="8">
        <f t="shared" si="8"/>
        <v>0.9998733726</v>
      </c>
      <c r="M15" s="8">
        <f t="shared" si="9"/>
        <v>-0.001099941471</v>
      </c>
      <c r="N15" s="8">
        <f t="shared" si="10"/>
        <v>0.9118136696</v>
      </c>
    </row>
    <row r="16">
      <c r="A16" s="7">
        <v>0.4</v>
      </c>
      <c r="B16" s="7">
        <v>4.0</v>
      </c>
      <c r="C16" s="7">
        <v>0.24</v>
      </c>
      <c r="D16" s="7">
        <v>360.0</v>
      </c>
      <c r="E16" s="8">
        <f t="shared" si="1"/>
        <v>0.06</v>
      </c>
      <c r="F16" s="8">
        <f t="shared" si="2"/>
        <v>400</v>
      </c>
      <c r="G16" s="8">
        <f t="shared" si="3"/>
        <v>2513.274123</v>
      </c>
      <c r="H16" s="8">
        <f t="shared" si="4"/>
        <v>0.00036</v>
      </c>
      <c r="I16" s="8">
        <f t="shared" si="5"/>
        <v>51.84</v>
      </c>
      <c r="J16" s="8">
        <f t="shared" si="6"/>
        <v>3.40023986</v>
      </c>
      <c r="K16" s="8">
        <f t="shared" si="7"/>
        <v>-24.43697499</v>
      </c>
      <c r="L16" s="8">
        <f t="shared" si="8"/>
        <v>0.02512480738</v>
      </c>
      <c r="M16" s="8">
        <f t="shared" si="9"/>
        <v>-31.99794518</v>
      </c>
      <c r="N16" s="8">
        <f t="shared" si="10"/>
        <v>88.56030308</v>
      </c>
    </row>
    <row r="17">
      <c r="A17" s="7">
        <v>2.0</v>
      </c>
      <c r="B17" s="7">
        <v>4.24</v>
      </c>
      <c r="C17" s="7">
        <v>0.88</v>
      </c>
      <c r="D17" s="7">
        <v>104.0</v>
      </c>
      <c r="E17" s="8">
        <f t="shared" si="1"/>
        <v>0.2075471698</v>
      </c>
      <c r="F17" s="8">
        <f t="shared" si="2"/>
        <v>2000</v>
      </c>
      <c r="G17" s="8">
        <f t="shared" si="3"/>
        <v>12566.37061</v>
      </c>
      <c r="H17" s="8">
        <f t="shared" si="4"/>
        <v>0.000104</v>
      </c>
      <c r="I17" s="8">
        <f t="shared" si="5"/>
        <v>74.88</v>
      </c>
      <c r="J17" s="8">
        <f t="shared" si="6"/>
        <v>4.099209864</v>
      </c>
      <c r="K17" s="8">
        <f t="shared" si="7"/>
        <v>-13.65766369</v>
      </c>
      <c r="L17" s="8">
        <f t="shared" si="8"/>
        <v>0.1246831039</v>
      </c>
      <c r="M17" s="8">
        <f t="shared" si="9"/>
        <v>-18.0838479</v>
      </c>
      <c r="N17" s="8">
        <f t="shared" si="10"/>
        <v>82.83754419</v>
      </c>
    </row>
    <row r="18">
      <c r="A18" s="7">
        <v>3.0</v>
      </c>
      <c r="B18" s="7">
        <v>4.32</v>
      </c>
      <c r="C18" s="7">
        <v>1.12</v>
      </c>
      <c r="D18" s="7">
        <v>70.0</v>
      </c>
      <c r="E18" s="8">
        <f t="shared" si="1"/>
        <v>0.2592592593</v>
      </c>
      <c r="F18" s="8">
        <f t="shared" si="2"/>
        <v>3000</v>
      </c>
      <c r="G18" s="8">
        <f t="shared" si="3"/>
        <v>18849.55592</v>
      </c>
      <c r="H18" s="8">
        <f t="shared" si="4"/>
        <v>0.00007</v>
      </c>
      <c r="I18" s="8">
        <f t="shared" si="5"/>
        <v>75.6</v>
      </c>
      <c r="J18" s="8">
        <f t="shared" si="6"/>
        <v>4.275301123</v>
      </c>
      <c r="K18" s="8">
        <f t="shared" si="7"/>
        <v>-11.72531448</v>
      </c>
      <c r="L18" s="8">
        <f t="shared" si="8"/>
        <v>0.1852335541</v>
      </c>
      <c r="M18" s="8">
        <f t="shared" si="9"/>
        <v>-14.64560681</v>
      </c>
      <c r="N18" s="8">
        <f t="shared" si="10"/>
        <v>79.32525059</v>
      </c>
    </row>
    <row r="19">
      <c r="A19" s="7">
        <v>4.0</v>
      </c>
      <c r="B19" s="7">
        <v>4.32</v>
      </c>
      <c r="C19" s="7">
        <v>1.52</v>
      </c>
      <c r="D19" s="7">
        <v>52.0</v>
      </c>
      <c r="E19" s="8">
        <f t="shared" si="1"/>
        <v>0.3518518519</v>
      </c>
      <c r="F19" s="8">
        <f t="shared" si="2"/>
        <v>4000</v>
      </c>
      <c r="G19" s="8">
        <f t="shared" si="3"/>
        <v>25132.74123</v>
      </c>
      <c r="H19" s="8">
        <f t="shared" si="4"/>
        <v>0.000052</v>
      </c>
      <c r="I19" s="8">
        <f t="shared" si="5"/>
        <v>74.88</v>
      </c>
      <c r="J19" s="8">
        <f t="shared" si="6"/>
        <v>4.40023986</v>
      </c>
      <c r="K19" s="8">
        <f t="shared" si="7"/>
        <v>-9.072803177</v>
      </c>
      <c r="L19" s="8">
        <f t="shared" si="8"/>
        <v>0.2437470839</v>
      </c>
      <c r="M19" s="8">
        <f t="shared" si="9"/>
        <v>-12.26121143</v>
      </c>
      <c r="N19" s="8">
        <f t="shared" si="10"/>
        <v>75.89219763</v>
      </c>
    </row>
    <row r="20">
      <c r="A20" s="7">
        <v>7.0</v>
      </c>
      <c r="B20" s="7">
        <v>4.32</v>
      </c>
      <c r="C20" s="7">
        <v>2.16</v>
      </c>
      <c r="D20" s="7">
        <v>24.0</v>
      </c>
      <c r="E20" s="8">
        <f t="shared" si="1"/>
        <v>0.5</v>
      </c>
      <c r="F20" s="8">
        <f t="shared" si="2"/>
        <v>7000</v>
      </c>
      <c r="G20" s="8">
        <f t="shared" si="3"/>
        <v>43982.29715</v>
      </c>
      <c r="H20" s="8">
        <f t="shared" si="4"/>
        <v>0.000024</v>
      </c>
      <c r="I20" s="8">
        <f t="shared" si="5"/>
        <v>60.48</v>
      </c>
      <c r="J20" s="8">
        <f t="shared" si="6"/>
        <v>4.643277908</v>
      </c>
      <c r="K20" s="8">
        <f t="shared" si="7"/>
        <v>-6.020599913</v>
      </c>
      <c r="L20" s="8">
        <f t="shared" si="8"/>
        <v>0.4026028462</v>
      </c>
      <c r="M20" s="8">
        <f t="shared" si="9"/>
        <v>-7.902463183</v>
      </c>
      <c r="N20" s="8">
        <f t="shared" si="10"/>
        <v>66.25900387</v>
      </c>
    </row>
    <row r="21">
      <c r="A21" s="7">
        <v>200.0</v>
      </c>
      <c r="B21" s="7">
        <v>4.32</v>
      </c>
      <c r="C21" s="7">
        <v>4.32</v>
      </c>
      <c r="D21" s="7">
        <v>0.04</v>
      </c>
      <c r="E21" s="8">
        <f t="shared" si="1"/>
        <v>1</v>
      </c>
      <c r="F21" s="8">
        <f t="shared" si="2"/>
        <v>200000</v>
      </c>
      <c r="G21" s="8">
        <f t="shared" si="3"/>
        <v>1256637.061</v>
      </c>
      <c r="H21" s="8">
        <f t="shared" si="4"/>
        <v>0.00000004</v>
      </c>
      <c r="I21" s="8">
        <f t="shared" si="5"/>
        <v>2.88</v>
      </c>
      <c r="J21" s="8">
        <f t="shared" si="6"/>
        <v>6.099209864</v>
      </c>
      <c r="K21" s="8">
        <f t="shared" si="7"/>
        <v>0</v>
      </c>
      <c r="L21" s="8">
        <f t="shared" si="8"/>
        <v>0.9968486722</v>
      </c>
      <c r="M21" s="8">
        <f t="shared" si="9"/>
        <v>-0.02741530595</v>
      </c>
      <c r="N21" s="8">
        <f t="shared" si="10"/>
        <v>4.549865309</v>
      </c>
    </row>
    <row r="22">
      <c r="A22" s="7">
        <v>400.0</v>
      </c>
      <c r="B22" s="7">
        <v>4.32</v>
      </c>
      <c r="C22" s="7">
        <v>4.16</v>
      </c>
      <c r="D22" s="7">
        <v>0.08</v>
      </c>
      <c r="E22" s="8">
        <f t="shared" si="1"/>
        <v>0.962962963</v>
      </c>
      <c r="F22" s="8">
        <f t="shared" si="2"/>
        <v>400000</v>
      </c>
      <c r="G22" s="8">
        <f t="shared" si="3"/>
        <v>2513274.123</v>
      </c>
      <c r="H22" s="8">
        <f t="shared" si="4"/>
        <v>0.00000008</v>
      </c>
      <c r="I22" s="8">
        <f t="shared" si="5"/>
        <v>11.52</v>
      </c>
      <c r="J22" s="8">
        <f t="shared" si="6"/>
        <v>6.40023986</v>
      </c>
      <c r="K22" s="8">
        <f t="shared" si="7"/>
        <v>-0.3278083238</v>
      </c>
      <c r="L22" s="8">
        <f t="shared" si="8"/>
        <v>0.9992093669</v>
      </c>
      <c r="M22" s="8">
        <f t="shared" si="9"/>
        <v>-0.006870068119</v>
      </c>
      <c r="N22" s="8">
        <f t="shared" si="10"/>
        <v>2.278524729</v>
      </c>
    </row>
    <row r="23">
      <c r="N23" s="9"/>
    </row>
    <row r="24">
      <c r="N2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0" max="10" width="12.0"/>
    <col customWidth="1" min="11" max="11" width="16.0"/>
    <col customWidth="1" min="12" max="12" width="20.86"/>
    <col customWidth="1" min="13" max="13" width="23.57"/>
  </cols>
  <sheetData>
    <row r="1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16</v>
      </c>
      <c r="G2" s="2" t="s">
        <v>8</v>
      </c>
      <c r="H2" s="4" t="s">
        <v>9</v>
      </c>
      <c r="I2" s="2" t="s">
        <v>10</v>
      </c>
      <c r="J2" s="2" t="s">
        <v>17</v>
      </c>
      <c r="K2" s="2" t="s">
        <v>12</v>
      </c>
      <c r="L2" s="2" t="s">
        <v>13</v>
      </c>
      <c r="M2" s="5" t="s">
        <v>14</v>
      </c>
    </row>
    <row r="3">
      <c r="A3" s="6">
        <v>0.001</v>
      </c>
      <c r="B3" s="7">
        <v>3.92</v>
      </c>
      <c r="C3" s="7">
        <v>3.92</v>
      </c>
      <c r="D3" s="7">
        <v>0.0</v>
      </c>
      <c r="E3" s="8">
        <f t="shared" ref="E3:E22" si="1">C3/B3</f>
        <v>1</v>
      </c>
      <c r="F3" s="8">
        <f t="shared" ref="F3:F22" si="2">A3*(10^3)</f>
        <v>1</v>
      </c>
      <c r="G3" s="8">
        <f t="shared" ref="G3:G13" si="3">D3*(10^-6)</f>
        <v>0</v>
      </c>
      <c r="H3" s="8">
        <f t="shared" ref="H3:H22" si="4">-2*PI()*G3*F3*180/pi()</f>
        <v>0</v>
      </c>
      <c r="I3" s="8">
        <f t="shared" ref="I3:I22" si="5">LOG10(F3)</f>
        <v>0</v>
      </c>
      <c r="J3" s="8">
        <f t="shared" ref="J3:J22" si="6">20*LOG10(E3)</f>
        <v>0</v>
      </c>
      <c r="K3" s="8">
        <f t="shared" ref="K3:K22" si="7">(1/SQRT(1+((F3*(10^-2)/(10^3))^2)))</f>
        <v>1</v>
      </c>
      <c r="L3" s="8">
        <f t="shared" ref="L3:L22" si="8">20*LOG10(K3)</f>
        <v>-0.0000000004342945178</v>
      </c>
      <c r="M3" s="8">
        <f t="shared" ref="M3:M22" si="9">-ATAN((F3*(10^-2))/(10^3))*180/pi()</f>
        <v>-0.0005729577951</v>
      </c>
    </row>
    <row r="4">
      <c r="A4" s="6">
        <v>0.005</v>
      </c>
      <c r="B4" s="7">
        <v>3.92</v>
      </c>
      <c r="C4" s="7">
        <v>3.92</v>
      </c>
      <c r="D4" s="7">
        <v>2000.0</v>
      </c>
      <c r="E4" s="8">
        <f t="shared" si="1"/>
        <v>1</v>
      </c>
      <c r="F4" s="8">
        <f t="shared" si="2"/>
        <v>5</v>
      </c>
      <c r="G4" s="8">
        <f t="shared" si="3"/>
        <v>0.002</v>
      </c>
      <c r="H4" s="8">
        <f t="shared" si="4"/>
        <v>-3.6</v>
      </c>
      <c r="I4" s="8">
        <f t="shared" si="5"/>
        <v>0.6989700043</v>
      </c>
      <c r="J4" s="8">
        <f t="shared" si="6"/>
        <v>0</v>
      </c>
      <c r="K4" s="8">
        <f t="shared" si="7"/>
        <v>0.9999999988</v>
      </c>
      <c r="L4" s="8">
        <f t="shared" si="8"/>
        <v>-0.00000001085736102</v>
      </c>
      <c r="M4" s="8">
        <f t="shared" si="9"/>
        <v>-0.002864788973</v>
      </c>
    </row>
    <row r="5">
      <c r="A5" s="6">
        <v>0.01</v>
      </c>
      <c r="B5" s="7">
        <v>3.92</v>
      </c>
      <c r="C5" s="7">
        <v>3.92</v>
      </c>
      <c r="D5" s="7">
        <v>1000.0</v>
      </c>
      <c r="E5" s="8">
        <f t="shared" si="1"/>
        <v>1</v>
      </c>
      <c r="F5" s="8">
        <f t="shared" si="2"/>
        <v>10</v>
      </c>
      <c r="G5" s="8">
        <f t="shared" si="3"/>
        <v>0.001</v>
      </c>
      <c r="H5" s="8">
        <f t="shared" si="4"/>
        <v>-3.6</v>
      </c>
      <c r="I5" s="8">
        <f t="shared" si="5"/>
        <v>1</v>
      </c>
      <c r="J5" s="8">
        <f t="shared" si="6"/>
        <v>0</v>
      </c>
      <c r="K5" s="8">
        <f t="shared" si="7"/>
        <v>0.999999995</v>
      </c>
      <c r="L5" s="8">
        <f t="shared" si="8"/>
        <v>-0.00000004342944803</v>
      </c>
      <c r="M5" s="8">
        <f t="shared" si="9"/>
        <v>-0.005729577932</v>
      </c>
    </row>
    <row r="6">
      <c r="A6" s="6">
        <v>0.05</v>
      </c>
      <c r="B6" s="7">
        <v>4.0</v>
      </c>
      <c r="C6" s="7">
        <v>3.92</v>
      </c>
      <c r="D6" s="7">
        <v>0.0</v>
      </c>
      <c r="E6" s="8">
        <f t="shared" si="1"/>
        <v>0.98</v>
      </c>
      <c r="F6" s="8">
        <f t="shared" si="2"/>
        <v>50</v>
      </c>
      <c r="G6" s="8">
        <f t="shared" si="3"/>
        <v>0</v>
      </c>
      <c r="H6" s="8">
        <f t="shared" si="4"/>
        <v>0</v>
      </c>
      <c r="I6" s="8">
        <f t="shared" si="5"/>
        <v>1.698970004</v>
      </c>
      <c r="J6" s="8">
        <f t="shared" si="6"/>
        <v>-0.1754784862</v>
      </c>
      <c r="K6" s="8">
        <f t="shared" si="7"/>
        <v>0.999999875</v>
      </c>
      <c r="L6" s="8">
        <f t="shared" si="8"/>
        <v>-0.000001085736068</v>
      </c>
      <c r="M6" s="8">
        <f t="shared" si="9"/>
        <v>-0.02864788737</v>
      </c>
    </row>
    <row r="7">
      <c r="A7" s="6">
        <v>0.1</v>
      </c>
      <c r="B7" s="7">
        <v>4.0</v>
      </c>
      <c r="C7" s="7">
        <v>3.92</v>
      </c>
      <c r="D7" s="7">
        <v>0.0</v>
      </c>
      <c r="E7" s="8">
        <f t="shared" si="1"/>
        <v>0.98</v>
      </c>
      <c r="F7" s="8">
        <f t="shared" si="2"/>
        <v>100</v>
      </c>
      <c r="G7" s="8">
        <f t="shared" si="3"/>
        <v>0</v>
      </c>
      <c r="H7" s="8">
        <f t="shared" si="4"/>
        <v>0</v>
      </c>
      <c r="I7" s="8">
        <f t="shared" si="5"/>
        <v>2</v>
      </c>
      <c r="J7" s="8">
        <f t="shared" si="6"/>
        <v>-0.1754784862</v>
      </c>
      <c r="K7" s="8">
        <f t="shared" si="7"/>
        <v>0.9999995</v>
      </c>
      <c r="L7" s="8">
        <f t="shared" si="8"/>
        <v>-0.000004342942648</v>
      </c>
      <c r="M7" s="8">
        <f t="shared" si="9"/>
        <v>-0.05729576041</v>
      </c>
    </row>
    <row r="8">
      <c r="A8" s="6">
        <v>0.5</v>
      </c>
      <c r="B8" s="7">
        <v>4.16</v>
      </c>
      <c r="C8" s="7">
        <v>3.92</v>
      </c>
      <c r="D8" s="7">
        <v>0.0</v>
      </c>
      <c r="E8" s="8">
        <f t="shared" si="1"/>
        <v>0.9423076923</v>
      </c>
      <c r="F8" s="8">
        <f t="shared" si="2"/>
        <v>500</v>
      </c>
      <c r="G8" s="8">
        <f t="shared" si="3"/>
        <v>0</v>
      </c>
      <c r="H8" s="8">
        <f t="shared" si="4"/>
        <v>0</v>
      </c>
      <c r="I8" s="8">
        <f t="shared" si="5"/>
        <v>2.698970004</v>
      </c>
      <c r="J8" s="8">
        <f t="shared" si="6"/>
        <v>-0.5161452721</v>
      </c>
      <c r="K8" s="8">
        <f t="shared" si="7"/>
        <v>0.9999875002</v>
      </c>
      <c r="L8" s="8">
        <f t="shared" si="8"/>
        <v>-0.0001085722633</v>
      </c>
      <c r="M8" s="8">
        <f t="shared" si="9"/>
        <v>-0.2864765103</v>
      </c>
    </row>
    <row r="9">
      <c r="A9" s="6">
        <v>1.0</v>
      </c>
      <c r="B9" s="7">
        <v>4.16</v>
      </c>
      <c r="C9" s="7">
        <v>3.92</v>
      </c>
      <c r="D9" s="7">
        <v>0.0</v>
      </c>
      <c r="E9" s="8">
        <f t="shared" si="1"/>
        <v>0.9423076923</v>
      </c>
      <c r="F9" s="8">
        <f t="shared" si="2"/>
        <v>1000</v>
      </c>
      <c r="G9" s="8">
        <f t="shared" si="3"/>
        <v>0</v>
      </c>
      <c r="H9" s="8">
        <f t="shared" si="4"/>
        <v>0</v>
      </c>
      <c r="I9" s="8">
        <f t="shared" si="5"/>
        <v>3</v>
      </c>
      <c r="J9" s="8">
        <f t="shared" si="6"/>
        <v>-0.5161452721</v>
      </c>
      <c r="K9" s="8">
        <f t="shared" si="7"/>
        <v>0.9999500037</v>
      </c>
      <c r="L9" s="8">
        <f t="shared" si="8"/>
        <v>-0.0004342727686</v>
      </c>
      <c r="M9" s="8">
        <f t="shared" si="9"/>
        <v>-0.5729386977</v>
      </c>
    </row>
    <row r="10">
      <c r="A10" s="6">
        <v>5.0</v>
      </c>
      <c r="B10" s="7">
        <v>4.4</v>
      </c>
      <c r="C10" s="7">
        <v>4.16</v>
      </c>
      <c r="D10" s="7">
        <v>11.0</v>
      </c>
      <c r="E10" s="8">
        <f t="shared" si="1"/>
        <v>0.9454545455</v>
      </c>
      <c r="F10" s="8">
        <f t="shared" si="2"/>
        <v>5000</v>
      </c>
      <c r="G10" s="8">
        <f t="shared" si="3"/>
        <v>0.000011</v>
      </c>
      <c r="H10" s="8">
        <f t="shared" si="4"/>
        <v>-19.8</v>
      </c>
      <c r="I10" s="8">
        <f t="shared" si="5"/>
        <v>3.698970004</v>
      </c>
      <c r="J10" s="8">
        <f t="shared" si="6"/>
        <v>-0.4871869172</v>
      </c>
      <c r="K10" s="8">
        <f t="shared" si="7"/>
        <v>0.9987523389</v>
      </c>
      <c r="L10" s="8">
        <f t="shared" si="8"/>
        <v>-0.01084381292</v>
      </c>
      <c r="M10" s="8">
        <f t="shared" si="9"/>
        <v>-2.862405226</v>
      </c>
    </row>
    <row r="11">
      <c r="A11" s="6">
        <v>10.0</v>
      </c>
      <c r="B11" s="7">
        <v>4.32</v>
      </c>
      <c r="C11" s="7">
        <v>3.68</v>
      </c>
      <c r="D11" s="7">
        <v>9.0</v>
      </c>
      <c r="E11" s="8">
        <f t="shared" si="1"/>
        <v>0.8518518519</v>
      </c>
      <c r="F11" s="8">
        <f t="shared" si="2"/>
        <v>10000</v>
      </c>
      <c r="G11" s="8">
        <f t="shared" si="3"/>
        <v>0.000009</v>
      </c>
      <c r="H11" s="8">
        <f t="shared" si="4"/>
        <v>-32.4</v>
      </c>
      <c r="I11" s="8">
        <f t="shared" si="5"/>
        <v>4</v>
      </c>
      <c r="J11" s="8">
        <f t="shared" si="6"/>
        <v>-1.392718563</v>
      </c>
      <c r="K11" s="8">
        <f t="shared" si="7"/>
        <v>0.9950371902</v>
      </c>
      <c r="L11" s="8">
        <f t="shared" si="8"/>
        <v>-0.04321373783</v>
      </c>
      <c r="M11" s="8">
        <f t="shared" si="9"/>
        <v>-5.710593137</v>
      </c>
    </row>
    <row r="12">
      <c r="A12" s="6">
        <v>50.0</v>
      </c>
      <c r="B12" s="7">
        <v>4.48</v>
      </c>
      <c r="C12" s="7">
        <v>1.76</v>
      </c>
      <c r="D12" s="7">
        <v>4.0</v>
      </c>
      <c r="E12" s="8">
        <f t="shared" si="1"/>
        <v>0.3928571429</v>
      </c>
      <c r="F12" s="8">
        <f t="shared" si="2"/>
        <v>50000</v>
      </c>
      <c r="G12" s="8">
        <f t="shared" si="3"/>
        <v>0.000004</v>
      </c>
      <c r="H12" s="8">
        <f t="shared" si="4"/>
        <v>-72</v>
      </c>
      <c r="I12" s="8">
        <f t="shared" si="5"/>
        <v>4.698970004</v>
      </c>
      <c r="J12" s="8">
        <f t="shared" si="6"/>
        <v>-8.115306924</v>
      </c>
      <c r="K12" s="8">
        <f t="shared" si="7"/>
        <v>0.894427191</v>
      </c>
      <c r="L12" s="8">
        <f t="shared" si="8"/>
        <v>-0.9691001301</v>
      </c>
      <c r="M12" s="8">
        <f t="shared" si="9"/>
        <v>-26.56505118</v>
      </c>
    </row>
    <row r="13">
      <c r="A13" s="6">
        <v>100.0</v>
      </c>
      <c r="B13" s="7">
        <v>4.4</v>
      </c>
      <c r="C13" s="7">
        <v>1.04</v>
      </c>
      <c r="D13" s="7">
        <v>2.2</v>
      </c>
      <c r="E13" s="8">
        <f t="shared" si="1"/>
        <v>0.2363636364</v>
      </c>
      <c r="F13" s="8">
        <f t="shared" si="2"/>
        <v>100000</v>
      </c>
      <c r="G13" s="8">
        <f t="shared" si="3"/>
        <v>0.0000022</v>
      </c>
      <c r="H13" s="8">
        <f t="shared" si="4"/>
        <v>-79.2</v>
      </c>
      <c r="I13" s="8">
        <f t="shared" si="5"/>
        <v>5</v>
      </c>
      <c r="J13" s="8">
        <f t="shared" si="6"/>
        <v>-12.52838674</v>
      </c>
      <c r="K13" s="8">
        <f t="shared" si="7"/>
        <v>0.7071067812</v>
      </c>
      <c r="L13" s="8">
        <f t="shared" si="8"/>
        <v>-3.010299957</v>
      </c>
      <c r="M13" s="8">
        <f t="shared" si="9"/>
        <v>-45</v>
      </c>
    </row>
    <row r="14">
      <c r="A14" s="6">
        <v>500.0</v>
      </c>
      <c r="B14" s="7">
        <v>4.32</v>
      </c>
      <c r="C14" s="7">
        <v>0.3</v>
      </c>
      <c r="D14" s="7" t="s">
        <v>18</v>
      </c>
      <c r="E14" s="8">
        <f t="shared" si="1"/>
        <v>0.06944444444</v>
      </c>
      <c r="F14" s="8">
        <f t="shared" si="2"/>
        <v>500000</v>
      </c>
      <c r="G14" s="8"/>
      <c r="H14" s="8">
        <f t="shared" si="4"/>
        <v>0</v>
      </c>
      <c r="I14" s="8">
        <f t="shared" si="5"/>
        <v>5.698970004</v>
      </c>
      <c r="J14" s="8">
        <f t="shared" si="6"/>
        <v>-23.16724984</v>
      </c>
      <c r="K14" s="8">
        <f t="shared" si="7"/>
        <v>0.1961161351</v>
      </c>
      <c r="L14" s="8">
        <f t="shared" si="8"/>
        <v>-14.14973348</v>
      </c>
      <c r="M14" s="8">
        <f t="shared" si="9"/>
        <v>-78.69006753</v>
      </c>
    </row>
    <row r="15">
      <c r="A15" s="6">
        <v>1000.0</v>
      </c>
      <c r="B15" s="7">
        <v>4.32</v>
      </c>
      <c r="C15" s="7">
        <v>0.56</v>
      </c>
      <c r="D15" s="7" t="s">
        <v>18</v>
      </c>
      <c r="E15" s="8">
        <f t="shared" si="1"/>
        <v>0.1296296296</v>
      </c>
      <c r="F15" s="8">
        <f t="shared" si="2"/>
        <v>1000000</v>
      </c>
      <c r="G15" s="8"/>
      <c r="H15" s="8">
        <f t="shared" si="4"/>
        <v>0</v>
      </c>
      <c r="I15" s="8">
        <f t="shared" si="5"/>
        <v>6</v>
      </c>
      <c r="J15" s="8">
        <f t="shared" si="6"/>
        <v>-17.7459144</v>
      </c>
      <c r="K15" s="8">
        <f t="shared" si="7"/>
        <v>0.09950371902</v>
      </c>
      <c r="L15" s="8">
        <f t="shared" si="8"/>
        <v>-20.04321374</v>
      </c>
      <c r="M15" s="8">
        <f t="shared" si="9"/>
        <v>-84.28940686</v>
      </c>
    </row>
    <row r="16">
      <c r="A16" s="7">
        <v>0.03</v>
      </c>
      <c r="B16" s="7">
        <v>3.92</v>
      </c>
      <c r="C16" s="7">
        <v>3.92</v>
      </c>
      <c r="D16" s="7">
        <v>200.0</v>
      </c>
      <c r="E16" s="8">
        <f t="shared" si="1"/>
        <v>1</v>
      </c>
      <c r="F16" s="8">
        <f t="shared" si="2"/>
        <v>30</v>
      </c>
      <c r="G16" s="8">
        <f t="shared" ref="G16:G22" si="10">D16*(10^-6)</f>
        <v>0.0002</v>
      </c>
      <c r="H16" s="8">
        <f t="shared" si="4"/>
        <v>-2.16</v>
      </c>
      <c r="I16" s="8">
        <f t="shared" si="5"/>
        <v>1.477121255</v>
      </c>
      <c r="J16" s="8">
        <f t="shared" si="6"/>
        <v>0</v>
      </c>
      <c r="K16" s="8">
        <f t="shared" si="7"/>
        <v>0.999999955</v>
      </c>
      <c r="L16" s="8">
        <f t="shared" si="8"/>
        <v>-0.0000003908650151</v>
      </c>
      <c r="M16" s="8">
        <f t="shared" si="9"/>
        <v>-0.01718873334</v>
      </c>
    </row>
    <row r="17">
      <c r="A17" s="7">
        <v>2.0</v>
      </c>
      <c r="B17" s="7">
        <v>4.32</v>
      </c>
      <c r="C17" s="7">
        <v>4.16</v>
      </c>
      <c r="D17" s="7">
        <v>4.0</v>
      </c>
      <c r="E17" s="8">
        <f t="shared" si="1"/>
        <v>0.962962963</v>
      </c>
      <c r="F17" s="8">
        <f t="shared" si="2"/>
        <v>2000</v>
      </c>
      <c r="G17" s="8">
        <f t="shared" si="10"/>
        <v>0.000004</v>
      </c>
      <c r="H17" s="8">
        <f t="shared" si="4"/>
        <v>-2.88</v>
      </c>
      <c r="I17" s="8">
        <f t="shared" si="5"/>
        <v>3.301029996</v>
      </c>
      <c r="J17" s="8">
        <f t="shared" si="6"/>
        <v>-0.3278083238</v>
      </c>
      <c r="K17" s="8">
        <f t="shared" si="7"/>
        <v>0.99980006</v>
      </c>
      <c r="L17" s="8">
        <f t="shared" si="8"/>
        <v>-0.001736830585</v>
      </c>
      <c r="M17" s="8">
        <f t="shared" si="9"/>
        <v>-1.145762838</v>
      </c>
    </row>
    <row r="18">
      <c r="A18" s="7">
        <v>3.0</v>
      </c>
      <c r="B18" s="7">
        <v>4.24</v>
      </c>
      <c r="C18" s="7">
        <v>4.16</v>
      </c>
      <c r="D18" s="7">
        <v>8.0</v>
      </c>
      <c r="E18" s="8">
        <f t="shared" si="1"/>
        <v>0.9811320755</v>
      </c>
      <c r="F18" s="8">
        <f t="shared" si="2"/>
        <v>3000</v>
      </c>
      <c r="G18" s="8">
        <f t="shared" si="10"/>
        <v>0.000008</v>
      </c>
      <c r="H18" s="8">
        <f t="shared" si="4"/>
        <v>-8.64</v>
      </c>
      <c r="I18" s="8">
        <f t="shared" si="5"/>
        <v>3.477121255</v>
      </c>
      <c r="J18" s="8">
        <f t="shared" si="6"/>
        <v>-0.1654505193</v>
      </c>
      <c r="K18" s="8">
        <f t="shared" si="7"/>
        <v>0.9995503035</v>
      </c>
      <c r="L18" s="8">
        <f t="shared" si="8"/>
        <v>-0.003906892499</v>
      </c>
      <c r="M18" s="8">
        <f t="shared" si="9"/>
        <v>-1.718358002</v>
      </c>
    </row>
    <row r="19">
      <c r="A19" s="7">
        <v>30.0</v>
      </c>
      <c r="B19" s="7">
        <v>4.4</v>
      </c>
      <c r="C19" s="7">
        <v>2.32</v>
      </c>
      <c r="D19" s="7">
        <v>6.0</v>
      </c>
      <c r="E19" s="8">
        <f t="shared" si="1"/>
        <v>0.5272727273</v>
      </c>
      <c r="F19" s="8">
        <f t="shared" si="2"/>
        <v>30000</v>
      </c>
      <c r="G19" s="8">
        <f t="shared" si="10"/>
        <v>0.000006</v>
      </c>
      <c r="H19" s="8">
        <f t="shared" si="4"/>
        <v>-64.8</v>
      </c>
      <c r="I19" s="8">
        <f t="shared" si="5"/>
        <v>4.477121255</v>
      </c>
      <c r="J19" s="8">
        <f t="shared" si="6"/>
        <v>-5.559293832</v>
      </c>
      <c r="K19" s="8">
        <f t="shared" si="7"/>
        <v>0.9578262852</v>
      </c>
      <c r="L19" s="8">
        <f t="shared" si="8"/>
        <v>-0.3742649794</v>
      </c>
      <c r="M19" s="8">
        <f t="shared" si="9"/>
        <v>-16.69924423</v>
      </c>
    </row>
    <row r="20">
      <c r="A20" s="7">
        <v>70.0</v>
      </c>
      <c r="B20" s="7">
        <v>4.32</v>
      </c>
      <c r="C20" s="7">
        <v>1.28</v>
      </c>
      <c r="D20" s="7">
        <v>2.8</v>
      </c>
      <c r="E20" s="8">
        <f t="shared" si="1"/>
        <v>0.2962962963</v>
      </c>
      <c r="F20" s="8">
        <f t="shared" si="2"/>
        <v>70000</v>
      </c>
      <c r="G20" s="8">
        <f t="shared" si="10"/>
        <v>0.0000028</v>
      </c>
      <c r="H20" s="8">
        <f t="shared" si="4"/>
        <v>-70.56</v>
      </c>
      <c r="I20" s="8">
        <f t="shared" si="5"/>
        <v>4.84509804</v>
      </c>
      <c r="J20" s="8">
        <f t="shared" si="6"/>
        <v>-10.56547554</v>
      </c>
      <c r="K20" s="8">
        <f t="shared" si="7"/>
        <v>0.8192319205</v>
      </c>
      <c r="L20" s="8">
        <f t="shared" si="8"/>
        <v>-1.731862684</v>
      </c>
      <c r="M20" s="8">
        <f t="shared" si="9"/>
        <v>-34.9920202</v>
      </c>
    </row>
    <row r="21">
      <c r="A21" s="7">
        <v>0.003</v>
      </c>
      <c r="B21" s="7">
        <v>3.92</v>
      </c>
      <c r="C21" s="7">
        <v>3.92</v>
      </c>
      <c r="D21" s="7">
        <v>4000.0</v>
      </c>
      <c r="E21" s="8">
        <f t="shared" si="1"/>
        <v>1</v>
      </c>
      <c r="F21" s="8">
        <f t="shared" si="2"/>
        <v>3</v>
      </c>
      <c r="G21" s="8">
        <f t="shared" si="10"/>
        <v>0.004</v>
      </c>
      <c r="H21" s="8">
        <f t="shared" si="4"/>
        <v>-4.32</v>
      </c>
      <c r="I21" s="8">
        <f t="shared" si="5"/>
        <v>0.4771212547</v>
      </c>
      <c r="J21" s="8">
        <f t="shared" si="6"/>
        <v>0</v>
      </c>
      <c r="K21" s="8">
        <f t="shared" si="7"/>
        <v>0.9999999996</v>
      </c>
      <c r="L21" s="8">
        <f t="shared" si="8"/>
        <v>-0.000000003908650661</v>
      </c>
      <c r="M21" s="8">
        <f t="shared" si="9"/>
        <v>-0.001718873385</v>
      </c>
    </row>
    <row r="22">
      <c r="A22" s="7">
        <v>0.004</v>
      </c>
      <c r="B22" s="7">
        <v>3.92</v>
      </c>
      <c r="C22" s="7">
        <v>3.92</v>
      </c>
      <c r="D22" s="7">
        <v>4000.0</v>
      </c>
      <c r="E22" s="8">
        <f t="shared" si="1"/>
        <v>1</v>
      </c>
      <c r="F22" s="8">
        <f t="shared" si="2"/>
        <v>4</v>
      </c>
      <c r="G22" s="8">
        <f t="shared" si="10"/>
        <v>0.004</v>
      </c>
      <c r="H22" s="8">
        <f t="shared" si="4"/>
        <v>-5.76</v>
      </c>
      <c r="I22" s="8">
        <f t="shared" si="5"/>
        <v>0.6020599913</v>
      </c>
      <c r="J22" s="8">
        <f t="shared" si="6"/>
        <v>0</v>
      </c>
      <c r="K22" s="8">
        <f t="shared" si="7"/>
        <v>0.9999999992</v>
      </c>
      <c r="L22" s="8">
        <f t="shared" si="8"/>
        <v>-0.00000000694871036</v>
      </c>
      <c r="M22" s="8">
        <f t="shared" si="9"/>
        <v>-0.002291831179</v>
      </c>
    </row>
    <row r="23">
      <c r="M23" s="9"/>
    </row>
    <row r="24">
      <c r="M24" s="9"/>
    </row>
  </sheetData>
  <drawing r:id="rId1"/>
</worksheet>
</file>