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fujifilm0-my.sharepoint.com/personal/phtampinm_001_fujifilm_com/Documents/Documents/Projetcs/Clavano/"/>
    </mc:Choice>
  </mc:AlternateContent>
  <xr:revisionPtr revIDLastSave="23" documentId="11_9EC71AC9C1744B077B2D8042A71D78A309BA84E9" xr6:coauthVersionLast="47" xr6:coauthVersionMax="47" xr10:uidLastSave="{61F54A94-4603-4B82-A85C-F011766E8EEB}"/>
  <bookViews>
    <workbookView xWindow="-108" yWindow="-108" windowWidth="23256" windowHeight="12456" xr2:uid="{00000000-000D-0000-FFFF-FFFF00000000}"/>
  </bookViews>
  <sheets>
    <sheet name="Offset Costing (2)" sheetId="12" r:id="rId1"/>
    <sheet name="Offset Quotation template" sheetId="6" r:id="rId2"/>
  </sheets>
  <externalReferences>
    <externalReference r:id="rId3"/>
  </externalReferences>
  <definedNames>
    <definedName name="_xlnm._FilterDatabase" localSheetId="0" hidden="1">'Offset Costing (2)'!$A$3:$H$43</definedName>
    <definedName name="_GoBack" localSheetId="0">#REF!</definedName>
    <definedName name="_GoBack">#REF!</definedName>
    <definedName name="_xlnm.Print_Area" localSheetId="1">'Offset Quotation template'!$B$1:$S$63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2" l="1"/>
  <c r="H30" i="12" s="1"/>
  <c r="F16" i="12" s="1"/>
  <c r="G16" i="12" s="1"/>
  <c r="H88" i="12" l="1"/>
  <c r="F83" i="12"/>
  <c r="B64" i="12"/>
  <c r="H74" i="12"/>
  <c r="H75" i="12"/>
  <c r="H76" i="12"/>
  <c r="H77" i="12"/>
  <c r="H78" i="12"/>
  <c r="H79" i="12"/>
  <c r="H80" i="12"/>
  <c r="H81" i="12"/>
  <c r="H73" i="12"/>
  <c r="G20" i="12"/>
  <c r="G21" i="12"/>
  <c r="G22" i="12"/>
  <c r="G23" i="12"/>
  <c r="G19" i="12"/>
  <c r="G18" i="12"/>
  <c r="G29" i="12" l="1"/>
  <c r="E29" i="12"/>
  <c r="E33" i="12"/>
  <c r="A31" i="12"/>
  <c r="A27" i="12"/>
  <c r="P21" i="6" l="1"/>
  <c r="K23" i="6"/>
  <c r="J23" i="6"/>
  <c r="H21" i="6"/>
  <c r="Q11" i="6"/>
  <c r="H18" i="6"/>
  <c r="H17" i="6"/>
  <c r="H13" i="6"/>
  <c r="D48" i="12"/>
  <c r="G25" i="12"/>
  <c r="E48" i="12" s="1"/>
  <c r="H48" i="12" s="1"/>
  <c r="G24" i="12"/>
  <c r="E47" i="12" s="1"/>
  <c r="B9" i="12"/>
  <c r="F87" i="12"/>
  <c r="B61" i="12"/>
  <c r="H90" i="12"/>
  <c r="H89" i="12"/>
  <c r="H95" i="12"/>
  <c r="H96" i="12" s="1"/>
  <c r="H105" i="12" s="1"/>
  <c r="F14" i="12"/>
  <c r="B63" i="12" s="1"/>
  <c r="B60" i="12"/>
  <c r="E54" i="12"/>
  <c r="H54" i="12" s="1"/>
  <c r="E55" i="12"/>
  <c r="H55" i="12" s="1"/>
  <c r="E56" i="12"/>
  <c r="H56" i="12" s="1"/>
  <c r="E57" i="12"/>
  <c r="H57" i="12" s="1"/>
  <c r="E53" i="12"/>
  <c r="H53" i="12" s="1"/>
  <c r="F8" i="12"/>
  <c r="B62" i="12" s="1"/>
  <c r="R9" i="12"/>
  <c r="S9" i="12" s="1"/>
  <c r="O8" i="12"/>
  <c r="R8" i="12" s="1"/>
  <c r="R17" i="12"/>
  <c r="S17" i="12" s="1"/>
  <c r="R16" i="12"/>
  <c r="S16" i="12" s="1"/>
  <c r="R15" i="12"/>
  <c r="S15" i="12" s="1"/>
  <c r="R14" i="12"/>
  <c r="S14" i="12" s="1"/>
  <c r="R13" i="12"/>
  <c r="S13" i="12" s="1"/>
  <c r="R12" i="12"/>
  <c r="S12" i="12" s="1"/>
  <c r="R11" i="12"/>
  <c r="S11" i="12" s="1"/>
  <c r="R10" i="12"/>
  <c r="S10" i="12" s="1"/>
  <c r="R7" i="12"/>
  <c r="S7" i="12" s="1"/>
  <c r="R6" i="12"/>
  <c r="R5" i="12"/>
  <c r="S5" i="12" s="1"/>
  <c r="R4" i="12"/>
  <c r="S4" i="12" s="1"/>
  <c r="R3" i="12"/>
  <c r="S3" i="12" s="1"/>
  <c r="R2" i="12"/>
  <c r="J27" i="6" l="1"/>
  <c r="B66" i="12"/>
  <c r="H87" i="12" s="1"/>
  <c r="J26" i="6"/>
  <c r="H25" i="12"/>
  <c r="H24" i="12"/>
  <c r="S8" i="12"/>
  <c r="S2" i="12"/>
  <c r="E50" i="12"/>
  <c r="H50" i="12" s="1"/>
  <c r="E51" i="12"/>
  <c r="H51" i="12" s="1"/>
  <c r="E52" i="12"/>
  <c r="H52" i="12" s="1"/>
  <c r="E49" i="12"/>
  <c r="H49" i="12" s="1"/>
  <c r="F47" i="12"/>
  <c r="H47" i="12" l="1"/>
  <c r="F40" i="12"/>
  <c r="E40" i="12"/>
  <c r="E39" i="12"/>
  <c r="H39" i="12" s="1"/>
  <c r="E38" i="12"/>
  <c r="H38" i="12" s="1"/>
  <c r="H23" i="12"/>
  <c r="H22" i="12"/>
  <c r="H21" i="12"/>
  <c r="H20" i="12"/>
  <c r="G33" i="12"/>
  <c r="G35" i="12" s="1"/>
  <c r="E35" i="12"/>
  <c r="E32" i="12"/>
  <c r="G32" i="12" s="1"/>
  <c r="H35" i="12" l="1"/>
  <c r="H40" i="12"/>
  <c r="E30" i="12"/>
  <c r="F17" i="12" l="1"/>
  <c r="G17" i="12" s="1"/>
  <c r="H104" i="12"/>
  <c r="H19" i="12"/>
  <c r="E84" i="12"/>
  <c r="B68" i="12"/>
  <c r="H63" i="12" s="1"/>
  <c r="H62" i="12"/>
  <c r="E41" i="12" l="1"/>
  <c r="H41" i="12" s="1"/>
  <c r="H43" i="12" s="1"/>
  <c r="H99" i="12" s="1"/>
  <c r="H17" i="12"/>
  <c r="H69" i="12"/>
  <c r="H70" i="12" s="1"/>
  <c r="H18" i="12"/>
  <c r="H16" i="12" l="1"/>
  <c r="H46" i="12" l="1"/>
  <c r="H26" i="12"/>
  <c r="H84" i="12"/>
  <c r="H102" i="12" s="1"/>
  <c r="H58" i="12" l="1"/>
  <c r="H100" i="12" s="1"/>
  <c r="H106" i="12" s="1"/>
  <c r="H107" i="12" s="1"/>
  <c r="H108" i="12" s="1"/>
  <c r="Q21" i="6" s="1"/>
  <c r="R21" i="6" s="1"/>
  <c r="M11" i="6"/>
  <c r="L21" i="6"/>
  <c r="M21" i="6"/>
  <c r="N21" i="6" s="1"/>
  <c r="L22" i="6"/>
  <c r="M22" i="6"/>
  <c r="L23" i="6"/>
  <c r="M23" i="6"/>
  <c r="N24" i="6"/>
  <c r="F61" i="6"/>
  <c r="N23" i="6" l="1"/>
  <c r="N22" i="6"/>
</calcChain>
</file>

<file path=xl/sharedStrings.xml><?xml version="1.0" encoding="utf-8"?>
<sst xmlns="http://schemas.openxmlformats.org/spreadsheetml/2006/main" count="334" uniqueCount="235">
  <si>
    <t>1. Job Specifications</t>
  </si>
  <si>
    <t>A. Prepress Costs (Per Job)</t>
  </si>
  <si>
    <t>Item</t>
  </si>
  <si>
    <t>Design/Layout</t>
  </si>
  <si>
    <t>Plate Making</t>
  </si>
  <si>
    <t>Other Prepress Costs</t>
  </si>
  <si>
    <t>Total Prepress Cost</t>
  </si>
  <si>
    <t>Quantity</t>
  </si>
  <si>
    <t>Total Cost</t>
  </si>
  <si>
    <t>Total Post-Press Cost</t>
  </si>
  <si>
    <t>Total Labor Cost</t>
  </si>
  <si>
    <t>Electricity</t>
  </si>
  <si>
    <t>Machine Maintenance</t>
  </si>
  <si>
    <t>Rent &amp; Utilities</t>
  </si>
  <si>
    <t>Miscellaneous</t>
  </si>
  <si>
    <t>Total Overhead Cost</t>
  </si>
  <si>
    <t>Storage/Inventory Cost</t>
  </si>
  <si>
    <t>Logistics &amp; Handling</t>
  </si>
  <si>
    <t>Total Carrying Cost</t>
  </si>
  <si>
    <t>Cost Component</t>
  </si>
  <si>
    <t>Amount</t>
  </si>
  <si>
    <t>Markup (%)</t>
  </si>
  <si>
    <t>Final Quoted Price</t>
  </si>
  <si>
    <t>Qty</t>
  </si>
  <si>
    <t>Cost Per Unit</t>
  </si>
  <si>
    <t>Unit of Mea</t>
  </si>
  <si>
    <t>Per Page</t>
  </si>
  <si>
    <t>Per Sheet</t>
  </si>
  <si>
    <t>Per Plate</t>
  </si>
  <si>
    <t>Per Kilo</t>
  </si>
  <si>
    <t>Manhour</t>
  </si>
  <si>
    <t>CEBU CITY</t>
  </si>
  <si>
    <t>Sales Quotation Number</t>
  </si>
  <si>
    <t>Quote No.:</t>
  </si>
  <si>
    <t>OFFSET</t>
  </si>
  <si>
    <t>DATE</t>
  </si>
  <si>
    <t>Sales &amp; Marketing Manager</t>
  </si>
  <si>
    <t>Sincerely yours,</t>
  </si>
  <si>
    <t>contact us. Thank you for your interest and we look forward to be of service your company.</t>
  </si>
  <si>
    <t xml:space="preserve">If you need further details to meet your requirements, feel free to write us or </t>
  </si>
  <si>
    <t>Defective/Reject will be acknowledged within 7 days after full delivery. (Subject for review)</t>
  </si>
  <si>
    <t xml:space="preserve">*One set of Best-proof prior to printing. </t>
  </si>
  <si>
    <t>*Two draft sample print-out to accommodate revision.</t>
  </si>
  <si>
    <t>PRICE INCLUSION OF THE FOLLOWING SERVICES:</t>
  </si>
  <si>
    <t>7 to 10 working days from the date of sample/best-proof approval.</t>
  </si>
  <si>
    <t>:</t>
  </si>
  <si>
    <t>LEADTIME</t>
  </si>
  <si>
    <t>Prices are subject to change without prior NOTICE.</t>
  </si>
  <si>
    <t>NOTE</t>
  </si>
  <si>
    <t>15 days from date of submission</t>
  </si>
  <si>
    <t>VALIDITY</t>
  </si>
  <si>
    <t>FREE DELIVERY WITHIN METRO CEBU</t>
  </si>
  <si>
    <t>DELIVERY</t>
  </si>
  <si>
    <t>UNLESS WITH CREDIT TERM.</t>
  </si>
  <si>
    <t>50% NON REFUNDABLE DOWNPAYMENT,FULL UPON DELIVERY ;</t>
  </si>
  <si>
    <t>Specification/Binding:</t>
  </si>
  <si>
    <t>Number of Pages:</t>
  </si>
  <si>
    <t>Inside Page - (Paper/color):</t>
  </si>
  <si>
    <t>Cover Back - (Paper/Color):</t>
  </si>
  <si>
    <t>Cover Front - (Paper/Color):</t>
  </si>
  <si>
    <t>Dimension:</t>
  </si>
  <si>
    <t>Unit of Measure:</t>
  </si>
  <si>
    <t>TOTAL</t>
  </si>
  <si>
    <t>UNIT PRICE</t>
  </si>
  <si>
    <t>QTY</t>
  </si>
  <si>
    <t>DESCRIPTION</t>
  </si>
  <si>
    <t>ITEM</t>
  </si>
  <si>
    <t>BILL TO</t>
  </si>
  <si>
    <t>ATTENTION</t>
  </si>
  <si>
    <t>PRICE QUOTATION  / CONTRACT</t>
  </si>
  <si>
    <t>Ink Cost (Prima Process C)</t>
  </si>
  <si>
    <t>Ink Cost (Prima Process M)</t>
  </si>
  <si>
    <t>Ink Cost (Prima Process Y )</t>
  </si>
  <si>
    <t>Ink Cost (Prima Process K )</t>
  </si>
  <si>
    <t>T. Qty</t>
  </si>
  <si>
    <t>Qty/pc</t>
  </si>
  <si>
    <t>Offset Printing</t>
  </si>
  <si>
    <t>Proofing (Digital)</t>
  </si>
  <si>
    <t>Proofing (Offset)</t>
  </si>
  <si>
    <t>Digital Print Black</t>
  </si>
  <si>
    <t>Digital Printing CMYK</t>
  </si>
  <si>
    <t>Digital Printing Black</t>
  </si>
  <si>
    <t>Digital Print Colored</t>
  </si>
  <si>
    <t>Click price</t>
  </si>
  <si>
    <t>Cost per Hour</t>
  </si>
  <si>
    <t>Should the order quantities differ or be fulfilled in a staggard manner, unit prices may be</t>
  </si>
  <si>
    <t>adjusted accordingly to reflect changes in production and delivery costs.</t>
  </si>
  <si>
    <r>
      <t>Note:</t>
    </r>
    <r>
      <rPr>
        <sz val="11"/>
        <color theme="1"/>
        <rFont val="Century Gothic"/>
        <family val="2"/>
      </rPr>
      <t xml:space="preserve"> Approved sample/best-proof must be return to Clavano Printers.</t>
    </r>
  </si>
  <si>
    <r>
      <t>Disclaimer:</t>
    </r>
    <r>
      <rPr>
        <sz val="10"/>
        <color indexed="8"/>
        <rFont val="Century Gothic"/>
        <family val="2"/>
      </rPr>
      <t xml:space="preserve"> (+/-) 10% Color variation on the actual print from the best-proof is expected.</t>
    </r>
  </si>
  <si>
    <r>
      <rPr>
        <b/>
        <sz val="11"/>
        <color theme="1"/>
        <rFont val="Century Gothic"/>
        <family val="2"/>
      </rPr>
      <t>Quotation Validity:</t>
    </r>
    <r>
      <rPr>
        <sz val="11"/>
        <color theme="1"/>
        <rFont val="Century Gothic"/>
        <family val="2"/>
      </rPr>
      <t xml:space="preserve"> This quotation is valid for 30 days from the date issued. After this period, prices are </t>
    </r>
  </si>
  <si>
    <r>
      <rPr>
        <b/>
        <sz val="11"/>
        <color theme="1"/>
        <rFont val="Century Gothic"/>
        <family val="2"/>
      </rPr>
      <t>Quantity-Based Prices Adjustments:</t>
    </r>
    <r>
      <rPr>
        <sz val="11"/>
        <color theme="1"/>
        <rFont val="Century Gothic"/>
        <family val="2"/>
      </rPr>
      <t xml:space="preserve"> The unit prices provided are based on the quantities specified.</t>
    </r>
  </si>
  <si>
    <t>subject to  review and adjustment based on prevailing market conditions.</t>
  </si>
  <si>
    <t>x</t>
  </si>
  <si>
    <t>Raw size:</t>
  </si>
  <si>
    <t>Number of Pages</t>
  </si>
  <si>
    <t>Size of 1 leaf:</t>
  </si>
  <si>
    <t>UNIT COST</t>
  </si>
  <si>
    <t>L</t>
  </si>
  <si>
    <t>W</t>
  </si>
  <si>
    <t>Finish size:</t>
  </si>
  <si>
    <t>Yield per sheet</t>
  </si>
  <si>
    <t>Raw Size:</t>
  </si>
  <si>
    <t>Customer</t>
  </si>
  <si>
    <t>Address</t>
  </si>
  <si>
    <t>Item Description</t>
  </si>
  <si>
    <t>Yield( Sheet)</t>
  </si>
  <si>
    <t>Number of Pages/ 2 sided leaves</t>
  </si>
  <si>
    <t xml:space="preserve"> =</t>
  </si>
  <si>
    <t>leaves/ book</t>
  </si>
  <si>
    <t>Cost Per Min. per Head</t>
  </si>
  <si>
    <t>INPUT VARIABLES</t>
  </si>
  <si>
    <t>Variable Value Notes</t>
  </si>
  <si>
    <t>sheets Final required output</t>
  </si>
  <si>
    <t>Impressions per Hour</t>
  </si>
  <si>
    <t>Operating speed</t>
  </si>
  <si>
    <t>Operator Rate</t>
  </si>
  <si>
    <t>No. of Operators</t>
  </si>
  <si>
    <t>Standard operation</t>
  </si>
  <si>
    <t>Make-ready Time</t>
  </si>
  <si>
    <t>hours Can vary based on job complexity</t>
  </si>
  <si>
    <t>Run Time</t>
  </si>
  <si>
    <t>hours Actual printing time</t>
  </si>
  <si>
    <t>Close-up Time</t>
  </si>
  <si>
    <t>hours Includes cleaning, packing, shutdown</t>
  </si>
  <si>
    <t>Total Time</t>
  </si>
  <si>
    <t>Electricity Cost per kWh</t>
  </si>
  <si>
    <t>Energy cost</t>
  </si>
  <si>
    <t>T. Amount</t>
  </si>
  <si>
    <t>Number of Side</t>
  </si>
  <si>
    <t>Prime Process Blue</t>
  </si>
  <si>
    <t>Prime Process Red</t>
  </si>
  <si>
    <t>Prime Process Yellow</t>
  </si>
  <si>
    <t>Prime Process Black</t>
  </si>
  <si>
    <t>Power Consumption (kw/h)</t>
  </si>
  <si>
    <t>Approximate 50% load capacity</t>
  </si>
  <si>
    <t>/hour per operator</t>
  </si>
  <si>
    <t>hour</t>
  </si>
  <si>
    <t>Machine Name</t>
  </si>
  <si>
    <t>Paper and Finishes Cost</t>
  </si>
  <si>
    <t>Offset Production Output Cost</t>
  </si>
  <si>
    <t>Machine Allocation</t>
  </si>
  <si>
    <t>NO</t>
  </si>
  <si>
    <t>LOCATION</t>
  </si>
  <si>
    <t>Unit Qty</t>
  </si>
  <si>
    <t>Description</t>
  </si>
  <si>
    <t>Load Efficiency %</t>
  </si>
  <si>
    <t>KW</t>
  </si>
  <si>
    <t>Total KW</t>
  </si>
  <si>
    <t>Approximate 50 - 70% load capacity</t>
  </si>
  <si>
    <t>PRESS</t>
  </si>
  <si>
    <t>(Offset Machine) Size: 19x25 1/2"</t>
  </si>
  <si>
    <t>kw</t>
  </si>
  <si>
    <t>(Offset Machine) Size: 22x32"</t>
  </si>
  <si>
    <t>(Offset Machine) Size: 18x25 1/4"</t>
  </si>
  <si>
    <t>(Folding Machine) Size: 24x36"</t>
  </si>
  <si>
    <t>Roll Width 17"</t>
  </si>
  <si>
    <t>PRE-PS</t>
  </si>
  <si>
    <t>(Offset Machine) Size: 18x24"</t>
  </si>
  <si>
    <t>(Offset Machine) Size: 28x40"</t>
  </si>
  <si>
    <t>Roll Width 14"</t>
  </si>
  <si>
    <t>Note: 400V/440V 50Hz Different %</t>
  </si>
  <si>
    <t>Size: 19x27"</t>
  </si>
  <si>
    <t>POST-PRESS</t>
  </si>
  <si>
    <t>Perfect Binding Machine</t>
  </si>
  <si>
    <t>Heidelberg - Sork (5.125kw)</t>
  </si>
  <si>
    <t>Solna 132 (5.925kw</t>
  </si>
  <si>
    <t>Heidelberg - Kord (3.24kw)</t>
  </si>
  <si>
    <t>MBO Binder / Folding (1.3kw)</t>
  </si>
  <si>
    <t>Continuous - Miyakoshi (4kw)</t>
  </si>
  <si>
    <t>Adast Maxima MS107(8.5kw)</t>
  </si>
  <si>
    <t>Revoria Press EC110 Colored (4.14kw)</t>
  </si>
  <si>
    <t>Revoria Press E1136 Mono (1.43kw)</t>
  </si>
  <si>
    <t>Solna 124 (3.654kw)</t>
  </si>
  <si>
    <t>Heidelberg - SM102 (38.91kw)</t>
  </si>
  <si>
    <t>Collator(0.827kw)</t>
  </si>
  <si>
    <t>Continuous - Taiyo(4.613kw)</t>
  </si>
  <si>
    <t>Polar MOHR EMC (40.156kw)</t>
  </si>
  <si>
    <t>Die Cutting (4.340kw)</t>
  </si>
  <si>
    <t>Heat Transfer Machine/ Stamping (7.77kw)</t>
  </si>
  <si>
    <t>MKII Auto - Minabinda (5.583kw)</t>
  </si>
  <si>
    <t>Total Material and Consumables</t>
  </si>
  <si>
    <t>Waste Cotton</t>
  </si>
  <si>
    <t>Gasoline</t>
  </si>
  <si>
    <t>Kerosen</t>
  </si>
  <si>
    <t>Plate Cleaner</t>
  </si>
  <si>
    <t>Gum Age</t>
  </si>
  <si>
    <t>Labor Cost per hour per Head</t>
  </si>
  <si>
    <t>Allowance</t>
  </si>
  <si>
    <t>Bindery (P68.82/hour)</t>
  </si>
  <si>
    <t>Logistic (P82.78/head)</t>
  </si>
  <si>
    <t>Pre press(P94.97/Hour)</t>
  </si>
  <si>
    <t>Cutting (P79.92/hour)</t>
  </si>
  <si>
    <t>Machine Operator(P80.19/head)</t>
  </si>
  <si>
    <t>Total Labor Cost/ hour/ Head</t>
  </si>
  <si>
    <t xml:space="preserve">Total Post Press Bindery </t>
  </si>
  <si>
    <t>C. Bindery Process</t>
  </si>
  <si>
    <t>D. Power &amp; Overheads (Per Job)</t>
  </si>
  <si>
    <t>E. Carrying Costs (Per Job)</t>
  </si>
  <si>
    <t>F. Final Pricing Calculation</t>
  </si>
  <si>
    <t>Total Manufacturing Cost</t>
  </si>
  <si>
    <t>Impression</t>
  </si>
  <si>
    <t>Total kw rating    =&gt;</t>
  </si>
  <si>
    <t>Colored CMYK(No. of Pages)</t>
  </si>
  <si>
    <t>Black Color (No. of pages)</t>
  </si>
  <si>
    <t>Total Offset Press Cost</t>
  </si>
  <si>
    <t>Total Digital Press Cost</t>
  </si>
  <si>
    <t>price</t>
  </si>
  <si>
    <t>Digital Print Black,P0.25/A3 size</t>
  </si>
  <si>
    <t>Digital Print Colored,P3/A3 size</t>
  </si>
  <si>
    <t>MCWD</t>
  </si>
  <si>
    <t>WALL CALENDAR</t>
  </si>
  <si>
    <t>Clavano Printers WALL CALENDAR Quotation Costing Template</t>
  </si>
  <si>
    <t>C2S  70 25X38</t>
  </si>
  <si>
    <t>C2S 200 25X38</t>
  </si>
  <si>
    <t>EYELET</t>
  </si>
  <si>
    <t>PACKING TAPE</t>
  </si>
  <si>
    <t>DOUBLE LOOP WIRE 1/4 WHITE(99,000 LOOP)</t>
  </si>
  <si>
    <t>Time/Unit(min)</t>
  </si>
  <si>
    <t>1 Gathering 13 leaves (manual collation)</t>
  </si>
  <si>
    <t>2 Installation of islet (eyelet positioning)</t>
  </si>
  <si>
    <t>3 Punching of islet hole</t>
  </si>
  <si>
    <t>5 Insertion of spiral wire</t>
  </si>
  <si>
    <t>6 Pressing/crimping of spiral ends</t>
  </si>
  <si>
    <t>7 Manual hauling/adjustment of islet</t>
  </si>
  <si>
    <t>8 Pressing of islet (final lock)</t>
  </si>
  <si>
    <t>9 Packing (stacking, wrapping, boxing)</t>
  </si>
  <si>
    <t>TOTAL TIME per unit</t>
  </si>
  <si>
    <t>2.90 min</t>
  </si>
  <si>
    <t>UPMPPP (units/min/person)</t>
  </si>
  <si>
    <t>0.34 units/min/person</t>
  </si>
  <si>
    <t>4 Cutting of spiral wire (to 17")</t>
  </si>
  <si>
    <t>Dimension(HxW)</t>
  </si>
  <si>
    <t>min./unit</t>
  </si>
  <si>
    <t>Total Amount</t>
  </si>
  <si>
    <t>August 4,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</si>
</sst>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3" formatCode="_-* #,##0.00_-;\-* #,##0.00_-;_-* &quot;-&quot;??_-;_-@_-"/>
    <numFmt numFmtId="164" formatCode="&quot;₱&quot;#,##0;[Red]\-&quot;₱&quot;#,##0"/>
    <numFmt numFmtId="165" formatCode="&quot;₱&quot;#,##0.00;\-&quot;₱&quot;#,##0.00"/>
    <numFmt numFmtId="166" formatCode="&quot;₱&quot;#,##0.00;[Red]\-&quot;₱&quot;#,##0.00"/>
    <numFmt numFmtId="167" formatCode="_-&quot;₱&quot;* #,##0.00_-;\-&quot;₱&quot;* #,##0.00_-;_-&quot;₱&quot;* &quot;-&quot;??_-;_-@_-"/>
    <numFmt numFmtId="168" formatCode="_(* #,##0.00_);_(* \(#,##0.00\);_(* &quot;-&quot;??_);_(@_)"/>
    <numFmt numFmtId="169" formatCode="_(* #,##0.00000_);_(* \(#,##0.00000\);_(* &quot;-&quot;??_);_(@_)"/>
    <numFmt numFmtId="170" formatCode="[$-409]d\-mmm\-yy;@"/>
    <numFmt numFmtId="171" formatCode="&quot;₱&quot;#,##0.00"/>
    <numFmt numFmtId="172" formatCode="_-* #,##0.000_-;\-* #,##0.000_-;_-* &quot;-&quot;??_-;_-@_-"/>
    <numFmt numFmtId="173" formatCode="#,##0.00_ ;\-#,##0.00\ "/>
    <numFmt numFmtId="174" formatCode="0.000"/>
    <numFmt numFmtId="175" formatCode="#,##0.0000"/>
    <numFmt numFmtId="176" formatCode="_-* #,##0.00000_-;\-* #,##0.00000_-;_-* &quot;-&quot;??_-;_-@_-"/>
    <numFmt numFmtId="177" formatCode="#,##0.00000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b/>
      <sz val="11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u val="singleAccounting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Century Gothic"/>
      <family val="2"/>
    </font>
    <font>
      <b/>
      <sz val="14"/>
      <color theme="1"/>
      <name val="Century Gothic"/>
      <family val="2"/>
    </font>
    <font>
      <b/>
      <u val="singleAccounting"/>
      <sz val="12"/>
      <color theme="1"/>
      <name val="Century Gothic"/>
      <family val="2"/>
    </font>
    <font>
      <sz val="9"/>
      <color theme="1"/>
      <name val="Century Gothic"/>
      <family val="2"/>
    </font>
    <font>
      <sz val="9"/>
      <color rgb="FFFF0000"/>
      <name val="Century Gothic"/>
      <family val="2"/>
    </font>
    <font>
      <b/>
      <sz val="11"/>
      <color rgb="FFFF0000"/>
      <name val="Century Gothic"/>
      <family val="2"/>
    </font>
    <font>
      <sz val="10"/>
      <color indexed="8"/>
      <name val="Century Gothic"/>
      <family val="2"/>
    </font>
    <font>
      <sz val="7"/>
      <name val="Arial"/>
      <family val="2"/>
    </font>
    <font>
      <sz val="8"/>
      <name val="Century Gothic"/>
      <family val="2"/>
    </font>
    <font>
      <b/>
      <sz val="10"/>
      <name val="Century Gothic"/>
      <family val="2"/>
    </font>
    <font>
      <b/>
      <sz val="16"/>
      <name val="Century Gothic"/>
      <family val="2"/>
    </font>
    <font>
      <sz val="11"/>
      <name val="Century Gothic"/>
      <family val="2"/>
    </font>
    <font>
      <sz val="11"/>
      <name val="Calibri"/>
      <family val="2"/>
      <scheme val="minor"/>
    </font>
    <font>
      <u/>
      <sz val="10"/>
      <name val="Century Gothic"/>
      <family val="2"/>
    </font>
    <font>
      <u val="singleAccounting"/>
      <sz val="10"/>
      <name val="Century Gothic"/>
      <family val="2"/>
    </font>
    <font>
      <b/>
      <u/>
      <sz val="1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250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168" fontId="5" fillId="0" borderId="0" xfId="2" applyFont="1" applyFill="1" applyBorder="1"/>
    <xf numFmtId="0" fontId="1" fillId="0" borderId="0" xfId="0" applyFont="1" applyAlignment="1">
      <alignment horizontal="center"/>
    </xf>
    <xf numFmtId="168" fontId="8" fillId="0" borderId="0" xfId="0" applyNumberFormat="1" applyFont="1" applyAlignment="1">
      <alignment horizontal="right"/>
    </xf>
    <xf numFmtId="0" fontId="9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170" fontId="3" fillId="0" borderId="0" xfId="0" applyNumberFormat="1" applyFont="1"/>
    <xf numFmtId="0" fontId="3" fillId="0" borderId="0" xfId="0" applyFont="1" applyAlignment="1">
      <alignment horizontal="right"/>
    </xf>
    <xf numFmtId="168" fontId="12" fillId="0" borderId="0" xfId="0" applyNumberFormat="1" applyFont="1" applyAlignment="1">
      <alignment horizontal="right"/>
    </xf>
    <xf numFmtId="3" fontId="3" fillId="0" borderId="0" xfId="0" applyNumberFormat="1" applyFont="1"/>
    <xf numFmtId="0" fontId="2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8" fontId="3" fillId="0" borderId="1" xfId="0" applyNumberFormat="1" applyFont="1" applyBorder="1"/>
    <xf numFmtId="168" fontId="3" fillId="0" borderId="1" xfId="2" applyFont="1" applyBorder="1"/>
    <xf numFmtId="168" fontId="3" fillId="0" borderId="0" xfId="2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0" xfId="0" applyFont="1"/>
    <xf numFmtId="0" fontId="13" fillId="0" borderId="0" xfId="0" applyFont="1"/>
    <xf numFmtId="168" fontId="3" fillId="0" borderId="0" xfId="2" applyFont="1" applyBorder="1"/>
    <xf numFmtId="0" fontId="7" fillId="0" borderId="0" xfId="0" applyFont="1" applyAlignment="1">
      <alignment horizontal="left" indent="7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 indent="7"/>
    </xf>
    <xf numFmtId="168" fontId="2" fillId="0" borderId="0" xfId="0" applyNumberFormat="1" applyFont="1"/>
    <xf numFmtId="171" fontId="3" fillId="0" borderId="1" xfId="0" applyNumberFormat="1" applyFont="1" applyBorder="1"/>
    <xf numFmtId="171" fontId="3" fillId="0" borderId="1" xfId="2" applyNumberFormat="1" applyFont="1" applyBorder="1"/>
    <xf numFmtId="0" fontId="17" fillId="0" borderId="6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 wrapText="1"/>
    </xf>
    <xf numFmtId="0" fontId="10" fillId="5" borderId="1" xfId="0" applyFont="1" applyFill="1" applyBorder="1" applyAlignment="1">
      <alignment horizontal="center" vertical="center"/>
    </xf>
    <xf numFmtId="9" fontId="10" fillId="7" borderId="1" xfId="1" applyFont="1" applyFill="1" applyBorder="1" applyAlignment="1">
      <alignment horizontal="center"/>
    </xf>
    <xf numFmtId="174" fontId="10" fillId="7" borderId="1" xfId="0" applyNumberFormat="1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 vertical="center" wrapText="1"/>
    </xf>
    <xf numFmtId="0" fontId="10" fillId="0" borderId="0" xfId="0" applyFont="1" applyProtection="1"/>
    <xf numFmtId="0" fontId="21" fillId="0" borderId="0" xfId="0" applyFont="1"/>
    <xf numFmtId="0" fontId="19" fillId="2" borderId="1" xfId="0" applyFont="1" applyFill="1" applyBorder="1" applyAlignment="1" applyProtection="1">
      <alignment horizontal="left"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0" fontId="10" fillId="2" borderId="1" xfId="0" applyFont="1" applyFill="1" applyBorder="1" applyProtection="1"/>
    <xf numFmtId="0" fontId="19" fillId="2" borderId="1" xfId="0" applyFont="1" applyFill="1" applyBorder="1" applyProtection="1"/>
    <xf numFmtId="0" fontId="10" fillId="0" borderId="1" xfId="0" applyFont="1" applyFill="1" applyBorder="1" applyAlignment="1" applyProtection="1">
      <protection locked="0"/>
    </xf>
    <xf numFmtId="43" fontId="10" fillId="0" borderId="1" xfId="3" applyFont="1" applyFill="1" applyBorder="1" applyAlignment="1" applyProtection="1">
      <protection locked="0"/>
    </xf>
    <xf numFmtId="0" fontId="10" fillId="0" borderId="1" xfId="0" applyFont="1" applyBorder="1" applyProtection="1"/>
    <xf numFmtId="0" fontId="10" fillId="0" borderId="1" xfId="0" applyFont="1" applyFill="1" applyBorder="1" applyAlignment="1" applyProtection="1">
      <alignment horizontal="center"/>
      <protection locked="0"/>
    </xf>
    <xf numFmtId="0" fontId="19" fillId="2" borderId="1" xfId="0" applyFont="1" applyFill="1" applyBorder="1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19" fillId="0" borderId="0" xfId="0" applyFont="1" applyFill="1" applyBorder="1" applyProtection="1"/>
    <xf numFmtId="171" fontId="10" fillId="0" borderId="1" xfId="1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/>
    </xf>
    <xf numFmtId="43" fontId="10" fillId="2" borderId="1" xfId="0" applyNumberFormat="1" applyFont="1" applyFill="1" applyBorder="1" applyProtection="1"/>
    <xf numFmtId="171" fontId="10" fillId="2" borderId="1" xfId="0" applyNumberFormat="1" applyFont="1" applyFill="1" applyBorder="1" applyProtection="1"/>
    <xf numFmtId="167" fontId="10" fillId="2" borderId="1" xfId="0" applyNumberFormat="1" applyFont="1" applyFill="1" applyBorder="1" applyAlignment="1" applyProtection="1">
      <alignment vertical="center" wrapText="1"/>
    </xf>
    <xf numFmtId="43" fontId="24" fillId="2" borderId="1" xfId="3" applyFont="1" applyFill="1" applyBorder="1" applyProtection="1"/>
    <xf numFmtId="43" fontId="24" fillId="2" borderId="1" xfId="3" applyFont="1" applyFill="1" applyBorder="1" applyAlignment="1" applyProtection="1"/>
    <xf numFmtId="43" fontId="10" fillId="2" borderId="1" xfId="3" applyFont="1" applyFill="1" applyBorder="1" applyProtection="1"/>
    <xf numFmtId="43" fontId="23" fillId="2" borderId="1" xfId="3" applyFont="1" applyFill="1" applyBorder="1" applyProtection="1"/>
    <xf numFmtId="43" fontId="23" fillId="2" borderId="1" xfId="3" applyFont="1" applyFill="1" applyBorder="1" applyAlignment="1" applyProtection="1"/>
    <xf numFmtId="0" fontId="10" fillId="0" borderId="1" xfId="0" applyFont="1" applyBorder="1" applyAlignment="1" applyProtection="1">
      <alignment vertical="center" wrapText="1"/>
    </xf>
    <xf numFmtId="171" fontId="10" fillId="2" borderId="1" xfId="0" applyNumberFormat="1" applyFont="1" applyFill="1" applyBorder="1" applyAlignment="1" applyProtection="1">
      <alignment vertical="center" wrapText="1"/>
    </xf>
    <xf numFmtId="167" fontId="19" fillId="2" borderId="1" xfId="0" applyNumberFormat="1" applyFont="1" applyFill="1" applyBorder="1" applyAlignment="1" applyProtection="1">
      <alignment vertical="center" wrapText="1"/>
    </xf>
    <xf numFmtId="171" fontId="10" fillId="0" borderId="1" xfId="0" applyNumberFormat="1" applyFont="1" applyBorder="1" applyProtection="1"/>
    <xf numFmtId="0" fontId="10" fillId="0" borderId="1" xfId="0" applyFont="1" applyBorder="1" applyAlignment="1" applyProtection="1">
      <alignment vertical="center" wrapText="1"/>
      <protection locked="0"/>
    </xf>
    <xf numFmtId="0" fontId="10" fillId="0" borderId="1" xfId="0" applyFont="1" applyBorder="1" applyProtection="1">
      <protection locked="0"/>
    </xf>
    <xf numFmtId="171" fontId="10" fillId="0" borderId="1" xfId="0" applyNumberFormat="1" applyFont="1" applyBorder="1" applyAlignment="1" applyProtection="1">
      <alignment horizontal="center" vertical="center" wrapText="1"/>
      <protection locked="0"/>
    </xf>
    <xf numFmtId="167" fontId="10" fillId="0" borderId="1" xfId="0" applyNumberFormat="1" applyFont="1" applyBorder="1" applyAlignment="1" applyProtection="1">
      <alignment vertical="center" wrapText="1"/>
      <protection locked="0"/>
    </xf>
    <xf numFmtId="4" fontId="10" fillId="2" borderId="1" xfId="0" applyNumberFormat="1" applyFont="1" applyFill="1" applyBorder="1" applyAlignment="1" applyProtection="1">
      <alignment horizontal="center" vertical="center" wrapText="1"/>
    </xf>
    <xf numFmtId="43" fontId="10" fillId="2" borderId="1" xfId="0" applyNumberFormat="1" applyFont="1" applyFill="1" applyBorder="1" applyAlignment="1" applyProtection="1">
      <alignment horizontal="center" vertical="center" wrapText="1"/>
    </xf>
    <xf numFmtId="172" fontId="10" fillId="2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vertical="center" wrapText="1"/>
    </xf>
    <xf numFmtId="3" fontId="10" fillId="0" borderId="1" xfId="0" applyNumberFormat="1" applyFont="1" applyBorder="1" applyProtection="1">
      <protection locked="0"/>
    </xf>
    <xf numFmtId="3" fontId="10" fillId="2" borderId="1" xfId="0" applyNumberFormat="1" applyFont="1" applyFill="1" applyBorder="1" applyProtection="1"/>
    <xf numFmtId="166" fontId="10" fillId="2" borderId="1" xfId="0" applyNumberFormat="1" applyFont="1" applyFill="1" applyBorder="1" applyProtection="1"/>
    <xf numFmtId="164" fontId="10" fillId="2" borderId="1" xfId="0" applyNumberFormat="1" applyFont="1" applyFill="1" applyBorder="1" applyProtection="1"/>
    <xf numFmtId="166" fontId="10" fillId="2" borderId="1" xfId="0" applyNumberFormat="1" applyFont="1" applyFill="1" applyBorder="1" applyAlignment="1" applyProtection="1"/>
    <xf numFmtId="171" fontId="19" fillId="0" borderId="0" xfId="0" applyNumberFormat="1" applyFont="1" applyFill="1" applyProtection="1"/>
    <xf numFmtId="0" fontId="10" fillId="0" borderId="0" xfId="0" applyFont="1"/>
    <xf numFmtId="165" fontId="10" fillId="0" borderId="1" xfId="0" applyNumberFormat="1" applyFont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vertical="center" wrapText="1"/>
    </xf>
    <xf numFmtId="0" fontId="19" fillId="0" borderId="1" xfId="0" applyFont="1" applyBorder="1" applyAlignment="1" applyProtection="1">
      <alignment vertical="center" wrapText="1"/>
      <protection locked="0"/>
    </xf>
    <xf numFmtId="0" fontId="19" fillId="2" borderId="1" xfId="0" applyFont="1" applyFill="1" applyBorder="1" applyAlignment="1" applyProtection="1">
      <alignment vertical="center" wrapText="1"/>
    </xf>
    <xf numFmtId="0" fontId="21" fillId="0" borderId="0" xfId="0" applyFont="1" applyBorder="1" applyAlignment="1" applyProtection="1">
      <alignment vertical="center" wrapText="1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71" fontId="10" fillId="0" borderId="1" xfId="0" applyNumberFormat="1" applyFont="1" applyBorder="1" applyAlignment="1" applyProtection="1">
      <alignment vertical="center" wrapText="1"/>
      <protection locked="0"/>
    </xf>
    <xf numFmtId="165" fontId="10" fillId="2" borderId="1" xfId="0" applyNumberFormat="1" applyFont="1" applyFill="1" applyBorder="1" applyAlignment="1" applyProtection="1">
      <alignment vertical="center" wrapText="1"/>
    </xf>
    <xf numFmtId="0" fontId="10" fillId="0" borderId="0" xfId="0" applyFont="1" applyFill="1" applyBorder="1" applyProtection="1"/>
    <xf numFmtId="171" fontId="19" fillId="0" borderId="0" xfId="0" applyNumberFormat="1" applyFont="1" applyFill="1" applyBorder="1" applyProtection="1"/>
    <xf numFmtId="0" fontId="10" fillId="0" borderId="0" xfId="0" applyFont="1" applyBorder="1" applyProtection="1"/>
    <xf numFmtId="3" fontId="10" fillId="0" borderId="0" xfId="0" applyNumberFormat="1" applyFont="1" applyBorder="1" applyProtection="1"/>
    <xf numFmtId="171" fontId="10" fillId="0" borderId="0" xfId="0" applyNumberFormat="1" applyFont="1" applyBorder="1" applyAlignment="1" applyProtection="1">
      <alignment horizontal="center" vertical="center" wrapText="1"/>
    </xf>
    <xf numFmtId="167" fontId="10" fillId="0" borderId="0" xfId="0" applyNumberFormat="1" applyFont="1" applyBorder="1" applyAlignment="1" applyProtection="1">
      <alignment vertical="center" wrapText="1"/>
    </xf>
    <xf numFmtId="171" fontId="10" fillId="0" borderId="0" xfId="0" applyNumberFormat="1" applyFont="1" applyBorder="1" applyProtection="1"/>
    <xf numFmtId="0" fontId="10" fillId="0" borderId="0" xfId="0" applyFont="1" applyBorder="1" applyAlignment="1" applyProtection="1">
      <alignment horizontal="center" vertical="center" wrapText="1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center" vertical="justify"/>
    </xf>
    <xf numFmtId="9" fontId="10" fillId="0" borderId="0" xfId="1" applyFont="1" applyBorder="1" applyAlignment="1" applyProtection="1">
      <alignment vertical="center" wrapText="1"/>
    </xf>
    <xf numFmtId="0" fontId="19" fillId="0" borderId="0" xfId="0" applyFont="1" applyBorder="1" applyAlignment="1" applyProtection="1">
      <alignment vertical="center" wrapText="1"/>
    </xf>
    <xf numFmtId="0" fontId="21" fillId="0" borderId="0" xfId="0" applyFont="1" applyFill="1"/>
    <xf numFmtId="43" fontId="10" fillId="0" borderId="0" xfId="0" applyNumberFormat="1" applyFont="1" applyBorder="1" applyProtection="1"/>
    <xf numFmtId="2" fontId="10" fillId="0" borderId="0" xfId="0" applyNumberFormat="1" applyFont="1" applyBorder="1" applyProtection="1"/>
    <xf numFmtId="0" fontId="10" fillId="0" borderId="0" xfId="0" applyFont="1" applyBorder="1"/>
    <xf numFmtId="171" fontId="10" fillId="0" borderId="0" xfId="0" applyNumberFormat="1" applyFont="1" applyBorder="1"/>
    <xf numFmtId="166" fontId="10" fillId="0" borderId="0" xfId="0" applyNumberFormat="1" applyFont="1" applyBorder="1"/>
    <xf numFmtId="0" fontId="19" fillId="0" borderId="0" xfId="0" applyFont="1" applyBorder="1"/>
    <xf numFmtId="171" fontId="19" fillId="2" borderId="1" xfId="0" applyNumberFormat="1" applyFont="1" applyFill="1" applyBorder="1" applyProtection="1"/>
    <xf numFmtId="0" fontId="19" fillId="0" borderId="1" xfId="0" applyFont="1" applyBorder="1" applyAlignment="1" applyProtection="1">
      <alignment vertical="center"/>
      <protection locked="0"/>
    </xf>
    <xf numFmtId="9" fontId="10" fillId="0" borderId="1" xfId="1" applyFont="1" applyBorder="1" applyAlignment="1" applyProtection="1">
      <alignment horizontal="center"/>
      <protection locked="0"/>
    </xf>
    <xf numFmtId="9" fontId="19" fillId="2" borderId="1" xfId="1" applyFont="1" applyFill="1" applyBorder="1" applyAlignment="1" applyProtection="1">
      <alignment vertical="center" wrapText="1"/>
    </xf>
    <xf numFmtId="0" fontId="10" fillId="0" borderId="0" xfId="0" applyFont="1" applyFill="1" applyProtection="1"/>
    <xf numFmtId="43" fontId="10" fillId="0" borderId="1" xfId="3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Protection="1">
      <protection locked="0"/>
    </xf>
    <xf numFmtId="9" fontId="10" fillId="0" borderId="1" xfId="1" applyFont="1" applyFill="1" applyBorder="1" applyAlignment="1" applyProtection="1">
      <alignment horizontal="center"/>
      <protection locked="0"/>
    </xf>
    <xf numFmtId="0" fontId="10" fillId="2" borderId="1" xfId="0" applyFont="1" applyFill="1" applyBorder="1" applyAlignment="1" applyProtection="1"/>
    <xf numFmtId="171" fontId="10" fillId="0" borderId="1" xfId="0" applyNumberFormat="1" applyFont="1" applyFill="1" applyBorder="1" applyAlignment="1" applyProtection="1">
      <protection locked="0"/>
    </xf>
    <xf numFmtId="0" fontId="10" fillId="2" borderId="1" xfId="0" applyFont="1" applyFill="1" applyBorder="1" applyAlignment="1" applyProtection="1">
      <alignment horizontal="left" vertical="center" wrapText="1" indent="1"/>
    </xf>
    <xf numFmtId="171" fontId="10" fillId="0" borderId="1" xfId="0" applyNumberFormat="1" applyFont="1" applyFill="1" applyBorder="1" applyProtection="1"/>
    <xf numFmtId="165" fontId="10" fillId="2" borderId="1" xfId="0" applyNumberFormat="1" applyFont="1" applyFill="1" applyBorder="1" applyProtection="1"/>
    <xf numFmtId="0" fontId="10" fillId="0" borderId="1" xfId="0" applyFont="1" applyBorder="1" applyAlignment="1" applyProtection="1">
      <alignment vertical="center"/>
      <protection locked="0"/>
    </xf>
    <xf numFmtId="9" fontId="10" fillId="0" borderId="1" xfId="0" applyNumberFormat="1" applyFont="1" applyBorder="1" applyAlignment="1" applyProtection="1">
      <alignment horizontal="center"/>
      <protection locked="0"/>
    </xf>
    <xf numFmtId="0" fontId="19" fillId="0" borderId="1" xfId="0" applyFont="1" applyBorder="1" applyProtection="1">
      <protection locked="0"/>
    </xf>
    <xf numFmtId="0" fontId="18" fillId="0" borderId="1" xfId="0" applyFont="1" applyBorder="1" applyAlignment="1" applyProtection="1">
      <alignment horizontal="center" vertical="distributed"/>
      <protection locked="0"/>
    </xf>
    <xf numFmtId="0" fontId="19" fillId="0" borderId="1" xfId="0" applyFont="1" applyFill="1" applyBorder="1" applyAlignment="1" applyProtection="1">
      <alignment horizontal="left" indent="1"/>
      <protection locked="0"/>
    </xf>
    <xf numFmtId="0" fontId="19" fillId="0" borderId="1" xfId="0" applyFont="1" applyFill="1" applyBorder="1" applyAlignment="1" applyProtection="1">
      <alignment horizontal="left" vertical="center" wrapText="1" indent="1"/>
      <protection locked="0"/>
    </xf>
    <xf numFmtId="171" fontId="10" fillId="0" borderId="1" xfId="0" applyNumberFormat="1" applyFont="1" applyFill="1" applyBorder="1" applyAlignment="1" applyProtection="1">
      <alignment vertical="center" wrapText="1"/>
      <protection locked="0"/>
    </xf>
    <xf numFmtId="0" fontId="10" fillId="0" borderId="1" xfId="0" applyFont="1" applyFill="1" applyBorder="1" applyAlignment="1" applyProtection="1">
      <alignment horizontal="left" indent="1"/>
      <protection locked="0"/>
    </xf>
    <xf numFmtId="0" fontId="25" fillId="0" borderId="1" xfId="0" applyFont="1" applyFill="1" applyBorder="1" applyAlignment="1" applyProtection="1">
      <alignment horizontal="left" indent="1"/>
      <protection locked="0"/>
    </xf>
    <xf numFmtId="0" fontId="23" fillId="0" borderId="1" xfId="0" applyFont="1" applyFill="1" applyBorder="1" applyAlignment="1" applyProtection="1">
      <alignment horizontal="left" indent="1"/>
      <protection locked="0"/>
    </xf>
    <xf numFmtId="43" fontId="10" fillId="0" borderId="1" xfId="3" applyFont="1" applyFill="1" applyBorder="1" applyProtection="1">
      <protection locked="0"/>
    </xf>
    <xf numFmtId="43" fontId="24" fillId="0" borderId="1" xfId="3" applyFont="1" applyFill="1" applyBorder="1" applyAlignment="1" applyProtection="1">
      <alignment horizontal="center"/>
      <protection locked="0"/>
    </xf>
    <xf numFmtId="43" fontId="24" fillId="0" borderId="1" xfId="3" applyFont="1" applyFill="1" applyBorder="1" applyProtection="1">
      <protection locked="0"/>
    </xf>
    <xf numFmtId="0" fontId="23" fillId="0" borderId="1" xfId="0" applyFont="1" applyFill="1" applyBorder="1" applyAlignment="1" applyProtection="1">
      <alignment horizontal="center"/>
      <protection locked="0"/>
    </xf>
    <xf numFmtId="43" fontId="23" fillId="0" borderId="1" xfId="3" applyFont="1" applyFill="1" applyBorder="1" applyAlignment="1" applyProtection="1">
      <protection locked="0"/>
    </xf>
    <xf numFmtId="0" fontId="19" fillId="0" borderId="1" xfId="0" applyFont="1" applyBorder="1" applyAlignment="1" applyProtection="1">
      <alignment horizontal="left" vertical="center" wrapText="1" indent="1"/>
      <protection locked="0"/>
    </xf>
    <xf numFmtId="165" fontId="10" fillId="0" borderId="1" xfId="0" applyNumberFormat="1" applyFont="1" applyBorder="1" applyAlignment="1" applyProtection="1">
      <alignment vertical="center" wrapText="1"/>
      <protection locked="0"/>
    </xf>
    <xf numFmtId="4" fontId="10" fillId="0" borderId="1" xfId="0" applyNumberFormat="1" applyFont="1" applyBorder="1" applyAlignment="1" applyProtection="1">
      <alignment horizontal="center" vertical="center" wrapText="1"/>
      <protection locked="0"/>
    </xf>
    <xf numFmtId="169" fontId="10" fillId="0" borderId="1" xfId="2" applyNumberFormat="1" applyFont="1" applyFill="1" applyBorder="1" applyProtection="1">
      <protection locked="0"/>
    </xf>
    <xf numFmtId="175" fontId="10" fillId="0" borderId="1" xfId="0" applyNumberFormat="1" applyFont="1" applyBorder="1" applyAlignment="1" applyProtection="1">
      <alignment horizontal="center" vertical="center" wrapText="1"/>
      <protection locked="0"/>
    </xf>
    <xf numFmtId="171" fontId="10" fillId="0" borderId="1" xfId="0" applyNumberFormat="1" applyFont="1" applyFill="1" applyBorder="1" applyProtection="1">
      <protection locked="0"/>
    </xf>
    <xf numFmtId="0" fontId="10" fillId="2" borderId="1" xfId="0" applyFont="1" applyFill="1" applyBorder="1" applyAlignment="1" applyProtection="1">
      <alignment horizontal="center" vertical="justify"/>
    </xf>
    <xf numFmtId="0" fontId="10" fillId="2" borderId="1" xfId="0" applyFont="1" applyFill="1" applyBorder="1" applyAlignment="1" applyProtection="1">
      <alignment horizontal="center"/>
    </xf>
    <xf numFmtId="0" fontId="10" fillId="0" borderId="1" xfId="0" applyFont="1" applyFill="1" applyBorder="1" applyAlignment="1" applyProtection="1">
      <alignment horizontal="left"/>
      <protection locked="0"/>
    </xf>
    <xf numFmtId="0" fontId="10" fillId="2" borderId="1" xfId="0" applyFont="1" applyFill="1" applyBorder="1" applyAlignment="1" applyProtection="1">
      <alignment horizontal="center" vertical="center" wrapText="1"/>
    </xf>
    <xf numFmtId="0" fontId="19" fillId="2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 applyProtection="1">
      <alignment horizontal="center"/>
      <protection locked="0"/>
    </xf>
    <xf numFmtId="9" fontId="10" fillId="0" borderId="1" xfId="1" applyFont="1" applyFill="1" applyBorder="1" applyAlignment="1" applyProtection="1">
      <alignment horizontal="center"/>
    </xf>
    <xf numFmtId="0" fontId="10" fillId="0" borderId="1" xfId="0" applyFont="1" applyBorder="1" applyAlignment="1" applyProtection="1">
      <alignment horizontal="center"/>
    </xf>
    <xf numFmtId="43" fontId="10" fillId="0" borderId="1" xfId="0" applyNumberFormat="1" applyFont="1" applyBorder="1" applyAlignment="1" applyProtection="1">
      <alignment horizontal="center" vertical="center" wrapText="1"/>
    </xf>
    <xf numFmtId="0" fontId="10" fillId="0" borderId="1" xfId="0" applyFont="1" applyBorder="1" applyAlignment="1" applyProtection="1">
      <alignment vertical="center"/>
    </xf>
    <xf numFmtId="9" fontId="10" fillId="2" borderId="1" xfId="1" applyFont="1" applyFill="1" applyBorder="1" applyAlignment="1" applyProtection="1">
      <alignment vertical="center" wrapText="1"/>
    </xf>
    <xf numFmtId="0" fontId="19" fillId="2" borderId="1" xfId="0" applyFont="1" applyFill="1" applyBorder="1" applyAlignment="1" applyProtection="1">
      <alignment horizontal="center" vertical="distributed"/>
    </xf>
    <xf numFmtId="0" fontId="19" fillId="2" borderId="1" xfId="0" applyFont="1" applyFill="1" applyBorder="1" applyAlignment="1" applyProtection="1">
      <alignment horizontal="justify" vertical="distributed"/>
    </xf>
    <xf numFmtId="165" fontId="19" fillId="2" borderId="1" xfId="0" applyNumberFormat="1" applyFont="1" applyFill="1" applyBorder="1" applyProtection="1"/>
    <xf numFmtId="0" fontId="19" fillId="2" borderId="1" xfId="0" applyFont="1" applyFill="1" applyBorder="1" applyAlignment="1" applyProtection="1"/>
    <xf numFmtId="43" fontId="19" fillId="2" borderId="1" xfId="0" applyNumberFormat="1" applyFont="1" applyFill="1" applyBorder="1" applyAlignment="1" applyProtection="1">
      <alignment vertical="center"/>
    </xf>
    <xf numFmtId="171" fontId="19" fillId="2" borderId="1" xfId="0" applyNumberFormat="1" applyFont="1" applyFill="1" applyBorder="1" applyAlignment="1" applyProtection="1">
      <alignment vertical="center" wrapText="1"/>
    </xf>
    <xf numFmtId="0" fontId="10" fillId="0" borderId="1" xfId="0" quotePrefix="1" applyFont="1" applyBorder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2" borderId="1" xfId="0" applyFont="1" applyFill="1" applyBorder="1" applyAlignment="1" applyProtection="1">
      <alignment horizontal="center" vertical="center"/>
      <protection locked="0"/>
    </xf>
    <xf numFmtId="0" fontId="19" fillId="2" borderId="1" xfId="0" applyFont="1" applyFill="1" applyBorder="1" applyProtection="1">
      <protection locked="0"/>
    </xf>
    <xf numFmtId="0" fontId="10" fillId="2" borderId="1" xfId="0" applyFont="1" applyFill="1" applyBorder="1" applyProtection="1">
      <protection locked="0"/>
    </xf>
    <xf numFmtId="0" fontId="19" fillId="2" borderId="1" xfId="0" applyFont="1" applyFill="1" applyBorder="1" applyAlignment="1" applyProtection="1">
      <alignment vertical="center"/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43" fontId="10" fillId="0" borderId="1" xfId="0" applyNumberFormat="1" applyFont="1" applyFill="1" applyBorder="1" applyAlignment="1" applyProtection="1">
      <alignment vertical="center"/>
      <protection locked="0"/>
    </xf>
    <xf numFmtId="173" fontId="19" fillId="2" borderId="1" xfId="0" applyNumberFormat="1" applyFont="1" applyFill="1" applyBorder="1" applyProtection="1">
      <protection locked="0"/>
    </xf>
    <xf numFmtId="0" fontId="19" fillId="2" borderId="1" xfId="0" applyFont="1" applyFill="1" applyBorder="1" applyAlignment="1" applyProtection="1">
      <alignment horizontal="center"/>
      <protection locked="0"/>
    </xf>
    <xf numFmtId="0" fontId="19" fillId="2" borderId="1" xfId="0" applyFont="1" applyFill="1" applyBorder="1" applyAlignment="1" applyProtection="1">
      <alignment vertical="center" wrapText="1"/>
      <protection locked="0"/>
    </xf>
    <xf numFmtId="0" fontId="19" fillId="0" borderId="0" xfId="0" applyFont="1" applyFill="1" applyBorder="1" applyProtection="1">
      <protection locked="0"/>
    </xf>
    <xf numFmtId="0" fontId="10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171" fontId="19" fillId="0" borderId="0" xfId="0" applyNumberFormat="1" applyFont="1" applyFill="1" applyProtection="1">
      <protection locked="0"/>
    </xf>
    <xf numFmtId="171" fontId="19" fillId="0" borderId="0" xfId="0" applyNumberFormat="1" applyFont="1" applyFill="1" applyBorder="1" applyProtection="1">
      <protection locked="0"/>
    </xf>
    <xf numFmtId="0" fontId="19" fillId="0" borderId="0" xfId="0" applyFont="1" applyBorder="1" applyProtection="1">
      <protection locked="0"/>
    </xf>
    <xf numFmtId="0" fontId="10" fillId="0" borderId="0" xfId="0" applyFont="1" applyBorder="1" applyProtection="1">
      <protection locked="0"/>
    </xf>
    <xf numFmtId="166" fontId="10" fillId="0" borderId="0" xfId="0" applyNumberFormat="1" applyFont="1" applyBorder="1" applyProtection="1">
      <protection locked="0"/>
    </xf>
    <xf numFmtId="164" fontId="10" fillId="0" borderId="0" xfId="0" applyNumberFormat="1" applyFont="1" applyBorder="1" applyProtection="1">
      <protection locked="0"/>
    </xf>
    <xf numFmtId="3" fontId="10" fillId="0" borderId="0" xfId="0" applyNumberFormat="1" applyFont="1" applyBorder="1" applyProtection="1"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9" fontId="10" fillId="0" borderId="0" xfId="2" applyNumberFormat="1" applyFont="1" applyFill="1" applyBorder="1" applyProtection="1">
      <protection locked="0"/>
    </xf>
    <xf numFmtId="172" fontId="10" fillId="0" borderId="0" xfId="0" applyNumberFormat="1" applyFont="1" applyBorder="1" applyAlignment="1" applyProtection="1">
      <alignment horizontal="center" vertical="center" wrapText="1"/>
      <protection locked="0"/>
    </xf>
    <xf numFmtId="171" fontId="10" fillId="0" borderId="0" xfId="0" applyNumberFormat="1" applyFont="1" applyBorder="1" applyAlignment="1" applyProtection="1">
      <alignment horizontal="center" vertical="center" wrapText="1"/>
      <protection locked="0"/>
    </xf>
    <xf numFmtId="167" fontId="10" fillId="0" borderId="0" xfId="0" applyNumberFormat="1" applyFont="1" applyBorder="1" applyAlignment="1" applyProtection="1">
      <alignment vertical="center" wrapText="1"/>
      <protection locked="0"/>
    </xf>
    <xf numFmtId="171" fontId="10" fillId="0" borderId="0" xfId="0" applyNumberFormat="1" applyFont="1" applyBorder="1" applyProtection="1"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/>
    <xf numFmtId="0" fontId="10" fillId="5" borderId="1" xfId="0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left" wrapText="1"/>
    </xf>
    <xf numFmtId="0" fontId="10" fillId="5" borderId="1" xfId="0" applyFont="1" applyFill="1" applyBorder="1" applyAlignment="1" applyProtection="1">
      <alignment horizontal="center" vertical="center"/>
    </xf>
    <xf numFmtId="9" fontId="10" fillId="7" borderId="1" xfId="1" applyFont="1" applyFill="1" applyBorder="1" applyAlignment="1" applyProtection="1">
      <alignment horizontal="center"/>
    </xf>
    <xf numFmtId="174" fontId="10" fillId="7" borderId="1" xfId="0" applyNumberFormat="1" applyFont="1" applyFill="1" applyBorder="1" applyAlignment="1" applyProtection="1">
      <alignment horizontal="center"/>
    </xf>
    <xf numFmtId="0" fontId="10" fillId="7" borderId="1" xfId="0" applyFont="1" applyFill="1" applyBorder="1" applyAlignment="1" applyProtection="1">
      <alignment horizontal="center"/>
    </xf>
    <xf numFmtId="0" fontId="10" fillId="5" borderId="1" xfId="0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 wrapText="1"/>
    </xf>
    <xf numFmtId="0" fontId="10" fillId="0" borderId="1" xfId="0" applyFont="1" applyFill="1" applyBorder="1" applyAlignment="1" applyProtection="1">
      <alignment horizontal="center" vertical="center"/>
    </xf>
    <xf numFmtId="174" fontId="10" fillId="0" borderId="1" xfId="0" applyNumberFormat="1" applyFont="1" applyFill="1" applyBorder="1" applyAlignment="1" applyProtection="1">
      <alignment horizontal="center"/>
    </xf>
    <xf numFmtId="0" fontId="22" fillId="0" borderId="0" xfId="0" applyFont="1" applyProtection="1"/>
    <xf numFmtId="0" fontId="10" fillId="0" borderId="1" xfId="0" applyFont="1" applyBorder="1" applyAlignment="1" applyProtection="1"/>
    <xf numFmtId="171" fontId="10" fillId="0" borderId="1" xfId="0" applyNumberFormat="1" applyFont="1" applyBorder="1" applyAlignment="1" applyProtection="1">
      <alignment horizontal="center"/>
    </xf>
    <xf numFmtId="0" fontId="21" fillId="0" borderId="0" xfId="0" applyFont="1" applyAlignment="1" applyProtection="1">
      <alignment horizontal="center"/>
    </xf>
    <xf numFmtId="43" fontId="23" fillId="0" borderId="0" xfId="3" applyFont="1" applyFill="1" applyBorder="1" applyAlignment="1" applyProtection="1"/>
    <xf numFmtId="164" fontId="22" fillId="0" borderId="0" xfId="0" applyNumberFormat="1" applyFont="1" applyProtection="1"/>
    <xf numFmtId="166" fontId="22" fillId="0" borderId="0" xfId="0" applyNumberFormat="1" applyFont="1" applyProtection="1"/>
    <xf numFmtId="0" fontId="19" fillId="0" borderId="0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 wrapText="1"/>
      <protection locked="0"/>
    </xf>
    <xf numFmtId="166" fontId="10" fillId="0" borderId="0" xfId="0" applyNumberFormat="1" applyFont="1" applyProtection="1">
      <protection locked="0"/>
    </xf>
    <xf numFmtId="9" fontId="10" fillId="0" borderId="0" xfId="0" applyNumberFormat="1" applyFont="1" applyProtection="1"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21" fillId="0" borderId="0" xfId="0" applyFont="1" applyBorder="1" applyProtection="1">
      <protection locked="0"/>
    </xf>
    <xf numFmtId="0" fontId="21" fillId="0" borderId="0" xfId="0" applyFont="1" applyBorder="1" applyAlignment="1" applyProtection="1">
      <alignment vertical="center" wrapText="1"/>
      <protection locked="0"/>
    </xf>
    <xf numFmtId="0" fontId="21" fillId="0" borderId="0" xfId="0" applyFont="1" applyProtection="1">
      <protection locked="0"/>
    </xf>
    <xf numFmtId="3" fontId="10" fillId="0" borderId="1" xfId="0" applyNumberFormat="1" applyFont="1" applyFill="1" applyBorder="1" applyAlignment="1" applyProtection="1">
      <alignment horizontal="center"/>
      <protection locked="0"/>
    </xf>
    <xf numFmtId="0" fontId="10" fillId="0" borderId="1" xfId="0" applyFont="1" applyFill="1" applyBorder="1" applyAlignment="1" applyProtection="1">
      <alignment horizontal="left" vertical="center" wrapText="1" indent="1"/>
      <protection locked="0"/>
    </xf>
    <xf numFmtId="0" fontId="10" fillId="0" borderId="3" xfId="0" applyFont="1" applyBorder="1" applyAlignment="1" applyProtection="1">
      <alignment horizontal="left" vertical="distributed"/>
      <protection locked="0"/>
    </xf>
    <xf numFmtId="0" fontId="10" fillId="0" borderId="4" xfId="0" applyFont="1" applyBorder="1" applyAlignment="1" applyProtection="1">
      <alignment horizontal="left" vertical="distributed"/>
      <protection locked="0"/>
    </xf>
    <xf numFmtId="0" fontId="10" fillId="0" borderId="5" xfId="0" applyFont="1" applyBorder="1" applyAlignment="1" applyProtection="1">
      <alignment horizontal="left" vertical="distributed"/>
      <protection locked="0"/>
    </xf>
    <xf numFmtId="165" fontId="21" fillId="0" borderId="0" xfId="0" applyNumberFormat="1" applyFont="1" applyProtection="1"/>
    <xf numFmtId="176" fontId="10" fillId="2" borderId="1" xfId="0" applyNumberFormat="1" applyFont="1" applyFill="1" applyBorder="1" applyAlignment="1" applyProtection="1">
      <alignment horizontal="center"/>
    </xf>
    <xf numFmtId="177" fontId="10" fillId="0" borderId="1" xfId="2" applyNumberFormat="1" applyFont="1" applyFill="1" applyBorder="1" applyProtection="1">
      <protection locked="0"/>
    </xf>
    <xf numFmtId="172" fontId="10" fillId="0" borderId="1" xfId="0" applyNumberFormat="1" applyFont="1" applyFill="1" applyBorder="1" applyAlignment="1" applyProtection="1">
      <alignment vertical="center"/>
      <protection locked="0"/>
    </xf>
    <xf numFmtId="43" fontId="10" fillId="2" borderId="1" xfId="0" applyNumberFormat="1" applyFont="1" applyFill="1" applyBorder="1" applyAlignment="1" applyProtection="1">
      <alignment vertical="center" wrapText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2" borderId="1" xfId="0" applyFont="1" applyFill="1" applyBorder="1" applyAlignment="1" applyProtection="1">
      <alignment horizontal="left"/>
    </xf>
    <xf numFmtId="0" fontId="19" fillId="2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left"/>
      <protection locked="0"/>
    </xf>
    <xf numFmtId="0" fontId="10" fillId="0" borderId="1" xfId="0" applyFont="1" applyBorder="1" applyAlignment="1" applyProtection="1">
      <alignment horizontal="center"/>
      <protection locked="0"/>
    </xf>
    <xf numFmtId="0" fontId="10" fillId="6" borderId="1" xfId="0" applyFont="1" applyFill="1" applyBorder="1" applyAlignment="1" applyProtection="1">
      <alignment horizontal="center"/>
    </xf>
    <xf numFmtId="0" fontId="10" fillId="2" borderId="1" xfId="0" applyFont="1" applyFill="1" applyBorder="1" applyAlignment="1" applyProtection="1">
      <alignment horizontal="center" vertical="justify"/>
    </xf>
    <xf numFmtId="0" fontId="10" fillId="2" borderId="1" xfId="0" applyFont="1" applyFill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left" vertical="distributed"/>
      <protection locked="0"/>
    </xf>
    <xf numFmtId="0" fontId="10" fillId="0" borderId="4" xfId="0" applyFont="1" applyBorder="1" applyAlignment="1" applyProtection="1">
      <alignment horizontal="left" vertical="distributed"/>
      <protection locked="0"/>
    </xf>
    <xf numFmtId="167" fontId="19" fillId="2" borderId="3" xfId="0" applyNumberFormat="1" applyFont="1" applyFill="1" applyBorder="1" applyAlignment="1" applyProtection="1">
      <alignment horizontal="center" vertical="center" wrapText="1"/>
    </xf>
    <xf numFmtId="167" fontId="19" fillId="2" borderId="5" xfId="0" applyNumberFormat="1" applyFont="1" applyFill="1" applyBorder="1" applyAlignment="1" applyProtection="1">
      <alignment horizontal="center" vertical="center" wrapText="1"/>
    </xf>
    <xf numFmtId="0" fontId="20" fillId="0" borderId="0" xfId="0" applyFont="1" applyFill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left" vertical="center" wrapText="1"/>
    </xf>
    <xf numFmtId="0" fontId="19" fillId="2" borderId="1" xfId="0" applyFont="1" applyFill="1" applyBorder="1" applyAlignment="1" applyProtection="1">
      <alignment horizontal="left" vertical="center"/>
    </xf>
    <xf numFmtId="0" fontId="11" fillId="4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8" fontId="12" fillId="0" borderId="0" xfId="0" applyNumberFormat="1" applyFont="1" applyAlignment="1">
      <alignment horizontal="right"/>
    </xf>
    <xf numFmtId="0" fontId="2" fillId="0" borderId="2" xfId="0" applyFont="1" applyBorder="1" applyAlignment="1">
      <alignment horizontal="center"/>
    </xf>
  </cellXfs>
  <cellStyles count="4">
    <cellStyle name="Comma" xfId="3" builtinId="3"/>
    <cellStyle name="Comma 2" xfId="2" xr:uid="{00000000-0005-0000-0000-000001000000}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0</xdr:row>
      <xdr:rowOff>0</xdr:rowOff>
    </xdr:from>
    <xdr:ext cx="2181225" cy="1524000"/>
    <xdr:pic>
      <xdr:nvPicPr>
        <xdr:cNvPr id="2" name="Picture 5" descr="C:\Users\user\Downloads\download (3)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0"/>
          <a:ext cx="2181225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1</xdr:col>
      <xdr:colOff>123825</xdr:colOff>
      <xdr:row>7</xdr:row>
      <xdr:rowOff>76200</xdr:rowOff>
    </xdr:from>
    <xdr:to>
      <xdr:col>4</xdr:col>
      <xdr:colOff>180975</xdr:colOff>
      <xdr:row>62</xdr:row>
      <xdr:rowOff>76200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733425" y="1409700"/>
          <a:ext cx="1885950" cy="8953500"/>
        </a:xfrm>
        <a:prstGeom prst="rect">
          <a:avLst/>
        </a:prstGeom>
        <a:gradFill rotWithShape="1">
          <a:gsLst>
            <a:gs pos="0">
              <a:srgbClr val="7CA8DE"/>
            </a:gs>
            <a:gs pos="50000">
              <a:srgbClr val="D8D8D8"/>
            </a:gs>
            <a:gs pos="100000">
              <a:srgbClr val="7CA8DE"/>
            </a:gs>
          </a:gsLst>
          <a:lin ang="0" scaled="1"/>
        </a:gra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TERM: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50%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 Non-Refundable down payment; fullupon delivery; unless with credit term.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DETAILS: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The following are the bank details where you can pay: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Account Name: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JOSE CLAVANO, INC.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METROBANK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3307-330-51013-3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BANCO DE ORO (BDO)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Escario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Checking Account #: 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00100-801-5191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BANK OF THE PHILIPPINES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Jones Avenue,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9063-0689-82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NOTE: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*Please make cheques payable to</a:t>
          </a:r>
          <a:r>
            <a:rPr lang="en-US" sz="900" b="1" i="0" strike="noStrike">
              <a:solidFill>
                <a:srgbClr val="000000"/>
              </a:solidFill>
              <a:latin typeface="Calibri"/>
            </a:rPr>
            <a:t> JOSE CLAVANO, INC.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*When you made payment, please e-mail us a copy of the proof of payment.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Calibri"/>
            </a:rPr>
            <a:t>*</a:t>
          </a:r>
          <a:r>
            <a:rPr lang="en-US" sz="900" b="0" i="0" strike="noStrike">
              <a:solidFill>
                <a:srgbClr val="000000"/>
              </a:solidFill>
              <a:latin typeface="Calibri"/>
            </a:rPr>
            <a:t>Client agrees to pay interest/penalty at 2% per month of the quotation/contract priceon all overdue accounts in addition to 25% attorney’s fees and litigation expenses, whenever applicable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123825</xdr:colOff>
      <xdr:row>7</xdr:row>
      <xdr:rowOff>76200</xdr:rowOff>
    </xdr:from>
    <xdr:to>
      <xdr:col>4</xdr:col>
      <xdr:colOff>180975</xdr:colOff>
      <xdr:row>62</xdr:row>
      <xdr:rowOff>76200</xdr:rowOff>
    </xdr:to>
    <xdr:sp macro="" textlink="">
      <xdr:nvSpPr>
        <xdr:cNvPr id="4" name="Rectangle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733425" y="1409700"/>
          <a:ext cx="1885950" cy="8953500"/>
        </a:xfrm>
        <a:prstGeom prst="rect">
          <a:avLst/>
        </a:prstGeom>
        <a:gradFill rotWithShape="1">
          <a:gsLst>
            <a:gs pos="0">
              <a:srgbClr val="7CA8DE"/>
            </a:gs>
            <a:gs pos="50000">
              <a:srgbClr val="D8D8D8"/>
            </a:gs>
            <a:gs pos="100000">
              <a:srgbClr val="7CA8DE"/>
            </a:gs>
          </a:gsLst>
          <a:lin ang="0" scaled="1"/>
        </a:gradFill>
        <a:ln w="9525">
          <a:solidFill>
            <a:srgbClr val="FFFFFF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TERM: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50%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 Non-Refundable down payment; fullupon delivery; unless with credit term.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PAYMENT DETAILS: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The following are the bank details where you can pay: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Account Name: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JOSE CLAVANO, INC.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METROBANK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3307-330-51013-3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BANCO DE ORO (BDO)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Escario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Capitol Site,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Checking Account #: 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00100-801-5191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BANK OF THE PHILIPPINES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Cebu-Capitol Branch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Calibri"/>
            </a:rPr>
            <a:t>Jones Avenue, Cebu City</a:t>
          </a: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Calibri"/>
            </a:rPr>
            <a:t>Account #: 9063-0689-82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1000" b="1" i="0" strike="noStrike">
              <a:solidFill>
                <a:srgbClr val="000000"/>
              </a:solidFill>
              <a:latin typeface="Trajan Pro"/>
            </a:rPr>
            <a:t>NOTE:</a:t>
          </a:r>
        </a:p>
        <a:p>
          <a:pPr algn="l" rtl="1">
            <a:defRPr sz="1000"/>
          </a:pPr>
          <a:endParaRPr lang="en-US" sz="10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*Please make cheques payable to</a:t>
          </a:r>
          <a:r>
            <a:rPr lang="en-US" sz="900" b="1" i="0" strike="noStrike">
              <a:solidFill>
                <a:srgbClr val="000000"/>
              </a:solidFill>
              <a:latin typeface="Calibri"/>
            </a:rPr>
            <a:t> JOSE CLAVANO, INC.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0" i="0" strike="noStrike">
              <a:solidFill>
                <a:srgbClr val="000000"/>
              </a:solidFill>
              <a:latin typeface="Calibri"/>
            </a:rPr>
            <a:t>*When you made payment, please e-mail us a copy of the proof of payment.</a:t>
          </a:r>
        </a:p>
        <a:p>
          <a:pPr algn="l" rtl="1">
            <a:defRPr sz="1000"/>
          </a:pPr>
          <a:endParaRPr lang="en-US" sz="900" b="1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Calibri"/>
            </a:rPr>
            <a:t>*</a:t>
          </a:r>
          <a:r>
            <a:rPr lang="en-US" sz="900" b="0" i="0" strike="noStrike">
              <a:solidFill>
                <a:srgbClr val="000000"/>
              </a:solidFill>
              <a:latin typeface="Calibri"/>
            </a:rPr>
            <a:t>Client agrees to pay interest/penalty at 2% per month of the quotation/contract priceon all overdue accounts in addition to 25% attorney’s fees and litigation expenses, whenever applicable</a:t>
          </a:r>
          <a:r>
            <a:rPr lang="en-US" sz="1000" b="0" i="0" strike="noStrike">
              <a:solidFill>
                <a:srgbClr val="000000"/>
              </a:solidFill>
              <a:latin typeface="Calibri"/>
            </a:rPr>
            <a:t>.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1</xdr:col>
      <xdr:colOff>209550</xdr:colOff>
      <xdr:row>44</xdr:row>
      <xdr:rowOff>171450</xdr:rowOff>
    </xdr:from>
    <xdr:to>
      <xdr:col>4</xdr:col>
      <xdr:colOff>95250</xdr:colOff>
      <xdr:row>61</xdr:row>
      <xdr:rowOff>123825</xdr:rowOff>
    </xdr:to>
    <xdr:sp macro="" textlink="">
      <xdr:nvSpPr>
        <xdr:cNvPr id="5" name="Rectangle 6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819150" y="8553450"/>
          <a:ext cx="1714500" cy="1666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600" b="1" i="1" strike="noStrike">
              <a:solidFill>
                <a:srgbClr val="000000"/>
              </a:solidFill>
              <a:latin typeface="Calibri"/>
            </a:rPr>
            <a:t>Please Date and Sign in Full: </a:t>
          </a:r>
          <a:r>
            <a:rPr lang="en-US" sz="600" b="0" i="1" strike="noStrike">
              <a:solidFill>
                <a:srgbClr val="000000"/>
              </a:solidFill>
              <a:latin typeface="Calibri"/>
            </a:rPr>
            <a:t>We hereby approve the above quotation and authorized Clavano Printers to print and fulfill the same for our </a:t>
          </a:r>
        </a:p>
        <a:p>
          <a:pPr algn="l" rtl="1">
            <a:defRPr sz="1000"/>
          </a:pPr>
          <a:r>
            <a:rPr lang="en-US" sz="600" b="0" i="1" strike="noStrike">
              <a:solidFill>
                <a:srgbClr val="000000"/>
              </a:solidFill>
              <a:latin typeface="Calibri"/>
            </a:rPr>
            <a:t>account.</a:t>
          </a:r>
          <a:endParaRPr lang="en-US" sz="600" b="1" i="1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1">
            <a:defRPr sz="1000"/>
          </a:pPr>
          <a:endParaRPr lang="en-US" sz="8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r>
            <a:rPr lang="en-US" sz="800" b="1" i="0" strike="noStrike">
              <a:solidFill>
                <a:srgbClr val="000000"/>
              </a:solidFill>
              <a:latin typeface="Calibri"/>
            </a:rPr>
            <a:t>APPROVED BY</a:t>
          </a:r>
          <a:r>
            <a:rPr lang="en-US" sz="800" b="0" i="0" strike="noStrike">
              <a:solidFill>
                <a:srgbClr val="000000"/>
              </a:solidFill>
              <a:latin typeface="Calibri"/>
            </a:rPr>
            <a:t>: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_____________________________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Name and Signature / Date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_____________________________</a:t>
          </a:r>
        </a:p>
        <a:p>
          <a:pPr algn="l" rtl="1">
            <a:defRPr sz="1000"/>
          </a:pPr>
          <a:r>
            <a:rPr lang="en-US" sz="800" b="0" i="0" strike="noStrike">
              <a:solidFill>
                <a:srgbClr val="000000"/>
              </a:solidFill>
              <a:latin typeface="Calibri"/>
            </a:rPr>
            <a:t>Designation</a:t>
          </a: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4</xdr:col>
      <xdr:colOff>514350</xdr:colOff>
      <xdr:row>0</xdr:row>
      <xdr:rowOff>76200</xdr:rowOff>
    </xdr:from>
    <xdr:to>
      <xdr:col>13</xdr:col>
      <xdr:colOff>66675</xdr:colOff>
      <xdr:row>7</xdr:row>
      <xdr:rowOff>95250</xdr:rowOff>
    </xdr:to>
    <xdr:sp macro="" textlink="">
      <xdr:nvSpPr>
        <xdr:cNvPr id="6" name="Rectangle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2952750" y="76200"/>
          <a:ext cx="5038725" cy="1352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lnSpc>
              <a:spcPts val="1400"/>
            </a:lnSpc>
            <a:defRPr sz="1000"/>
          </a:pPr>
          <a:r>
            <a:rPr lang="en-US" sz="1500" b="1" i="0" strike="noStrike">
              <a:solidFill>
                <a:srgbClr val="000000"/>
              </a:solidFill>
              <a:latin typeface="Trajan Pro"/>
            </a:rPr>
            <a:t>J O S E   C L A V A N O ,   I N C</a:t>
          </a: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1210 Clavano Street, Capitol Site, Cebu City 6000, Philippines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Tel: +63 32 253 6826 to 28  / Fax: +63 32 255 6238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Office Mobile #: 0917-311-2892 / 0999-8817-020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Email ad: sales@clavanoprinters .com</a:t>
          </a:r>
        </a:p>
        <a:p>
          <a:pPr algn="ctr" rtl="1">
            <a:lnSpc>
              <a:spcPts val="1100"/>
            </a:lnSpc>
            <a:defRPr sz="1000"/>
          </a:pPr>
          <a:r>
            <a:rPr lang="en-US" sz="1100" b="0" i="0" strike="noStrike">
              <a:solidFill>
                <a:srgbClr val="000000"/>
              </a:solidFill>
              <a:latin typeface="Calibri"/>
            </a:rPr>
            <a:t>FB page: https://www.facebook.com/PrintersClavano</a:t>
          </a: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  <a:p>
          <a:pPr algn="l" rtl="1">
            <a:lnSpc>
              <a:spcPts val="1100"/>
            </a:lnSpc>
            <a:defRPr sz="1000"/>
          </a:pPr>
          <a:endParaRPr lang="en-US" sz="1100" b="0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%20ORDER%202023/MCWD/Annual%20Report%20A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rochure"/>
      <sheetName val="Bill of Materials"/>
      <sheetName val="Bindery Calculator"/>
      <sheetName val="COST PER MACHINES"/>
      <sheetName val="QUOTATION template"/>
    </sheetNames>
    <sheetDataSet>
      <sheetData sheetId="0">
        <row r="5">
          <cell r="F5" t="str">
            <v>CECIL ALIGNO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W188"/>
  <sheetViews>
    <sheetView tabSelected="1" zoomScaleNormal="100" workbookViewId="0">
      <pane xSplit="2" ySplit="14" topLeftCell="C26" activePane="bottomRight" state="frozen"/>
      <selection pane="topRight" activeCell="C1" sqref="C1"/>
      <selection pane="bottomLeft" activeCell="A15" sqref="A15"/>
      <selection pane="bottomRight" activeCell="D32" sqref="D32"/>
    </sheetView>
  </sheetViews>
  <sheetFormatPr defaultColWidth="9.109375" defaultRowHeight="13.8" outlineLevelCol="1" x14ac:dyDescent="0.25"/>
  <cols>
    <col min="1" max="1" width="43.109375" style="85" bestFit="1" customWidth="1"/>
    <col min="2" max="2" width="20" style="85" bestFit="1" customWidth="1"/>
    <col min="3" max="3" width="28.6640625" style="85" bestFit="1" customWidth="1"/>
    <col min="4" max="4" width="42.109375" style="85" bestFit="1" customWidth="1"/>
    <col min="5" max="5" width="11.21875" style="85" bestFit="1" customWidth="1"/>
    <col min="6" max="6" width="21.77734375" style="85" bestFit="1" customWidth="1"/>
    <col min="7" max="7" width="12.88671875" style="85" bestFit="1" customWidth="1"/>
    <col min="8" max="8" width="20.44140625" style="85" bestFit="1" customWidth="1"/>
    <col min="9" max="9" width="11.44140625" style="85" customWidth="1"/>
    <col min="10" max="10" width="9.109375" style="44"/>
    <col min="11" max="11" width="44.88671875" style="44" hidden="1" customWidth="1" outlineLevel="1"/>
    <col min="12" max="12" width="11.109375" style="44" hidden="1" customWidth="1" outlineLevel="1"/>
    <col min="13" max="13" width="35" style="44" hidden="1" customWidth="1" outlineLevel="1"/>
    <col min="14" max="14" width="9.109375" style="44" hidden="1" customWidth="1" outlineLevel="1"/>
    <col min="15" max="15" width="10.33203125" style="44" hidden="1" customWidth="1" outlineLevel="1"/>
    <col min="16" max="20" width="9.109375" style="44" hidden="1" customWidth="1" outlineLevel="1"/>
    <col min="21" max="21" width="9.109375" style="44" collapsed="1"/>
    <col min="22" max="16384" width="9.109375" style="44"/>
  </cols>
  <sheetData>
    <row r="1" spans="1:21" ht="34.5" customHeight="1" x14ac:dyDescent="0.25">
      <c r="A1" s="242" t="s">
        <v>211</v>
      </c>
      <c r="B1" s="242"/>
      <c r="C1" s="242"/>
      <c r="D1" s="242"/>
      <c r="E1" s="242"/>
      <c r="F1" s="242"/>
      <c r="G1" s="242"/>
      <c r="H1" s="242"/>
      <c r="I1" s="165"/>
      <c r="K1" s="42" t="s">
        <v>141</v>
      </c>
      <c r="L1" s="42" t="s">
        <v>142</v>
      </c>
      <c r="M1" s="42" t="s">
        <v>137</v>
      </c>
      <c r="N1" s="42" t="s">
        <v>143</v>
      </c>
      <c r="O1" s="42" t="s">
        <v>144</v>
      </c>
      <c r="P1" s="42" t="s">
        <v>145</v>
      </c>
      <c r="Q1" s="42" t="s">
        <v>146</v>
      </c>
      <c r="R1" s="42" t="s">
        <v>147</v>
      </c>
      <c r="S1" s="42" t="s">
        <v>148</v>
      </c>
      <c r="T1" s="42"/>
    </row>
    <row r="2" spans="1:21" x14ac:dyDescent="0.25">
      <c r="A2" s="117"/>
      <c r="B2" s="117"/>
      <c r="C2" s="117"/>
      <c r="D2" s="117"/>
      <c r="E2" s="117"/>
      <c r="F2" s="117"/>
      <c r="G2" s="117"/>
      <c r="H2" s="43"/>
      <c r="I2" s="165"/>
      <c r="K2" s="37">
        <v>1</v>
      </c>
      <c r="L2" s="37" t="s">
        <v>149</v>
      </c>
      <c r="M2" s="38" t="s">
        <v>164</v>
      </c>
      <c r="N2" s="39">
        <v>1</v>
      </c>
      <c r="O2" s="37" t="s">
        <v>150</v>
      </c>
      <c r="P2" s="40">
        <v>0.5</v>
      </c>
      <c r="Q2" s="41">
        <v>10.25</v>
      </c>
      <c r="R2" s="41">
        <f t="shared" ref="R2:R7" si="0">N2*Q2</f>
        <v>10.25</v>
      </c>
      <c r="S2" s="41">
        <f>R2*P2</f>
        <v>5.125</v>
      </c>
      <c r="T2" s="41" t="s">
        <v>151</v>
      </c>
    </row>
    <row r="3" spans="1:21" ht="24" customHeight="1" x14ac:dyDescent="0.25">
      <c r="A3" s="166" t="s">
        <v>102</v>
      </c>
      <c r="B3" s="46" t="s">
        <v>209</v>
      </c>
      <c r="C3" s="231" t="s">
        <v>140</v>
      </c>
      <c r="D3" s="231"/>
      <c r="E3" s="231"/>
      <c r="F3" s="167" t="s">
        <v>146</v>
      </c>
      <c r="G3" s="151" t="s">
        <v>200</v>
      </c>
      <c r="H3" s="48"/>
      <c r="I3" s="165"/>
      <c r="J3" s="193"/>
      <c r="K3" s="194">
        <v>2</v>
      </c>
      <c r="L3" s="194" t="s">
        <v>149</v>
      </c>
      <c r="M3" s="195" t="s">
        <v>165</v>
      </c>
      <c r="N3" s="196">
        <v>1</v>
      </c>
      <c r="O3" s="194" t="s">
        <v>152</v>
      </c>
      <c r="P3" s="197">
        <v>0.5</v>
      </c>
      <c r="Q3" s="198">
        <v>11.85</v>
      </c>
      <c r="R3" s="198">
        <f t="shared" si="0"/>
        <v>11.85</v>
      </c>
      <c r="S3" s="198">
        <f>R3*P3</f>
        <v>5.9249999999999998</v>
      </c>
      <c r="T3" s="198" t="s">
        <v>151</v>
      </c>
      <c r="U3" s="193"/>
    </row>
    <row r="4" spans="1:21" x14ac:dyDescent="0.25">
      <c r="A4" s="168" t="s">
        <v>103</v>
      </c>
      <c r="B4" s="49" t="s">
        <v>31</v>
      </c>
      <c r="C4" s="147">
        <v>1</v>
      </c>
      <c r="D4" s="232"/>
      <c r="E4" s="232"/>
      <c r="F4" s="50"/>
      <c r="G4" s="152">
        <v>4000</v>
      </c>
      <c r="H4" s="72"/>
      <c r="I4" s="165"/>
      <c r="J4" s="193"/>
      <c r="K4" s="194">
        <v>3</v>
      </c>
      <c r="L4" s="194" t="s">
        <v>149</v>
      </c>
      <c r="M4" s="195" t="s">
        <v>166</v>
      </c>
      <c r="N4" s="196">
        <v>1</v>
      </c>
      <c r="O4" s="194" t="s">
        <v>153</v>
      </c>
      <c r="P4" s="197">
        <v>0.5</v>
      </c>
      <c r="Q4" s="198">
        <v>6.48</v>
      </c>
      <c r="R4" s="198">
        <f t="shared" si="0"/>
        <v>6.48</v>
      </c>
      <c r="S4" s="198">
        <f>R4*P4</f>
        <v>3.24</v>
      </c>
      <c r="T4" s="198" t="s">
        <v>151</v>
      </c>
      <c r="U4" s="193"/>
    </row>
    <row r="5" spans="1:21" x14ac:dyDescent="0.25">
      <c r="A5" s="168" t="s">
        <v>32</v>
      </c>
      <c r="B5" s="49"/>
      <c r="C5" s="147">
        <v>2</v>
      </c>
      <c r="D5" s="232"/>
      <c r="E5" s="232"/>
      <c r="F5" s="50"/>
      <c r="G5" s="152" t="s">
        <v>151</v>
      </c>
      <c r="H5" s="72"/>
      <c r="I5" s="165"/>
      <c r="J5" s="193"/>
      <c r="K5" s="194">
        <v>4</v>
      </c>
      <c r="L5" s="194" t="s">
        <v>149</v>
      </c>
      <c r="M5" s="195" t="s">
        <v>167</v>
      </c>
      <c r="N5" s="196">
        <v>1</v>
      </c>
      <c r="O5" s="194" t="s">
        <v>154</v>
      </c>
      <c r="P5" s="197">
        <v>0.5</v>
      </c>
      <c r="Q5" s="198">
        <v>2.6</v>
      </c>
      <c r="R5" s="198">
        <f t="shared" si="0"/>
        <v>2.6</v>
      </c>
      <c r="S5" s="198">
        <f>R5*P5</f>
        <v>1.3</v>
      </c>
      <c r="T5" s="198" t="s">
        <v>151</v>
      </c>
      <c r="U5" s="193"/>
    </row>
    <row r="6" spans="1:21" x14ac:dyDescent="0.25">
      <c r="A6" s="168" t="s">
        <v>104</v>
      </c>
      <c r="B6" s="149" t="s">
        <v>210</v>
      </c>
      <c r="C6" s="147">
        <v>3</v>
      </c>
      <c r="D6" s="232"/>
      <c r="E6" s="232"/>
      <c r="F6" s="50"/>
      <c r="G6" s="152" t="s">
        <v>151</v>
      </c>
      <c r="H6" s="47" t="s">
        <v>76</v>
      </c>
      <c r="I6" s="165"/>
      <c r="J6" s="193"/>
      <c r="K6" s="194">
        <v>5</v>
      </c>
      <c r="L6" s="194" t="s">
        <v>149</v>
      </c>
      <c r="M6" s="195" t="s">
        <v>168</v>
      </c>
      <c r="N6" s="196">
        <v>1</v>
      </c>
      <c r="O6" s="194" t="s">
        <v>155</v>
      </c>
      <c r="P6" s="197">
        <v>0.5</v>
      </c>
      <c r="Q6" s="198">
        <v>4</v>
      </c>
      <c r="R6" s="198">
        <f t="shared" si="0"/>
        <v>4</v>
      </c>
      <c r="S6" s="198"/>
      <c r="T6" s="198" t="s">
        <v>151</v>
      </c>
      <c r="U6" s="193"/>
    </row>
    <row r="7" spans="1:21" x14ac:dyDescent="0.25">
      <c r="A7" s="168" t="s">
        <v>7</v>
      </c>
      <c r="B7" s="219">
        <v>100000</v>
      </c>
      <c r="C7" s="148">
        <v>4</v>
      </c>
      <c r="D7" s="232"/>
      <c r="E7" s="232"/>
      <c r="F7" s="50"/>
      <c r="G7" s="152" t="s">
        <v>151</v>
      </c>
      <c r="H7" s="52">
        <v>0</v>
      </c>
      <c r="I7" s="178"/>
      <c r="J7" s="193"/>
      <c r="K7" s="194">
        <v>6</v>
      </c>
      <c r="L7" s="194" t="s">
        <v>149</v>
      </c>
      <c r="M7" s="195" t="s">
        <v>169</v>
      </c>
      <c r="N7" s="196">
        <v>1</v>
      </c>
      <c r="O7" s="194"/>
      <c r="P7" s="197">
        <v>0.5</v>
      </c>
      <c r="Q7" s="198">
        <v>17.009</v>
      </c>
      <c r="R7" s="198">
        <f t="shared" si="0"/>
        <v>17.009</v>
      </c>
      <c r="S7" s="198">
        <f>R7*P7</f>
        <v>8.5045000000000002</v>
      </c>
      <c r="T7" s="198" t="s">
        <v>151</v>
      </c>
      <c r="U7" s="193"/>
    </row>
    <row r="8" spans="1:21" x14ac:dyDescent="0.25">
      <c r="A8" s="168" t="s">
        <v>231</v>
      </c>
      <c r="B8" s="52">
        <v>11</v>
      </c>
      <c r="C8" s="52">
        <v>17</v>
      </c>
      <c r="D8" s="230" t="s">
        <v>201</v>
      </c>
      <c r="E8" s="230"/>
      <c r="F8" s="118">
        <f>SUM(F4:F7)</f>
        <v>0</v>
      </c>
      <c r="G8" s="119"/>
      <c r="H8" s="236" t="s">
        <v>81</v>
      </c>
      <c r="I8" s="176"/>
      <c r="J8" s="193"/>
      <c r="K8" s="199">
        <v>7</v>
      </c>
      <c r="L8" s="194" t="s">
        <v>156</v>
      </c>
      <c r="M8" s="200" t="s">
        <v>170</v>
      </c>
      <c r="N8" s="196">
        <v>1</v>
      </c>
      <c r="O8" s="194">
        <f>5.76+0.88+0.88+0.4+0.36</f>
        <v>8.2799999999999994</v>
      </c>
      <c r="P8" s="197">
        <v>0.5</v>
      </c>
      <c r="Q8" s="198">
        <v>5.5</v>
      </c>
      <c r="R8" s="198">
        <f>O8</f>
        <v>8.2799999999999994</v>
      </c>
      <c r="S8" s="198">
        <f t="shared" ref="S8:S17" si="1">P8*R8</f>
        <v>4.1399999999999997</v>
      </c>
      <c r="T8" s="198" t="s">
        <v>151</v>
      </c>
      <c r="U8" s="193"/>
    </row>
    <row r="9" spans="1:21" ht="16.5" customHeight="1" x14ac:dyDescent="0.25">
      <c r="A9" s="168" t="s">
        <v>94</v>
      </c>
      <c r="B9" s="148">
        <f>B10+B11</f>
        <v>13</v>
      </c>
      <c r="C9" s="237" t="s">
        <v>186</v>
      </c>
      <c r="D9" s="237"/>
      <c r="E9" s="237"/>
      <c r="F9" s="237"/>
      <c r="G9" s="47"/>
      <c r="H9" s="236"/>
      <c r="I9" s="165"/>
      <c r="J9" s="193"/>
      <c r="K9" s="194">
        <v>1</v>
      </c>
      <c r="L9" s="194" t="s">
        <v>156</v>
      </c>
      <c r="M9" s="200" t="s">
        <v>171</v>
      </c>
      <c r="N9" s="196">
        <v>1</v>
      </c>
      <c r="O9" s="194">
        <v>2.86</v>
      </c>
      <c r="P9" s="197">
        <v>0.5</v>
      </c>
      <c r="Q9" s="198">
        <v>3.85</v>
      </c>
      <c r="R9" s="198">
        <f>O9</f>
        <v>2.86</v>
      </c>
      <c r="S9" s="198">
        <f t="shared" si="1"/>
        <v>1.43</v>
      </c>
      <c r="T9" s="198" t="s">
        <v>151</v>
      </c>
      <c r="U9" s="193"/>
    </row>
    <row r="10" spans="1:21" x14ac:dyDescent="0.25">
      <c r="A10" s="168" t="s">
        <v>202</v>
      </c>
      <c r="B10" s="52">
        <v>13</v>
      </c>
      <c r="C10" s="147">
        <v>1</v>
      </c>
      <c r="D10" s="232"/>
      <c r="E10" s="232"/>
      <c r="F10" s="56"/>
      <c r="G10" s="52">
        <v>5</v>
      </c>
      <c r="H10" s="52">
        <v>1</v>
      </c>
      <c r="I10" s="165"/>
      <c r="J10" s="193"/>
      <c r="K10" s="194">
        <v>2</v>
      </c>
      <c r="L10" s="58" t="s">
        <v>149</v>
      </c>
      <c r="M10" s="201" t="s">
        <v>172</v>
      </c>
      <c r="N10" s="202">
        <v>1</v>
      </c>
      <c r="O10" s="58" t="s">
        <v>157</v>
      </c>
      <c r="P10" s="153">
        <v>0.7</v>
      </c>
      <c r="Q10" s="203">
        <v>5.22</v>
      </c>
      <c r="R10" s="203">
        <f t="shared" ref="R10:R17" si="2">N10*Q10</f>
        <v>5.22</v>
      </c>
      <c r="S10" s="203">
        <f t="shared" si="1"/>
        <v>3.6539999999999995</v>
      </c>
      <c r="T10" s="203" t="s">
        <v>151</v>
      </c>
      <c r="U10" s="193"/>
    </row>
    <row r="11" spans="1:21" x14ac:dyDescent="0.25">
      <c r="A11" s="168" t="s">
        <v>203</v>
      </c>
      <c r="B11" s="52">
        <v>0</v>
      </c>
      <c r="C11" s="147">
        <v>2</v>
      </c>
      <c r="D11" s="232"/>
      <c r="E11" s="232"/>
      <c r="F11" s="56"/>
      <c r="G11" s="119"/>
      <c r="H11" s="236" t="s">
        <v>80</v>
      </c>
      <c r="I11" s="165"/>
      <c r="J11" s="193"/>
      <c r="K11" s="194">
        <v>3</v>
      </c>
      <c r="L11" s="58" t="s">
        <v>149</v>
      </c>
      <c r="M11" s="201" t="s">
        <v>173</v>
      </c>
      <c r="N11" s="202">
        <v>1</v>
      </c>
      <c r="O11" s="58" t="s">
        <v>158</v>
      </c>
      <c r="P11" s="153">
        <v>0.7</v>
      </c>
      <c r="Q11" s="203">
        <v>55.585000000000001</v>
      </c>
      <c r="R11" s="203">
        <f t="shared" si="2"/>
        <v>55.585000000000001</v>
      </c>
      <c r="S11" s="203">
        <f t="shared" si="1"/>
        <v>38.909500000000001</v>
      </c>
      <c r="T11" s="203" t="s">
        <v>151</v>
      </c>
      <c r="U11" s="193"/>
    </row>
    <row r="12" spans="1:21" x14ac:dyDescent="0.25">
      <c r="A12" s="168" t="s">
        <v>128</v>
      </c>
      <c r="B12" s="52">
        <v>2</v>
      </c>
      <c r="C12" s="147">
        <v>3</v>
      </c>
      <c r="D12" s="233"/>
      <c r="E12" s="233"/>
      <c r="F12" s="56"/>
      <c r="G12" s="119"/>
      <c r="H12" s="236"/>
      <c r="I12" s="165"/>
      <c r="J12" s="193"/>
      <c r="K12" s="194">
        <v>4</v>
      </c>
      <c r="L12" s="194" t="s">
        <v>149</v>
      </c>
      <c r="M12" s="195" t="s">
        <v>174</v>
      </c>
      <c r="N12" s="196">
        <v>1</v>
      </c>
      <c r="O12" s="194" t="s">
        <v>159</v>
      </c>
      <c r="P12" s="197">
        <v>0.7</v>
      </c>
      <c r="Q12" s="198">
        <v>1.181</v>
      </c>
      <c r="R12" s="198">
        <f t="shared" si="2"/>
        <v>1.181</v>
      </c>
      <c r="S12" s="198">
        <f t="shared" si="1"/>
        <v>0.82669999999999999</v>
      </c>
      <c r="T12" s="203" t="s">
        <v>151</v>
      </c>
      <c r="U12" s="193"/>
    </row>
    <row r="13" spans="1:21" x14ac:dyDescent="0.25">
      <c r="A13" s="168" t="s">
        <v>187</v>
      </c>
      <c r="B13" s="120">
        <v>0.05</v>
      </c>
      <c r="C13" s="148">
        <v>4</v>
      </c>
      <c r="D13" s="232"/>
      <c r="E13" s="232"/>
      <c r="F13" s="56"/>
      <c r="G13" s="119"/>
      <c r="H13" s="152">
        <v>0</v>
      </c>
      <c r="I13" s="165"/>
      <c r="J13" s="193"/>
      <c r="K13" s="194">
        <v>5</v>
      </c>
      <c r="L13" s="194" t="s">
        <v>149</v>
      </c>
      <c r="M13" s="195" t="s">
        <v>175</v>
      </c>
      <c r="N13" s="196">
        <v>1</v>
      </c>
      <c r="O13" s="194" t="s">
        <v>155</v>
      </c>
      <c r="P13" s="197">
        <v>0.7</v>
      </c>
      <c r="Q13" s="198">
        <v>6.59</v>
      </c>
      <c r="R13" s="198">
        <f t="shared" si="2"/>
        <v>6.59</v>
      </c>
      <c r="S13" s="198">
        <f t="shared" si="1"/>
        <v>4.6129999999999995</v>
      </c>
      <c r="T13" s="203" t="s">
        <v>151</v>
      </c>
      <c r="U13" s="193"/>
    </row>
    <row r="14" spans="1:21" x14ac:dyDescent="0.25">
      <c r="A14" s="168" t="s">
        <v>110</v>
      </c>
      <c r="B14" s="148"/>
      <c r="C14" s="121" t="s">
        <v>193</v>
      </c>
      <c r="D14" s="121"/>
      <c r="E14" s="121"/>
      <c r="F14" s="122">
        <f>SUM(F10:F13)</f>
        <v>0</v>
      </c>
      <c r="G14" s="119">
        <v>2</v>
      </c>
      <c r="H14" s="47"/>
      <c r="I14" s="165"/>
      <c r="J14" s="193"/>
      <c r="K14" s="194">
        <v>6</v>
      </c>
      <c r="L14" s="194" t="s">
        <v>149</v>
      </c>
      <c r="M14" s="195" t="s">
        <v>176</v>
      </c>
      <c r="N14" s="196">
        <v>1</v>
      </c>
      <c r="O14" s="194" t="s">
        <v>160</v>
      </c>
      <c r="P14" s="197">
        <v>0.7</v>
      </c>
      <c r="Q14" s="198">
        <v>57.365000000000002</v>
      </c>
      <c r="R14" s="198">
        <f t="shared" si="2"/>
        <v>57.365000000000002</v>
      </c>
      <c r="S14" s="198">
        <f t="shared" si="1"/>
        <v>40.155499999999996</v>
      </c>
      <c r="T14" s="203" t="s">
        <v>151</v>
      </c>
      <c r="U14" s="193"/>
    </row>
    <row r="15" spans="1:21" x14ac:dyDescent="0.25">
      <c r="A15" s="170" t="s">
        <v>0</v>
      </c>
      <c r="B15" s="148"/>
      <c r="C15" s="148" t="s">
        <v>98</v>
      </c>
      <c r="D15" s="148" t="s">
        <v>97</v>
      </c>
      <c r="E15" s="148" t="s">
        <v>96</v>
      </c>
      <c r="F15" s="148" t="s">
        <v>105</v>
      </c>
      <c r="G15" s="150" t="s">
        <v>74</v>
      </c>
      <c r="H15" s="47" t="s">
        <v>127</v>
      </c>
      <c r="I15" s="165"/>
      <c r="J15" s="193"/>
      <c r="K15" s="194">
        <v>7</v>
      </c>
      <c r="L15" s="194" t="s">
        <v>149</v>
      </c>
      <c r="M15" s="195" t="s">
        <v>177</v>
      </c>
      <c r="N15" s="196">
        <v>1</v>
      </c>
      <c r="O15" s="194" t="s">
        <v>161</v>
      </c>
      <c r="P15" s="197">
        <v>0.7</v>
      </c>
      <c r="Q15" s="198">
        <v>6.2</v>
      </c>
      <c r="R15" s="198">
        <f t="shared" si="2"/>
        <v>6.2</v>
      </c>
      <c r="S15" s="198">
        <f t="shared" si="1"/>
        <v>4.34</v>
      </c>
      <c r="T15" s="203" t="s">
        <v>151</v>
      </c>
      <c r="U15" s="193"/>
    </row>
    <row r="16" spans="1:21" ht="21" customHeight="1" x14ac:dyDescent="0.25">
      <c r="A16" s="130" t="s">
        <v>212</v>
      </c>
      <c r="B16" s="119"/>
      <c r="C16" s="52">
        <v>25</v>
      </c>
      <c r="D16" s="52">
        <v>38</v>
      </c>
      <c r="E16" s="122">
        <v>4.3</v>
      </c>
      <c r="F16" s="225">
        <f>H30</f>
        <v>3</v>
      </c>
      <c r="G16" s="59">
        <f>(F16*$B$7)*(1+B13)</f>
        <v>315000</v>
      </c>
      <c r="H16" s="60">
        <f>E16*G16</f>
        <v>1354500</v>
      </c>
      <c r="I16" s="165"/>
      <c r="J16" s="193"/>
      <c r="K16" s="194">
        <v>8</v>
      </c>
      <c r="L16" s="194" t="s">
        <v>162</v>
      </c>
      <c r="M16" s="195" t="s">
        <v>178</v>
      </c>
      <c r="N16" s="196">
        <v>3</v>
      </c>
      <c r="O16" s="194"/>
      <c r="P16" s="197">
        <v>0.7</v>
      </c>
      <c r="Q16" s="198">
        <v>3.7</v>
      </c>
      <c r="R16" s="198">
        <f t="shared" si="2"/>
        <v>11.100000000000001</v>
      </c>
      <c r="S16" s="198">
        <f t="shared" si="1"/>
        <v>7.7700000000000005</v>
      </c>
      <c r="T16" s="203" t="s">
        <v>151</v>
      </c>
      <c r="U16" s="193"/>
    </row>
    <row r="17" spans="1:21" x14ac:dyDescent="0.25">
      <c r="A17" s="130" t="s">
        <v>213</v>
      </c>
      <c r="B17" s="119"/>
      <c r="C17" s="52">
        <v>25</v>
      </c>
      <c r="D17" s="52">
        <v>38</v>
      </c>
      <c r="E17" s="122">
        <v>15</v>
      </c>
      <c r="F17" s="225">
        <f>B12/H35</f>
        <v>0.25</v>
      </c>
      <c r="G17" s="59">
        <f>(F17*$B$7)*(1+B14)</f>
        <v>25000</v>
      </c>
      <c r="H17" s="60">
        <f t="shared" ref="H17:H23" si="3">E17*G17</f>
        <v>375000</v>
      </c>
      <c r="I17" s="165"/>
      <c r="J17" s="193"/>
      <c r="K17" s="194">
        <v>9</v>
      </c>
      <c r="L17" s="194" t="s">
        <v>162</v>
      </c>
      <c r="M17" s="195" t="s">
        <v>179</v>
      </c>
      <c r="N17" s="196">
        <v>1</v>
      </c>
      <c r="O17" s="194" t="s">
        <v>163</v>
      </c>
      <c r="P17" s="197">
        <v>0.7</v>
      </c>
      <c r="Q17" s="198">
        <v>7.9749999999999996</v>
      </c>
      <c r="R17" s="198">
        <f t="shared" si="2"/>
        <v>7.9749999999999996</v>
      </c>
      <c r="S17" s="198">
        <f t="shared" si="1"/>
        <v>5.5824999999999996</v>
      </c>
      <c r="T17" s="203" t="s">
        <v>151</v>
      </c>
      <c r="U17" s="193"/>
    </row>
    <row r="18" spans="1:21" x14ac:dyDescent="0.25">
      <c r="A18" s="130" t="s">
        <v>216</v>
      </c>
      <c r="B18" s="119"/>
      <c r="C18" s="52"/>
      <c r="D18" s="52"/>
      <c r="E18" s="122">
        <v>10800</v>
      </c>
      <c r="F18" s="225">
        <v>5.0000000000000001E-4</v>
      </c>
      <c r="G18" s="59">
        <f>F18*$B$7</f>
        <v>50</v>
      </c>
      <c r="H18" s="60">
        <f t="shared" si="3"/>
        <v>540000</v>
      </c>
      <c r="I18" s="165"/>
      <c r="J18" s="193"/>
      <c r="K18" s="51"/>
      <c r="L18" s="51"/>
      <c r="M18" s="51"/>
      <c r="N18" s="51"/>
      <c r="O18" s="51"/>
      <c r="P18" s="51"/>
      <c r="Q18" s="51"/>
      <c r="R18" s="51"/>
      <c r="S18" s="51"/>
      <c r="T18" s="154"/>
      <c r="U18" s="193"/>
    </row>
    <row r="19" spans="1:21" ht="14.4" x14ac:dyDescent="0.3">
      <c r="A19" s="130" t="s">
        <v>214</v>
      </c>
      <c r="B19" s="119"/>
      <c r="C19" s="52"/>
      <c r="D19" s="52"/>
      <c r="E19" s="122">
        <v>500</v>
      </c>
      <c r="F19" s="225">
        <v>1E-4</v>
      </c>
      <c r="G19" s="59">
        <f>F19*$B$7</f>
        <v>10</v>
      </c>
      <c r="H19" s="60">
        <f t="shared" si="3"/>
        <v>5000</v>
      </c>
      <c r="I19" s="165"/>
      <c r="J19" s="204"/>
      <c r="K19" s="235" t="s">
        <v>186</v>
      </c>
      <c r="L19" s="235"/>
      <c r="M19" s="235"/>
      <c r="N19" s="235"/>
      <c r="O19" s="51"/>
      <c r="P19" s="51"/>
      <c r="Q19" s="51"/>
      <c r="R19" s="51"/>
      <c r="S19" s="51"/>
      <c r="T19" s="154"/>
      <c r="U19" s="193"/>
    </row>
    <row r="20" spans="1:21" x14ac:dyDescent="0.25">
      <c r="A20" s="130" t="s">
        <v>215</v>
      </c>
      <c r="B20" s="119"/>
      <c r="C20" s="119"/>
      <c r="D20" s="119"/>
      <c r="E20" s="122">
        <v>50</v>
      </c>
      <c r="F20" s="225">
        <v>1E-4</v>
      </c>
      <c r="G20" s="59">
        <f t="shared" ref="G20:G23" si="4">F20*$B$7</f>
        <v>10</v>
      </c>
      <c r="H20" s="60">
        <f t="shared" si="3"/>
        <v>500</v>
      </c>
      <c r="I20" s="165"/>
      <c r="J20" s="193"/>
      <c r="K20" s="205" t="s">
        <v>188</v>
      </c>
      <c r="L20" s="205"/>
      <c r="M20" s="206">
        <v>68.819999999999993</v>
      </c>
      <c r="N20" s="51"/>
      <c r="O20" s="51"/>
      <c r="P20" s="51"/>
      <c r="Q20" s="51"/>
      <c r="R20" s="51"/>
      <c r="S20" s="51"/>
      <c r="T20" s="154"/>
      <c r="U20" s="193"/>
    </row>
    <row r="21" spans="1:21" x14ac:dyDescent="0.25">
      <c r="A21" s="130"/>
      <c r="B21" s="119"/>
      <c r="C21" s="119"/>
      <c r="D21" s="119"/>
      <c r="E21" s="122"/>
      <c r="F21" s="225">
        <v>0.27</v>
      </c>
      <c r="G21" s="59">
        <f t="shared" si="4"/>
        <v>27000</v>
      </c>
      <c r="H21" s="60">
        <f t="shared" si="3"/>
        <v>0</v>
      </c>
      <c r="I21" s="165"/>
      <c r="J21" s="193"/>
      <c r="K21" s="205" t="s">
        <v>189</v>
      </c>
      <c r="L21" s="205"/>
      <c r="M21" s="206">
        <v>82.78</v>
      </c>
      <c r="N21" s="51"/>
      <c r="O21" s="51"/>
      <c r="P21" s="51"/>
      <c r="Q21" s="51"/>
      <c r="R21" s="51"/>
      <c r="S21" s="51"/>
      <c r="T21" s="154"/>
      <c r="U21" s="193"/>
    </row>
    <row r="22" spans="1:21" x14ac:dyDescent="0.25">
      <c r="A22" s="130"/>
      <c r="B22" s="119"/>
      <c r="C22" s="119"/>
      <c r="D22" s="119"/>
      <c r="E22" s="122"/>
      <c r="F22" s="225">
        <v>4.0000000000000001E-3</v>
      </c>
      <c r="G22" s="59">
        <f t="shared" si="4"/>
        <v>400</v>
      </c>
      <c r="H22" s="60">
        <f t="shared" si="3"/>
        <v>0</v>
      </c>
      <c r="I22" s="165"/>
      <c r="J22" s="193"/>
      <c r="K22" s="205" t="s">
        <v>190</v>
      </c>
      <c r="L22" s="205"/>
      <c r="M22" s="206">
        <v>94.97</v>
      </c>
      <c r="N22" s="51"/>
      <c r="O22" s="51"/>
      <c r="P22" s="51"/>
      <c r="Q22" s="51"/>
      <c r="R22" s="51"/>
      <c r="S22" s="51"/>
      <c r="T22" s="154"/>
      <c r="U22" s="193"/>
    </row>
    <row r="23" spans="1:21" x14ac:dyDescent="0.25">
      <c r="A23" s="130"/>
      <c r="B23" s="119"/>
      <c r="C23" s="119"/>
      <c r="D23" s="119"/>
      <c r="E23" s="122"/>
      <c r="F23" s="225">
        <v>1.4999999999999999E-2</v>
      </c>
      <c r="G23" s="59">
        <f t="shared" si="4"/>
        <v>1500</v>
      </c>
      <c r="H23" s="60">
        <f t="shared" si="3"/>
        <v>0</v>
      </c>
      <c r="I23" s="165"/>
      <c r="J23" s="193"/>
      <c r="K23" s="205" t="s">
        <v>191</v>
      </c>
      <c r="L23" s="205"/>
      <c r="M23" s="206">
        <v>79.92</v>
      </c>
      <c r="N23" s="51"/>
      <c r="O23" s="51"/>
      <c r="P23" s="51"/>
      <c r="Q23" s="51"/>
      <c r="R23" s="51"/>
      <c r="S23" s="51"/>
      <c r="T23" s="154"/>
      <c r="U23" s="193"/>
    </row>
    <row r="24" spans="1:21" ht="25.2" x14ac:dyDescent="0.25">
      <c r="A24" s="131" t="s">
        <v>208</v>
      </c>
      <c r="B24" s="119"/>
      <c r="C24" s="119"/>
      <c r="D24" s="119"/>
      <c r="E24" s="132">
        <v>3</v>
      </c>
      <c r="F24" s="61" t="s">
        <v>83</v>
      </c>
      <c r="G24" s="59">
        <f>B11</f>
        <v>0</v>
      </c>
      <c r="H24" s="60">
        <f>E24*G24*H10</f>
        <v>0</v>
      </c>
      <c r="I24" s="165"/>
      <c r="J24" s="193"/>
      <c r="K24" s="205" t="s">
        <v>192</v>
      </c>
      <c r="L24" s="205"/>
      <c r="M24" s="206">
        <v>80.19</v>
      </c>
      <c r="N24" s="51"/>
      <c r="O24" s="51"/>
      <c r="P24" s="51"/>
      <c r="Q24" s="51"/>
      <c r="R24" s="51"/>
      <c r="S24" s="51"/>
      <c r="T24" s="154"/>
      <c r="U24" s="193"/>
    </row>
    <row r="25" spans="1:21" ht="25.2" x14ac:dyDescent="0.3">
      <c r="A25" s="131" t="s">
        <v>208</v>
      </c>
      <c r="B25" s="119"/>
      <c r="C25" s="119"/>
      <c r="D25" s="119"/>
      <c r="E25" s="132">
        <v>0.25</v>
      </c>
      <c r="F25" s="61" t="s">
        <v>83</v>
      </c>
      <c r="G25" s="59">
        <f>B10</f>
        <v>13</v>
      </c>
      <c r="H25" s="60">
        <f>E25*G25*H13</f>
        <v>0</v>
      </c>
      <c r="I25" s="165"/>
      <c r="J25" s="204"/>
      <c r="K25" s="170" t="s">
        <v>0</v>
      </c>
      <c r="L25" s="148" t="s">
        <v>206</v>
      </c>
      <c r="M25" s="148" t="s">
        <v>98</v>
      </c>
      <c r="N25" s="148" t="s">
        <v>97</v>
      </c>
      <c r="O25" s="148" t="s">
        <v>96</v>
      </c>
      <c r="P25" s="193"/>
      <c r="Q25" s="193"/>
      <c r="R25" s="193"/>
      <c r="S25" s="193"/>
      <c r="T25" s="207"/>
      <c r="U25" s="193"/>
    </row>
    <row r="26" spans="1:21" ht="27" customHeight="1" x14ac:dyDescent="0.3">
      <c r="A26" s="131"/>
      <c r="B26" s="119"/>
      <c r="C26" s="119"/>
      <c r="D26" s="119"/>
      <c r="E26" s="132"/>
      <c r="F26" s="240" t="s">
        <v>233</v>
      </c>
      <c r="G26" s="241"/>
      <c r="H26" s="113">
        <f>SUM(H16:H25)</f>
        <v>2275000</v>
      </c>
      <c r="I26" s="165"/>
      <c r="J26" s="204"/>
      <c r="K26" s="170"/>
      <c r="L26" s="148"/>
      <c r="M26" s="148"/>
      <c r="N26" s="148"/>
      <c r="O26" s="148"/>
      <c r="P26" s="193"/>
      <c r="Q26" s="193"/>
      <c r="R26" s="193"/>
      <c r="S26" s="193"/>
      <c r="T26" s="207"/>
      <c r="U26" s="193"/>
    </row>
    <row r="27" spans="1:21" ht="14.4" x14ac:dyDescent="0.3">
      <c r="A27" s="48" t="str">
        <f>A16</f>
        <v>C2S  70 25X38</v>
      </c>
      <c r="B27" s="47"/>
      <c r="C27" s="47"/>
      <c r="D27" s="47"/>
      <c r="E27" s="169"/>
      <c r="F27" s="47"/>
      <c r="G27" s="47"/>
      <c r="H27" s="60"/>
      <c r="I27" s="182"/>
      <c r="J27" s="204"/>
      <c r="K27" s="133" t="s">
        <v>212</v>
      </c>
      <c r="L27" s="146">
        <v>4.3</v>
      </c>
      <c r="M27" s="52">
        <v>25</v>
      </c>
      <c r="N27" s="52">
        <v>38</v>
      </c>
      <c r="O27" s="122">
        <v>4.3</v>
      </c>
      <c r="P27" s="193"/>
      <c r="Q27" s="193"/>
      <c r="R27" s="193"/>
      <c r="S27" s="193"/>
      <c r="T27" s="193"/>
      <c r="U27" s="193"/>
    </row>
    <row r="28" spans="1:21" ht="14.4" x14ac:dyDescent="0.3">
      <c r="A28" s="130" t="s">
        <v>99</v>
      </c>
      <c r="B28" s="133"/>
      <c r="C28" s="133"/>
      <c r="D28" s="133"/>
      <c r="E28" s="47">
        <v>17</v>
      </c>
      <c r="F28" s="52" t="s">
        <v>92</v>
      </c>
      <c r="G28" s="136">
        <v>11</v>
      </c>
      <c r="H28" s="119"/>
      <c r="I28" s="182"/>
      <c r="J28" s="204"/>
      <c r="K28" s="133" t="s">
        <v>213</v>
      </c>
      <c r="L28" s="146">
        <v>15</v>
      </c>
      <c r="M28" s="52">
        <v>25</v>
      </c>
      <c r="N28" s="52">
        <v>38</v>
      </c>
      <c r="O28" s="122">
        <v>15</v>
      </c>
      <c r="P28" s="193"/>
      <c r="Q28" s="193"/>
      <c r="R28" s="193"/>
      <c r="S28" s="193"/>
      <c r="T28" s="193"/>
      <c r="U28" s="193"/>
    </row>
    <row r="29" spans="1:21" ht="14.4" x14ac:dyDescent="0.3">
      <c r="A29" s="130" t="s">
        <v>93</v>
      </c>
      <c r="B29" s="133"/>
      <c r="C29" s="133"/>
      <c r="D29" s="133"/>
      <c r="E29" s="59">
        <f>C16</f>
        <v>25</v>
      </c>
      <c r="F29" s="52" t="s">
        <v>92</v>
      </c>
      <c r="G29" s="136">
        <f>D16</f>
        <v>38</v>
      </c>
      <c r="H29" s="119"/>
      <c r="I29" s="182"/>
      <c r="J29" s="204"/>
      <c r="K29" s="133" t="s">
        <v>216</v>
      </c>
      <c r="L29" s="146">
        <v>10800</v>
      </c>
      <c r="M29" s="52"/>
      <c r="N29" s="52"/>
      <c r="O29" s="122">
        <v>10800</v>
      </c>
      <c r="P29" s="193"/>
      <c r="Q29" s="193"/>
      <c r="R29" s="193"/>
      <c r="S29" s="193"/>
      <c r="T29" s="193"/>
      <c r="U29" s="193"/>
    </row>
    <row r="30" spans="1:21" ht="15.6" x14ac:dyDescent="0.4">
      <c r="A30" s="134" t="s">
        <v>100</v>
      </c>
      <c r="B30" s="135"/>
      <c r="C30" s="135"/>
      <c r="D30" s="135"/>
      <c r="E30" s="62">
        <f>ROUNDDOWN(E29/E28,0)</f>
        <v>1</v>
      </c>
      <c r="F30" s="137" t="s">
        <v>92</v>
      </c>
      <c r="G30" s="138">
        <f>ROUNDDOWN(G29/G28,0)</f>
        <v>3</v>
      </c>
      <c r="H30" s="63">
        <f>G30*E30</f>
        <v>3</v>
      </c>
      <c r="I30" s="182"/>
      <c r="J30" s="204"/>
      <c r="K30" s="133" t="s">
        <v>214</v>
      </c>
      <c r="L30" s="146">
        <v>500</v>
      </c>
      <c r="M30" s="52"/>
      <c r="N30" s="52"/>
      <c r="O30" s="122">
        <v>500</v>
      </c>
      <c r="P30" s="193"/>
      <c r="Q30" s="193"/>
      <c r="R30" s="193"/>
      <c r="S30" s="193"/>
      <c r="T30" s="193"/>
      <c r="U30" s="193"/>
    </row>
    <row r="31" spans="1:21" ht="14.4" x14ac:dyDescent="0.3">
      <c r="A31" s="48" t="str">
        <f>A17</f>
        <v>C2S 200 25X38</v>
      </c>
      <c r="B31" s="47"/>
      <c r="C31" s="47"/>
      <c r="D31" s="47"/>
      <c r="E31" s="148"/>
      <c r="F31" s="47"/>
      <c r="G31" s="47"/>
      <c r="H31" s="47"/>
      <c r="I31" s="176"/>
      <c r="J31" s="204"/>
      <c r="K31" s="133"/>
      <c r="L31" s="146"/>
      <c r="M31" s="119"/>
      <c r="N31" s="119"/>
      <c r="O31" s="122"/>
      <c r="P31" s="193"/>
      <c r="Q31" s="193"/>
      <c r="R31" s="193"/>
      <c r="S31" s="193"/>
      <c r="T31" s="193"/>
      <c r="U31" s="193"/>
    </row>
    <row r="32" spans="1:21" x14ac:dyDescent="0.25">
      <c r="A32" s="130" t="s">
        <v>106</v>
      </c>
      <c r="B32" s="133"/>
      <c r="C32" s="133"/>
      <c r="D32" s="133"/>
      <c r="E32" s="64">
        <f>B9</f>
        <v>13</v>
      </c>
      <c r="F32" s="52" t="s">
        <v>107</v>
      </c>
      <c r="G32" s="64">
        <f>E32/2</f>
        <v>6.5</v>
      </c>
      <c r="H32" s="119" t="s">
        <v>108</v>
      </c>
      <c r="I32" s="176"/>
      <c r="J32" s="193"/>
      <c r="K32" s="133" t="s">
        <v>215</v>
      </c>
      <c r="L32" s="146">
        <v>50</v>
      </c>
      <c r="M32" s="119"/>
      <c r="N32" s="119"/>
      <c r="O32" s="122"/>
      <c r="P32" s="193"/>
      <c r="Q32" s="193"/>
      <c r="R32" s="193"/>
      <c r="S32" s="193"/>
      <c r="T32" s="193"/>
      <c r="U32" s="193"/>
    </row>
    <row r="33" spans="1:21" ht="20.25" customHeight="1" x14ac:dyDescent="0.25">
      <c r="A33" s="130" t="s">
        <v>95</v>
      </c>
      <c r="B33" s="133"/>
      <c r="C33" s="133"/>
      <c r="D33" s="133"/>
      <c r="E33" s="64">
        <f>B8</f>
        <v>11</v>
      </c>
      <c r="F33" s="52" t="s">
        <v>92</v>
      </c>
      <c r="G33" s="64">
        <f>C8</f>
        <v>17</v>
      </c>
      <c r="H33" s="119"/>
      <c r="I33" s="176"/>
      <c r="J33" s="193"/>
      <c r="K33" s="133"/>
      <c r="L33" s="146"/>
      <c r="M33" s="119"/>
      <c r="N33" s="119"/>
      <c r="O33" s="122"/>
      <c r="P33" s="193"/>
      <c r="Q33" s="193"/>
      <c r="R33" s="193"/>
      <c r="S33" s="193"/>
      <c r="T33" s="193"/>
      <c r="U33" s="193"/>
    </row>
    <row r="34" spans="1:21" x14ac:dyDescent="0.25">
      <c r="A34" s="130" t="s">
        <v>101</v>
      </c>
      <c r="B34" s="133"/>
      <c r="C34" s="133"/>
      <c r="D34" s="133"/>
      <c r="E34" s="64">
        <v>26</v>
      </c>
      <c r="F34" s="52" t="s">
        <v>92</v>
      </c>
      <c r="G34" s="64">
        <v>34</v>
      </c>
      <c r="H34" s="119"/>
      <c r="I34" s="176"/>
      <c r="J34" s="193"/>
      <c r="K34" s="133"/>
      <c r="L34" s="119"/>
      <c r="M34" s="119"/>
      <c r="N34" s="119"/>
      <c r="O34" s="122"/>
      <c r="P34" s="193"/>
      <c r="Q34" s="193"/>
      <c r="R34" s="193"/>
      <c r="S34" s="193"/>
      <c r="T34" s="193"/>
      <c r="U34" s="193"/>
    </row>
    <row r="35" spans="1:21" ht="28.5" customHeight="1" x14ac:dyDescent="0.25">
      <c r="A35" s="134" t="s">
        <v>100</v>
      </c>
      <c r="B35" s="135"/>
      <c r="C35" s="135"/>
      <c r="D35" s="135"/>
      <c r="E35" s="65">
        <f>ROUNDDOWN(E34/E33,0)</f>
        <v>2</v>
      </c>
      <c r="F35" s="139"/>
      <c r="G35" s="65">
        <f>ROUNDDOWN(G34/G33,0)</f>
        <v>2</v>
      </c>
      <c r="H35" s="66">
        <f>E35*G35*B12</f>
        <v>8</v>
      </c>
      <c r="I35" s="165"/>
      <c r="J35" s="193"/>
      <c r="K35" s="220" t="s">
        <v>207</v>
      </c>
      <c r="L35" s="146">
        <v>0.25</v>
      </c>
      <c r="M35" s="119"/>
      <c r="N35" s="119"/>
      <c r="O35" s="132"/>
      <c r="P35" s="193"/>
      <c r="Q35" s="193"/>
      <c r="R35" s="193"/>
      <c r="S35" s="193"/>
      <c r="T35" s="193"/>
      <c r="U35" s="193"/>
    </row>
    <row r="36" spans="1:21" x14ac:dyDescent="0.25">
      <c r="A36" s="114" t="s">
        <v>1</v>
      </c>
      <c r="B36" s="72"/>
      <c r="C36" s="72"/>
      <c r="D36" s="72"/>
      <c r="E36" s="72"/>
      <c r="F36" s="72"/>
      <c r="G36" s="72"/>
      <c r="H36" s="140"/>
      <c r="I36" s="165"/>
      <c r="J36" s="193"/>
      <c r="K36" s="220" t="s">
        <v>208</v>
      </c>
      <c r="L36" s="146">
        <v>3</v>
      </c>
      <c r="M36" s="119"/>
      <c r="N36" s="119"/>
      <c r="O36" s="132"/>
      <c r="P36" s="193"/>
      <c r="Q36" s="193"/>
      <c r="R36" s="193"/>
      <c r="S36" s="193"/>
      <c r="T36" s="193"/>
      <c r="U36" s="193"/>
    </row>
    <row r="37" spans="1:21" ht="26.4" x14ac:dyDescent="0.25">
      <c r="A37" s="150" t="s">
        <v>2</v>
      </c>
      <c r="B37" s="150" t="s">
        <v>25</v>
      </c>
      <c r="C37" s="150"/>
      <c r="D37" s="47"/>
      <c r="E37" s="150" t="s">
        <v>23</v>
      </c>
      <c r="F37" s="87" t="s">
        <v>24</v>
      </c>
      <c r="G37" s="150" t="s">
        <v>25</v>
      </c>
      <c r="H37" s="150" t="s">
        <v>8</v>
      </c>
      <c r="I37" s="165"/>
      <c r="J37" s="193"/>
      <c r="K37" s="193"/>
      <c r="L37" s="193"/>
      <c r="M37" s="193"/>
      <c r="N37" s="193"/>
      <c r="O37" s="193"/>
      <c r="P37" s="193"/>
      <c r="Q37" s="193"/>
      <c r="R37" s="193"/>
      <c r="S37" s="193"/>
      <c r="T37" s="193"/>
      <c r="U37" s="193"/>
    </row>
    <row r="38" spans="1:21" x14ac:dyDescent="0.25">
      <c r="A38" s="141" t="s">
        <v>3</v>
      </c>
      <c r="B38" s="74" t="s">
        <v>26</v>
      </c>
      <c r="C38" s="71"/>
      <c r="D38" s="72"/>
      <c r="E38" s="150">
        <f>B9</f>
        <v>13</v>
      </c>
      <c r="F38" s="71">
        <v>100</v>
      </c>
      <c r="G38" s="74" t="s">
        <v>26</v>
      </c>
      <c r="H38" s="61">
        <f>E38*F38</f>
        <v>1300</v>
      </c>
      <c r="I38" s="165"/>
      <c r="J38" s="193"/>
      <c r="K38" s="193"/>
      <c r="L38" s="193"/>
      <c r="M38" s="193"/>
      <c r="N38" s="193"/>
      <c r="O38" s="193"/>
      <c r="P38" s="193"/>
      <c r="Q38" s="193"/>
      <c r="R38" s="193"/>
      <c r="S38" s="193"/>
      <c r="T38" s="193"/>
      <c r="U38" s="193"/>
    </row>
    <row r="39" spans="1:21" x14ac:dyDescent="0.25">
      <c r="A39" s="141" t="s">
        <v>77</v>
      </c>
      <c r="B39" s="74" t="s">
        <v>27</v>
      </c>
      <c r="C39" s="71"/>
      <c r="D39" s="72"/>
      <c r="E39" s="150">
        <f>$B$9</f>
        <v>13</v>
      </c>
      <c r="F39" s="92">
        <v>3</v>
      </c>
      <c r="G39" s="74" t="s">
        <v>27</v>
      </c>
      <c r="H39" s="61">
        <f>E39*F39*H10</f>
        <v>39</v>
      </c>
      <c r="I39" s="165"/>
      <c r="J39" s="193"/>
      <c r="K39" s="193"/>
      <c r="L39" s="193"/>
      <c r="M39" s="193"/>
      <c r="N39" s="193"/>
      <c r="O39" s="193"/>
      <c r="P39" s="193"/>
      <c r="Q39" s="193"/>
      <c r="R39" s="193"/>
      <c r="S39" s="193"/>
      <c r="T39" s="193"/>
      <c r="U39" s="193"/>
    </row>
    <row r="40" spans="1:21" x14ac:dyDescent="0.25">
      <c r="A40" s="141" t="s">
        <v>78</v>
      </c>
      <c r="B40" s="74" t="s">
        <v>27</v>
      </c>
      <c r="C40" s="71"/>
      <c r="D40" s="72"/>
      <c r="E40" s="150">
        <f>$B$9</f>
        <v>13</v>
      </c>
      <c r="F40" s="92">
        <f>E19</f>
        <v>500</v>
      </c>
      <c r="G40" s="74" t="s">
        <v>27</v>
      </c>
      <c r="H40" s="61">
        <f>E40*F40*H7</f>
        <v>0</v>
      </c>
      <c r="I40" s="165"/>
      <c r="J40" s="193"/>
      <c r="K40" s="193"/>
      <c r="L40" s="193"/>
      <c r="M40" s="193"/>
      <c r="N40" s="193"/>
      <c r="O40" s="193"/>
      <c r="P40" s="193"/>
      <c r="Q40" s="193"/>
      <c r="R40" s="193"/>
      <c r="S40" s="193"/>
      <c r="T40" s="193"/>
      <c r="U40" s="193"/>
    </row>
    <row r="41" spans="1:21" x14ac:dyDescent="0.25">
      <c r="A41" s="141" t="s">
        <v>4</v>
      </c>
      <c r="B41" s="74" t="s">
        <v>28</v>
      </c>
      <c r="C41" s="71"/>
      <c r="D41" s="72"/>
      <c r="E41" s="228">
        <f>(B10/B12)*(H35+H30)*2</f>
        <v>143</v>
      </c>
      <c r="F41" s="142">
        <v>470</v>
      </c>
      <c r="G41" s="74" t="s">
        <v>28</v>
      </c>
      <c r="H41" s="68">
        <f>E41*F41*H7</f>
        <v>0</v>
      </c>
      <c r="I41" s="165"/>
      <c r="J41" s="193"/>
      <c r="K41" s="193"/>
      <c r="L41" s="193"/>
      <c r="M41" s="193"/>
      <c r="N41" s="193"/>
      <c r="O41" s="193"/>
      <c r="P41" s="193"/>
      <c r="Q41" s="193"/>
      <c r="R41" s="193"/>
      <c r="S41" s="193"/>
      <c r="T41" s="193"/>
      <c r="U41" s="193"/>
    </row>
    <row r="42" spans="1:21" x14ac:dyDescent="0.25">
      <c r="A42" s="141" t="s">
        <v>5</v>
      </c>
      <c r="B42" s="71"/>
      <c r="C42" s="71"/>
      <c r="D42" s="74"/>
      <c r="E42" s="71"/>
      <c r="F42" s="71"/>
      <c r="G42" s="71"/>
      <c r="H42" s="74"/>
      <c r="I42" s="165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3"/>
      <c r="U42" s="193"/>
    </row>
    <row r="43" spans="1:21" x14ac:dyDescent="0.25">
      <c r="A43" s="123" t="s">
        <v>6</v>
      </c>
      <c r="B43" s="87"/>
      <c r="C43" s="87"/>
      <c r="D43" s="61"/>
      <c r="E43" s="87"/>
      <c r="F43" s="87"/>
      <c r="G43" s="87"/>
      <c r="H43" s="61">
        <f>SUM(H38:H42)</f>
        <v>1339</v>
      </c>
      <c r="I43" s="165"/>
      <c r="J43" s="193"/>
      <c r="K43" s="193"/>
      <c r="L43" s="193"/>
      <c r="M43" s="193"/>
      <c r="N43" s="193"/>
      <c r="O43" s="193"/>
      <c r="P43" s="193"/>
      <c r="Q43" s="193"/>
      <c r="R43" s="193"/>
      <c r="S43" s="193"/>
      <c r="T43" s="193"/>
      <c r="U43" s="193"/>
    </row>
    <row r="44" spans="1:21" x14ac:dyDescent="0.25">
      <c r="A44" s="164"/>
      <c r="B44" s="72"/>
      <c r="C44" s="72"/>
      <c r="D44" s="72"/>
      <c r="E44" s="72"/>
      <c r="F44" s="72"/>
      <c r="G44" s="72"/>
      <c r="H44" s="74"/>
      <c r="I44" s="165"/>
      <c r="J44" s="193"/>
      <c r="K44" s="193"/>
      <c r="L44" s="193"/>
      <c r="M44" s="193"/>
      <c r="N44" s="193"/>
      <c r="O44" s="193"/>
      <c r="P44" s="193"/>
      <c r="Q44" s="193"/>
      <c r="R44" s="193"/>
      <c r="S44" s="193"/>
      <c r="T44" s="193"/>
      <c r="U44" s="193"/>
    </row>
    <row r="45" spans="1:21" ht="26.4" x14ac:dyDescent="0.25">
      <c r="A45" s="150" t="s">
        <v>2</v>
      </c>
      <c r="B45" s="47"/>
      <c r="C45" s="150"/>
      <c r="D45" s="150" t="s">
        <v>75</v>
      </c>
      <c r="E45" s="150" t="s">
        <v>74</v>
      </c>
      <c r="F45" s="150" t="s">
        <v>24</v>
      </c>
      <c r="G45" s="150" t="s">
        <v>25</v>
      </c>
      <c r="H45" s="150" t="s">
        <v>8</v>
      </c>
      <c r="I45" s="211"/>
      <c r="J45" s="193"/>
      <c r="K45" s="193"/>
      <c r="L45" s="193"/>
      <c r="M45" s="193"/>
      <c r="N45" s="193"/>
      <c r="O45" s="193"/>
      <c r="P45" s="193"/>
      <c r="Q45" s="193"/>
      <c r="R45" s="193"/>
      <c r="S45" s="193"/>
      <c r="T45" s="193"/>
      <c r="U45" s="193"/>
    </row>
    <row r="46" spans="1:21" x14ac:dyDescent="0.25">
      <c r="A46" s="88" t="s">
        <v>138</v>
      </c>
      <c r="B46" s="72"/>
      <c r="C46" s="143"/>
      <c r="D46" s="145"/>
      <c r="E46" s="67"/>
      <c r="F46" s="73"/>
      <c r="G46" s="74" t="s">
        <v>27</v>
      </c>
      <c r="H46" s="70">
        <f>SUM(H16:H23)</f>
        <v>2275000</v>
      </c>
      <c r="I46" s="212"/>
      <c r="J46" s="193"/>
      <c r="K46" s="193"/>
      <c r="L46" s="193"/>
      <c r="M46" s="193"/>
      <c r="N46" s="193"/>
      <c r="O46" s="193"/>
      <c r="P46" s="193"/>
      <c r="Q46" s="193"/>
      <c r="R46" s="193"/>
      <c r="S46" s="193"/>
      <c r="T46" s="193"/>
      <c r="U46" s="193"/>
    </row>
    <row r="47" spans="1:21" ht="23.25" customHeight="1" x14ac:dyDescent="0.25">
      <c r="A47" s="88" t="s">
        <v>79</v>
      </c>
      <c r="B47" s="72"/>
      <c r="C47" s="91"/>
      <c r="D47" s="145"/>
      <c r="E47" s="155">
        <f>G24</f>
        <v>0</v>
      </c>
      <c r="F47" s="73">
        <f>E24</f>
        <v>3</v>
      </c>
      <c r="G47" s="74" t="s">
        <v>83</v>
      </c>
      <c r="H47" s="60">
        <f>E47*F47*H7</f>
        <v>0</v>
      </c>
      <c r="I47" s="212"/>
      <c r="J47" s="193"/>
      <c r="K47" s="193"/>
      <c r="L47" s="193"/>
      <c r="M47" s="193"/>
      <c r="N47" s="193"/>
      <c r="O47" s="193"/>
      <c r="P47" s="193"/>
      <c r="Q47" s="193"/>
      <c r="R47" s="193"/>
      <c r="S47" s="193"/>
      <c r="T47" s="193"/>
      <c r="U47" s="193"/>
    </row>
    <row r="48" spans="1:21" ht="23.25" customHeight="1" x14ac:dyDescent="0.25">
      <c r="A48" s="88" t="s">
        <v>82</v>
      </c>
      <c r="B48" s="72"/>
      <c r="C48" s="91"/>
      <c r="D48" s="75">
        <f>B10</f>
        <v>13</v>
      </c>
      <c r="E48" s="76">
        <f>(G25*B7)/B12</f>
        <v>650000</v>
      </c>
      <c r="F48" s="73">
        <v>3</v>
      </c>
      <c r="G48" s="74" t="s">
        <v>83</v>
      </c>
      <c r="H48" s="60">
        <f>(E48*F48*B12)*(1+B13)*H13</f>
        <v>0</v>
      </c>
      <c r="I48" s="212"/>
      <c r="J48" s="193"/>
      <c r="K48" s="193"/>
      <c r="L48" s="193"/>
      <c r="M48" s="193"/>
      <c r="N48" s="193"/>
      <c r="O48" s="193"/>
      <c r="P48" s="193"/>
      <c r="Q48" s="193"/>
      <c r="R48" s="193"/>
      <c r="S48" s="193"/>
      <c r="T48" s="193"/>
      <c r="U48" s="193"/>
    </row>
    <row r="49" spans="1:21" ht="23.25" customHeight="1" x14ac:dyDescent="0.3">
      <c r="A49" s="88" t="s">
        <v>70</v>
      </c>
      <c r="B49" s="72" t="s">
        <v>129</v>
      </c>
      <c r="C49" s="71"/>
      <c r="D49" s="226">
        <v>2.9999999999999997E-4</v>
      </c>
      <c r="E49" s="77">
        <f t="shared" ref="E49:E57" si="5">(D49*$B$7)*(1+$B$13)</f>
        <v>31.499999999999996</v>
      </c>
      <c r="F49" s="73">
        <v>465</v>
      </c>
      <c r="G49" s="74" t="s">
        <v>29</v>
      </c>
      <c r="H49" s="60">
        <f t="shared" ref="H49:H57" si="6">E49*F49*$H$7</f>
        <v>0</v>
      </c>
      <c r="I49" s="165"/>
      <c r="J49" s="208"/>
      <c r="K49" s="204"/>
      <c r="L49" s="204"/>
      <c r="M49" s="193"/>
      <c r="N49" s="193"/>
      <c r="O49" s="193"/>
      <c r="P49" s="193"/>
      <c r="Q49" s="193"/>
      <c r="R49" s="193"/>
      <c r="S49" s="193"/>
      <c r="T49" s="193"/>
      <c r="U49" s="193"/>
    </row>
    <row r="50" spans="1:21" ht="23.25" customHeight="1" x14ac:dyDescent="0.3">
      <c r="A50" s="88" t="s">
        <v>71</v>
      </c>
      <c r="B50" s="72" t="s">
        <v>130</v>
      </c>
      <c r="C50" s="144"/>
      <c r="D50" s="226">
        <v>2.9999999999999997E-4</v>
      </c>
      <c r="E50" s="77">
        <f t="shared" si="5"/>
        <v>31.499999999999996</v>
      </c>
      <c r="F50" s="73">
        <v>460</v>
      </c>
      <c r="G50" s="74" t="s">
        <v>29</v>
      </c>
      <c r="H50" s="60">
        <f t="shared" si="6"/>
        <v>0</v>
      </c>
      <c r="I50" s="186"/>
      <c r="J50" s="208"/>
      <c r="K50" s="204"/>
      <c r="L50" s="204"/>
      <c r="M50" s="193"/>
      <c r="N50" s="193"/>
      <c r="O50" s="193"/>
      <c r="P50" s="193"/>
      <c r="Q50" s="193"/>
      <c r="R50" s="193"/>
      <c r="S50" s="193"/>
      <c r="T50" s="193"/>
      <c r="U50" s="193"/>
    </row>
    <row r="51" spans="1:21" ht="18.75" customHeight="1" x14ac:dyDescent="0.3">
      <c r="A51" s="88" t="s">
        <v>72</v>
      </c>
      <c r="B51" s="72" t="s">
        <v>131</v>
      </c>
      <c r="C51" s="144"/>
      <c r="D51" s="226">
        <v>5.0000000000000001E-4</v>
      </c>
      <c r="E51" s="77">
        <f t="shared" si="5"/>
        <v>52.5</v>
      </c>
      <c r="F51" s="73">
        <v>496</v>
      </c>
      <c r="G51" s="74" t="s">
        <v>29</v>
      </c>
      <c r="H51" s="60">
        <f t="shared" si="6"/>
        <v>0</v>
      </c>
      <c r="I51" s="186"/>
      <c r="J51" s="208"/>
      <c r="K51" s="204"/>
      <c r="L51" s="204"/>
      <c r="M51" s="193"/>
      <c r="N51" s="193"/>
      <c r="O51" s="193"/>
      <c r="P51" s="193"/>
      <c r="Q51" s="193"/>
      <c r="R51" s="193"/>
      <c r="S51" s="193"/>
      <c r="T51" s="193"/>
      <c r="U51" s="193"/>
    </row>
    <row r="52" spans="1:21" ht="18.75" customHeight="1" x14ac:dyDescent="0.3">
      <c r="A52" s="88" t="s">
        <v>73</v>
      </c>
      <c r="B52" s="72" t="s">
        <v>132</v>
      </c>
      <c r="C52" s="144"/>
      <c r="D52" s="226">
        <v>2.0000000000000001E-4</v>
      </c>
      <c r="E52" s="77">
        <f t="shared" si="5"/>
        <v>21</v>
      </c>
      <c r="F52" s="73">
        <v>430</v>
      </c>
      <c r="G52" s="74" t="s">
        <v>29</v>
      </c>
      <c r="H52" s="60">
        <f t="shared" si="6"/>
        <v>0</v>
      </c>
      <c r="I52" s="186"/>
      <c r="J52" s="208"/>
      <c r="K52" s="204"/>
      <c r="L52" s="204"/>
      <c r="M52" s="193"/>
      <c r="N52" s="193"/>
      <c r="O52" s="193"/>
      <c r="P52" s="193"/>
      <c r="Q52" s="193"/>
      <c r="R52" s="193"/>
      <c r="S52" s="193"/>
      <c r="T52" s="193"/>
      <c r="U52" s="193"/>
    </row>
    <row r="53" spans="1:21" ht="18.75" customHeight="1" x14ac:dyDescent="0.3">
      <c r="A53" s="88" t="s">
        <v>181</v>
      </c>
      <c r="B53" s="72"/>
      <c r="C53" s="144"/>
      <c r="D53" s="226">
        <v>2E-3</v>
      </c>
      <c r="E53" s="77">
        <f t="shared" si="5"/>
        <v>210</v>
      </c>
      <c r="F53" s="73">
        <v>1.4</v>
      </c>
      <c r="G53" s="74" t="s">
        <v>29</v>
      </c>
      <c r="H53" s="60">
        <f t="shared" si="6"/>
        <v>0</v>
      </c>
      <c r="I53" s="165"/>
      <c r="J53" s="209"/>
      <c r="K53" s="204"/>
      <c r="L53" s="204"/>
      <c r="M53" s="193"/>
      <c r="N53" s="193"/>
      <c r="O53" s="193"/>
      <c r="P53" s="193"/>
      <c r="Q53" s="193"/>
      <c r="R53" s="193"/>
      <c r="S53" s="193"/>
      <c r="T53" s="193"/>
      <c r="U53" s="193"/>
    </row>
    <row r="54" spans="1:21" ht="18.75" customHeight="1" x14ac:dyDescent="0.3">
      <c r="A54" s="88" t="s">
        <v>182</v>
      </c>
      <c r="B54" s="72"/>
      <c r="C54" s="144"/>
      <c r="D54" s="226">
        <v>1E-4</v>
      </c>
      <c r="E54" s="77">
        <f t="shared" si="5"/>
        <v>10.5</v>
      </c>
      <c r="F54" s="73">
        <v>75</v>
      </c>
      <c r="G54" s="74" t="s">
        <v>29</v>
      </c>
      <c r="H54" s="60">
        <f t="shared" si="6"/>
        <v>0</v>
      </c>
      <c r="I54" s="165"/>
      <c r="J54" s="209"/>
      <c r="K54" s="204"/>
      <c r="L54" s="204"/>
      <c r="M54" s="193"/>
      <c r="N54" s="193"/>
      <c r="O54" s="193"/>
      <c r="P54" s="193"/>
      <c r="Q54" s="193"/>
      <c r="R54" s="193"/>
      <c r="S54" s="193"/>
      <c r="T54" s="193"/>
      <c r="U54" s="193"/>
    </row>
    <row r="55" spans="1:21" ht="18.75" customHeight="1" x14ac:dyDescent="0.3">
      <c r="A55" s="88" t="s">
        <v>183</v>
      </c>
      <c r="B55" s="72"/>
      <c r="C55" s="144"/>
      <c r="D55" s="226">
        <v>1E-4</v>
      </c>
      <c r="E55" s="77">
        <f t="shared" si="5"/>
        <v>10.5</v>
      </c>
      <c r="F55" s="73">
        <v>65</v>
      </c>
      <c r="G55" s="74" t="s">
        <v>29</v>
      </c>
      <c r="H55" s="60">
        <f t="shared" si="6"/>
        <v>0</v>
      </c>
      <c r="I55" s="165"/>
      <c r="J55" s="204"/>
      <c r="K55" s="210"/>
      <c r="L55" s="204"/>
      <c r="M55" s="204"/>
      <c r="N55" s="193"/>
      <c r="O55" s="193"/>
      <c r="P55" s="193"/>
      <c r="Q55" s="193"/>
      <c r="R55" s="193"/>
      <c r="S55" s="193"/>
      <c r="T55" s="193"/>
      <c r="U55" s="193"/>
    </row>
    <row r="56" spans="1:21" ht="18.75" customHeight="1" x14ac:dyDescent="0.3">
      <c r="A56" s="88" t="s">
        <v>184</v>
      </c>
      <c r="B56" s="72"/>
      <c r="C56" s="144"/>
      <c r="D56" s="226">
        <v>3.0000000000000001E-5</v>
      </c>
      <c r="E56" s="77">
        <f t="shared" si="5"/>
        <v>3.1500000000000004</v>
      </c>
      <c r="F56" s="73">
        <v>420</v>
      </c>
      <c r="G56" s="74" t="s">
        <v>29</v>
      </c>
      <c r="H56" s="60">
        <f t="shared" si="6"/>
        <v>0</v>
      </c>
      <c r="I56" s="165"/>
      <c r="J56" s="204"/>
      <c r="K56" s="204"/>
      <c r="L56" s="204"/>
      <c r="M56" s="204"/>
      <c r="N56" s="193"/>
      <c r="O56" s="193"/>
      <c r="P56" s="193"/>
      <c r="Q56" s="193"/>
      <c r="R56" s="193"/>
      <c r="S56" s="193"/>
      <c r="T56" s="193"/>
      <c r="U56" s="193"/>
    </row>
    <row r="57" spans="1:21" ht="18.75" customHeight="1" x14ac:dyDescent="0.3">
      <c r="A57" s="88" t="s">
        <v>185</v>
      </c>
      <c r="B57" s="72"/>
      <c r="C57" s="144"/>
      <c r="D57" s="226">
        <v>2.0000000000000002E-5</v>
      </c>
      <c r="E57" s="77">
        <f t="shared" si="5"/>
        <v>2.1</v>
      </c>
      <c r="F57" s="73">
        <v>918</v>
      </c>
      <c r="G57" s="74" t="s">
        <v>29</v>
      </c>
      <c r="H57" s="60">
        <f t="shared" si="6"/>
        <v>0</v>
      </c>
      <c r="I57" s="165"/>
      <c r="J57" s="204"/>
      <c r="K57" s="204"/>
      <c r="L57" s="193"/>
      <c r="M57" s="193"/>
      <c r="N57" s="193"/>
      <c r="O57" s="193"/>
      <c r="P57" s="193"/>
      <c r="Q57" s="193"/>
      <c r="R57" s="193"/>
      <c r="S57" s="193"/>
      <c r="T57" s="193"/>
      <c r="U57" s="193"/>
    </row>
    <row r="58" spans="1:21" ht="18.75" customHeight="1" x14ac:dyDescent="0.3">
      <c r="A58" s="243" t="s">
        <v>180</v>
      </c>
      <c r="B58" s="243"/>
      <c r="C58" s="47"/>
      <c r="D58" s="47"/>
      <c r="E58" s="47"/>
      <c r="F58" s="47"/>
      <c r="G58" s="47"/>
      <c r="H58" s="60">
        <f>SUM(H46:H57)</f>
        <v>2275000</v>
      </c>
      <c r="I58" s="165"/>
      <c r="J58" s="204"/>
      <c r="K58" s="204"/>
      <c r="L58" s="204"/>
      <c r="M58" s="193"/>
      <c r="N58" s="193"/>
      <c r="O58" s="193"/>
      <c r="P58" s="193"/>
      <c r="Q58" s="193"/>
      <c r="R58" s="193"/>
      <c r="S58" s="193"/>
      <c r="T58" s="193"/>
      <c r="U58" s="193"/>
    </row>
    <row r="59" spans="1:21" ht="18.75" customHeight="1" x14ac:dyDescent="0.3">
      <c r="A59" s="128" t="s">
        <v>111</v>
      </c>
      <c r="B59" s="72"/>
      <c r="C59" s="72"/>
      <c r="D59" s="234"/>
      <c r="E59" s="234"/>
      <c r="F59" s="234"/>
      <c r="G59" s="234"/>
      <c r="H59" s="72"/>
      <c r="I59" s="165"/>
      <c r="J59" s="204"/>
      <c r="K59" s="204"/>
      <c r="L59" s="204"/>
      <c r="M59" s="204"/>
      <c r="N59" s="204"/>
      <c r="O59" s="193"/>
      <c r="P59" s="193"/>
      <c r="Q59" s="193"/>
      <c r="R59" s="193"/>
      <c r="S59" s="193"/>
      <c r="T59" s="193"/>
      <c r="U59" s="193"/>
    </row>
    <row r="60" spans="1:21" ht="18.75" customHeight="1" x14ac:dyDescent="0.3">
      <c r="A60" s="128" t="s">
        <v>137</v>
      </c>
      <c r="B60" s="72">
        <f>D4</f>
        <v>0</v>
      </c>
      <c r="C60" s="79"/>
      <c r="D60" s="233" t="s">
        <v>112</v>
      </c>
      <c r="E60" s="233"/>
      <c r="F60" s="233"/>
      <c r="G60" s="233"/>
      <c r="H60" s="72"/>
      <c r="I60" s="165"/>
      <c r="J60" s="204"/>
      <c r="K60" s="204"/>
      <c r="L60" s="204"/>
      <c r="M60" s="204"/>
      <c r="N60" s="204"/>
      <c r="O60" s="193"/>
      <c r="P60" s="193"/>
      <c r="Q60" s="193"/>
      <c r="R60" s="193"/>
      <c r="S60" s="193"/>
      <c r="T60" s="193"/>
      <c r="U60" s="193"/>
    </row>
    <row r="61" spans="1:21" ht="18.75" customHeight="1" x14ac:dyDescent="0.3">
      <c r="A61" s="128" t="s">
        <v>113</v>
      </c>
      <c r="B61" s="80">
        <f>G4</f>
        <v>4000</v>
      </c>
      <c r="C61" s="72"/>
      <c r="D61" s="233" t="s">
        <v>114</v>
      </c>
      <c r="E61" s="233"/>
      <c r="F61" s="233"/>
      <c r="G61" s="233"/>
      <c r="H61" s="72"/>
      <c r="I61" s="165"/>
      <c r="J61" s="204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</row>
    <row r="62" spans="1:21" ht="18.75" customHeight="1" x14ac:dyDescent="0.3">
      <c r="A62" s="128" t="s">
        <v>133</v>
      </c>
      <c r="B62" s="59">
        <f>F8</f>
        <v>0</v>
      </c>
      <c r="C62" s="72"/>
      <c r="D62" s="233" t="s">
        <v>134</v>
      </c>
      <c r="E62" s="233"/>
      <c r="F62" s="233"/>
      <c r="G62" s="233"/>
      <c r="H62" s="60">
        <f>B62*B69*B66</f>
        <v>0</v>
      </c>
      <c r="I62" s="165"/>
      <c r="J62" s="204"/>
      <c r="K62" s="204"/>
      <c r="L62" s="204"/>
      <c r="M62" s="204"/>
      <c r="N62" s="193"/>
      <c r="O62" s="193"/>
      <c r="P62" s="193"/>
      <c r="Q62" s="193"/>
      <c r="R62" s="193"/>
      <c r="S62" s="193"/>
      <c r="T62" s="193"/>
      <c r="U62" s="193"/>
    </row>
    <row r="63" spans="1:21" ht="18.75" customHeight="1" x14ac:dyDescent="0.3">
      <c r="A63" s="128" t="s">
        <v>115</v>
      </c>
      <c r="B63" s="81">
        <f>F14</f>
        <v>0</v>
      </c>
      <c r="C63" s="72"/>
      <c r="D63" s="233" t="s">
        <v>135</v>
      </c>
      <c r="E63" s="233"/>
      <c r="F63" s="233"/>
      <c r="G63" s="233"/>
      <c r="H63" s="81">
        <f>(B63*B64)*B68</f>
        <v>0</v>
      </c>
      <c r="I63" s="213"/>
      <c r="J63" s="204"/>
      <c r="K63" s="204"/>
      <c r="L63" s="204"/>
      <c r="M63" s="193"/>
      <c r="N63" s="193"/>
      <c r="O63" s="193"/>
      <c r="P63" s="193"/>
      <c r="Q63" s="193"/>
      <c r="R63" s="193"/>
      <c r="S63" s="193"/>
      <c r="T63" s="193"/>
      <c r="U63" s="193"/>
    </row>
    <row r="64" spans="1:21" ht="18.75" customHeight="1" x14ac:dyDescent="0.3">
      <c r="A64" s="128" t="s">
        <v>116</v>
      </c>
      <c r="B64" s="47">
        <f>G10</f>
        <v>5</v>
      </c>
      <c r="C64" s="72"/>
      <c r="D64" s="233" t="s">
        <v>117</v>
      </c>
      <c r="E64" s="233"/>
      <c r="F64" s="233"/>
      <c r="G64" s="233"/>
      <c r="H64" s="72"/>
      <c r="I64" s="165"/>
      <c r="J64" s="204"/>
      <c r="K64" s="204"/>
      <c r="L64" s="204"/>
      <c r="M64" s="193"/>
      <c r="N64" s="193"/>
      <c r="O64" s="193"/>
      <c r="P64" s="193"/>
      <c r="Q64" s="193"/>
      <c r="R64" s="193"/>
      <c r="S64" s="193"/>
      <c r="T64" s="193"/>
      <c r="U64" s="193"/>
    </row>
    <row r="65" spans="1:21" ht="18.75" customHeight="1" x14ac:dyDescent="0.3">
      <c r="A65" s="128" t="s">
        <v>118</v>
      </c>
      <c r="B65" s="47">
        <v>1.5</v>
      </c>
      <c r="C65" s="72"/>
      <c r="D65" s="72" t="s">
        <v>119</v>
      </c>
      <c r="E65" s="72"/>
      <c r="F65" s="72"/>
      <c r="G65" s="72"/>
      <c r="H65" s="72"/>
      <c r="I65" s="214"/>
      <c r="J65" s="204"/>
      <c r="K65" s="204"/>
      <c r="L65" s="204"/>
      <c r="M65" s="193"/>
      <c r="N65" s="193"/>
      <c r="O65" s="193"/>
      <c r="P65" s="193"/>
      <c r="Q65" s="193"/>
      <c r="R65" s="193"/>
      <c r="S65" s="193"/>
      <c r="T65" s="193"/>
      <c r="U65" s="193"/>
    </row>
    <row r="66" spans="1:21" ht="18.75" customHeight="1" x14ac:dyDescent="0.3">
      <c r="A66" s="128" t="s">
        <v>120</v>
      </c>
      <c r="B66" s="47">
        <f>(B9/8)/(G4)*B7</f>
        <v>40.625</v>
      </c>
      <c r="C66" s="72"/>
      <c r="D66" s="233" t="s">
        <v>121</v>
      </c>
      <c r="E66" s="233"/>
      <c r="F66" s="233"/>
      <c r="G66" s="233"/>
      <c r="H66" s="72"/>
      <c r="I66" s="214"/>
      <c r="J66" s="204"/>
      <c r="K66" s="204"/>
      <c r="L66" s="204"/>
      <c r="M66" s="193"/>
      <c r="N66" s="193"/>
      <c r="O66" s="193"/>
      <c r="P66" s="193"/>
      <c r="Q66" s="193"/>
      <c r="R66" s="193"/>
      <c r="S66" s="193"/>
      <c r="T66" s="193"/>
      <c r="U66" s="193"/>
    </row>
    <row r="67" spans="1:21" ht="18.75" customHeight="1" x14ac:dyDescent="0.3">
      <c r="A67" s="128" t="s">
        <v>122</v>
      </c>
      <c r="B67" s="47">
        <v>0.5</v>
      </c>
      <c r="C67" s="72"/>
      <c r="D67" s="72" t="s">
        <v>123</v>
      </c>
      <c r="E67" s="72"/>
      <c r="F67" s="72"/>
      <c r="G67" s="72"/>
      <c r="H67" s="72"/>
      <c r="I67" s="214"/>
      <c r="J67" s="204"/>
      <c r="K67" s="204"/>
      <c r="L67" s="204"/>
      <c r="M67" s="193"/>
      <c r="N67" s="193"/>
      <c r="O67" s="193"/>
      <c r="P67" s="193"/>
      <c r="Q67" s="193"/>
      <c r="R67" s="193"/>
      <c r="S67" s="193"/>
      <c r="T67" s="193"/>
      <c r="U67" s="193"/>
    </row>
    <row r="68" spans="1:21" ht="18.75" customHeight="1" x14ac:dyDescent="0.3">
      <c r="A68" s="128" t="s">
        <v>124</v>
      </c>
      <c r="B68" s="47">
        <f>B65+B66+B67</f>
        <v>42.625</v>
      </c>
      <c r="C68" s="72"/>
      <c r="D68" s="233" t="s">
        <v>136</v>
      </c>
      <c r="E68" s="233"/>
      <c r="F68" s="233"/>
      <c r="G68" s="233"/>
      <c r="H68" s="72"/>
      <c r="I68" s="214"/>
      <c r="J68" s="193"/>
      <c r="K68" s="204"/>
      <c r="L68" s="204"/>
      <c r="M68" s="193"/>
      <c r="N68" s="193"/>
      <c r="O68" s="193"/>
      <c r="P68" s="193"/>
      <c r="Q68" s="193"/>
      <c r="R68" s="193"/>
      <c r="S68" s="193"/>
      <c r="T68" s="193"/>
      <c r="U68" s="193"/>
    </row>
    <row r="69" spans="1:21" ht="18.75" customHeight="1" x14ac:dyDescent="0.3">
      <c r="A69" s="128" t="s">
        <v>125</v>
      </c>
      <c r="B69" s="82">
        <v>12</v>
      </c>
      <c r="C69" s="72"/>
      <c r="D69" s="233" t="s">
        <v>126</v>
      </c>
      <c r="E69" s="233"/>
      <c r="F69" s="233"/>
      <c r="G69" s="233"/>
      <c r="H69" s="83">
        <f>B69*B62*B68</f>
        <v>0</v>
      </c>
      <c r="I69" s="214"/>
      <c r="J69" s="193"/>
      <c r="K69" s="204"/>
      <c r="L69" s="204"/>
      <c r="M69" s="193"/>
      <c r="N69" s="193"/>
      <c r="O69" s="193"/>
      <c r="P69" s="193"/>
      <c r="Q69" s="193"/>
      <c r="R69" s="193"/>
      <c r="S69" s="193"/>
      <c r="T69" s="193"/>
      <c r="U69" s="193"/>
    </row>
    <row r="70" spans="1:21" ht="18.75" customHeight="1" x14ac:dyDescent="0.3">
      <c r="A70" s="48" t="s">
        <v>139</v>
      </c>
      <c r="B70" s="47"/>
      <c r="C70" s="47"/>
      <c r="D70" s="47"/>
      <c r="E70" s="148"/>
      <c r="F70" s="47"/>
      <c r="G70" s="47"/>
      <c r="H70" s="60">
        <f>SUM(H61:H69)</f>
        <v>0</v>
      </c>
      <c r="I70" s="214"/>
      <c r="J70" s="193"/>
      <c r="K70" s="204"/>
      <c r="L70" s="204"/>
      <c r="M70" s="193"/>
      <c r="N70" s="193"/>
      <c r="O70" s="193"/>
      <c r="P70" s="193"/>
      <c r="Q70" s="193"/>
      <c r="R70" s="193"/>
      <c r="S70" s="193"/>
      <c r="T70" s="193"/>
      <c r="U70" s="193"/>
    </row>
    <row r="71" spans="1:21" ht="24" customHeight="1" x14ac:dyDescent="0.3">
      <c r="A71" s="119"/>
      <c r="B71" s="119"/>
      <c r="C71" s="119"/>
      <c r="D71" s="119"/>
      <c r="E71" s="52"/>
      <c r="F71" s="119"/>
      <c r="G71" s="119"/>
      <c r="H71" s="146"/>
      <c r="I71" s="214"/>
      <c r="J71" s="43"/>
      <c r="K71" s="193"/>
      <c r="L71" s="204"/>
      <c r="M71" s="204"/>
      <c r="N71" s="193"/>
      <c r="O71" s="193"/>
      <c r="P71" s="193"/>
      <c r="Q71" s="193"/>
      <c r="R71" s="193"/>
      <c r="S71" s="193"/>
      <c r="T71" s="193"/>
      <c r="U71" s="193"/>
    </row>
    <row r="72" spans="1:21" ht="45" customHeight="1" x14ac:dyDescent="0.3">
      <c r="A72" s="244" t="s">
        <v>195</v>
      </c>
      <c r="B72" s="244"/>
      <c r="C72" s="244"/>
      <c r="D72" s="158" t="s">
        <v>217</v>
      </c>
      <c r="E72" s="151"/>
      <c r="F72" s="158" t="s">
        <v>228</v>
      </c>
      <c r="G72" s="159" t="s">
        <v>109</v>
      </c>
      <c r="H72" s="160" t="s">
        <v>8</v>
      </c>
      <c r="I72" s="179"/>
      <c r="J72" s="43"/>
      <c r="K72" s="193"/>
      <c r="L72" s="204"/>
      <c r="M72" s="193"/>
      <c r="N72" s="193"/>
      <c r="O72" s="193"/>
      <c r="P72" s="193"/>
      <c r="Q72" s="193"/>
      <c r="R72" s="193"/>
      <c r="S72" s="193"/>
      <c r="T72" s="193"/>
      <c r="U72" s="193"/>
    </row>
    <row r="73" spans="1:21" ht="25.5" customHeight="1" x14ac:dyDescent="0.3">
      <c r="A73" s="238" t="s">
        <v>218</v>
      </c>
      <c r="B73" s="239"/>
      <c r="C73" s="223"/>
      <c r="D73" s="172">
        <v>0.4</v>
      </c>
      <c r="E73" s="129"/>
      <c r="F73" s="227">
        <v>2.5</v>
      </c>
      <c r="G73" s="86">
        <v>1.1499999999999999</v>
      </c>
      <c r="H73" s="125">
        <f>$B$7*D73*G73</f>
        <v>46000</v>
      </c>
      <c r="I73" s="179"/>
      <c r="J73" s="43"/>
      <c r="K73" s="193"/>
      <c r="L73" s="204"/>
      <c r="M73" s="193"/>
      <c r="N73" s="193"/>
      <c r="O73" s="193"/>
      <c r="P73" s="193"/>
      <c r="Q73" s="193"/>
      <c r="R73" s="193"/>
      <c r="S73" s="193"/>
      <c r="T73" s="193"/>
      <c r="U73" s="193"/>
    </row>
    <row r="74" spans="1:21" ht="24" customHeight="1" x14ac:dyDescent="0.3">
      <c r="A74" s="238" t="s">
        <v>219</v>
      </c>
      <c r="B74" s="239"/>
      <c r="C74" s="223"/>
      <c r="D74" s="172">
        <v>0.3</v>
      </c>
      <c r="E74" s="129"/>
      <c r="F74" s="227">
        <v>3.33</v>
      </c>
      <c r="G74" s="86">
        <v>1.1499999999999999</v>
      </c>
      <c r="H74" s="125">
        <f t="shared" ref="H74:H81" si="7">$B$7*D74*G74</f>
        <v>34500</v>
      </c>
      <c r="I74" s="179"/>
      <c r="J74" s="43"/>
      <c r="K74" s="208"/>
      <c r="L74" s="204"/>
      <c r="M74" s="193"/>
      <c r="N74" s="193"/>
      <c r="O74" s="193"/>
      <c r="P74" s="193"/>
      <c r="Q74" s="193"/>
      <c r="R74" s="193"/>
      <c r="S74" s="193"/>
      <c r="T74" s="193"/>
      <c r="U74" s="193"/>
    </row>
    <row r="75" spans="1:21" ht="21" customHeight="1" x14ac:dyDescent="0.3">
      <c r="A75" s="238" t="s">
        <v>220</v>
      </c>
      <c r="B75" s="239"/>
      <c r="C75" s="223"/>
      <c r="D75" s="172">
        <v>0.25</v>
      </c>
      <c r="E75" s="129"/>
      <c r="F75" s="227">
        <v>4</v>
      </c>
      <c r="G75" s="86">
        <v>1.1499999999999999</v>
      </c>
      <c r="H75" s="125">
        <f t="shared" si="7"/>
        <v>28749.999999999996</v>
      </c>
      <c r="I75" s="179"/>
      <c r="J75" s="43"/>
      <c r="K75" s="208"/>
      <c r="L75" s="204"/>
      <c r="M75" s="193"/>
      <c r="N75" s="193"/>
      <c r="O75" s="193"/>
      <c r="P75" s="193"/>
      <c r="Q75" s="193"/>
      <c r="R75" s="193"/>
      <c r="S75" s="193"/>
      <c r="T75" s="193"/>
      <c r="U75" s="193"/>
    </row>
    <row r="76" spans="1:21" ht="22.5" customHeight="1" x14ac:dyDescent="0.3">
      <c r="A76" s="238" t="s">
        <v>230</v>
      </c>
      <c r="B76" s="239"/>
      <c r="C76" s="223"/>
      <c r="D76" s="172">
        <v>0.15</v>
      </c>
      <c r="E76" s="129"/>
      <c r="F76" s="227">
        <v>6.67</v>
      </c>
      <c r="G76" s="86">
        <v>1.1499999999999999</v>
      </c>
      <c r="H76" s="125">
        <f t="shared" si="7"/>
        <v>17250</v>
      </c>
      <c r="I76" s="179"/>
      <c r="J76" s="43"/>
      <c r="K76" s="208"/>
      <c r="L76" s="204"/>
      <c r="M76" s="193"/>
      <c r="N76" s="193"/>
      <c r="O76" s="193"/>
      <c r="P76" s="193"/>
      <c r="Q76" s="193"/>
      <c r="R76" s="193"/>
      <c r="S76" s="193"/>
      <c r="T76" s="193"/>
      <c r="U76" s="218"/>
    </row>
    <row r="77" spans="1:21" ht="21" customHeight="1" x14ac:dyDescent="0.3">
      <c r="A77" s="238" t="s">
        <v>221</v>
      </c>
      <c r="B77" s="239"/>
      <c r="C77" s="223"/>
      <c r="D77" s="172">
        <v>0.6</v>
      </c>
      <c r="E77" s="129"/>
      <c r="F77" s="227">
        <v>1.67</v>
      </c>
      <c r="G77" s="86">
        <v>1.1499999999999999</v>
      </c>
      <c r="H77" s="125">
        <f t="shared" si="7"/>
        <v>69000</v>
      </c>
      <c r="I77" s="179"/>
      <c r="J77" s="43"/>
      <c r="K77" s="208"/>
      <c r="L77" s="204"/>
      <c r="M77" s="193"/>
      <c r="N77" s="193"/>
      <c r="O77" s="193"/>
      <c r="P77" s="193"/>
      <c r="Q77" s="193"/>
      <c r="R77" s="193"/>
      <c r="S77" s="193"/>
      <c r="T77" s="193"/>
      <c r="U77" s="193"/>
    </row>
    <row r="78" spans="1:21" ht="23.25" customHeight="1" x14ac:dyDescent="0.3">
      <c r="A78" s="238" t="s">
        <v>222</v>
      </c>
      <c r="B78" s="239"/>
      <c r="C78" s="223"/>
      <c r="D78" s="172">
        <v>0.2</v>
      </c>
      <c r="E78" s="129"/>
      <c r="F78" s="227">
        <v>5</v>
      </c>
      <c r="G78" s="86">
        <v>1.1499999999999999</v>
      </c>
      <c r="H78" s="125">
        <f t="shared" si="7"/>
        <v>23000</v>
      </c>
      <c r="I78" s="179"/>
      <c r="J78" s="43"/>
      <c r="K78" s="208"/>
      <c r="L78" s="204"/>
      <c r="M78" s="193"/>
      <c r="N78" s="193"/>
      <c r="O78" s="193"/>
      <c r="P78" s="193"/>
      <c r="Q78" s="193"/>
      <c r="R78" s="193"/>
      <c r="S78" s="193"/>
      <c r="T78" s="193"/>
      <c r="U78" s="193"/>
    </row>
    <row r="79" spans="1:21" ht="25.5" customHeight="1" x14ac:dyDescent="0.25">
      <c r="A79" s="238" t="s">
        <v>223</v>
      </c>
      <c r="B79" s="239"/>
      <c r="C79" s="223"/>
      <c r="D79" s="172">
        <v>0.25</v>
      </c>
      <c r="E79" s="129"/>
      <c r="F79" s="227">
        <v>4</v>
      </c>
      <c r="G79" s="86">
        <v>1.1499999999999999</v>
      </c>
      <c r="H79" s="125">
        <f t="shared" si="7"/>
        <v>28749.999999999996</v>
      </c>
      <c r="I79" s="179"/>
      <c r="J79" s="43"/>
      <c r="K79" s="90"/>
      <c r="L79" s="208"/>
      <c r="M79" s="193"/>
      <c r="N79" s="193"/>
      <c r="O79" s="193"/>
      <c r="P79" s="193"/>
      <c r="Q79" s="193"/>
      <c r="R79" s="193"/>
      <c r="S79" s="193"/>
      <c r="T79" s="193"/>
      <c r="U79" s="193"/>
    </row>
    <row r="80" spans="1:21" ht="21.75" customHeight="1" x14ac:dyDescent="0.25">
      <c r="A80" s="238" t="s">
        <v>224</v>
      </c>
      <c r="B80" s="239"/>
      <c r="C80" s="223"/>
      <c r="D80" s="172">
        <v>0.25</v>
      </c>
      <c r="E80" s="129"/>
      <c r="F80" s="227">
        <v>4</v>
      </c>
      <c r="G80" s="86">
        <v>1.1499999999999999</v>
      </c>
      <c r="H80" s="125">
        <f t="shared" si="7"/>
        <v>28749.999999999996</v>
      </c>
      <c r="I80" s="179"/>
      <c r="J80" s="43"/>
      <c r="K80" s="90"/>
      <c r="L80" s="208"/>
      <c r="M80" s="193"/>
      <c r="N80" s="193"/>
      <c r="O80" s="193"/>
      <c r="P80" s="193"/>
      <c r="Q80" s="193"/>
      <c r="R80" s="193"/>
      <c r="S80" s="193"/>
      <c r="T80" s="193"/>
      <c r="U80" s="193"/>
    </row>
    <row r="81" spans="1:23" ht="23.25" customHeight="1" x14ac:dyDescent="0.25">
      <c r="A81" s="238" t="s">
        <v>225</v>
      </c>
      <c r="B81" s="239"/>
      <c r="C81" s="223"/>
      <c r="D81" s="172">
        <v>0.5</v>
      </c>
      <c r="E81" s="129"/>
      <c r="F81" s="227">
        <v>2</v>
      </c>
      <c r="G81" s="86">
        <v>1.1499999999999999</v>
      </c>
      <c r="H81" s="125">
        <f t="shared" si="7"/>
        <v>57499.999999999993</v>
      </c>
      <c r="I81" s="179"/>
      <c r="J81" s="43"/>
      <c r="K81" s="90"/>
      <c r="L81" s="208"/>
      <c r="M81" s="193"/>
      <c r="N81" s="193"/>
      <c r="O81" s="193"/>
      <c r="P81" s="193"/>
      <c r="Q81" s="193"/>
      <c r="R81" s="193"/>
      <c r="S81" s="193"/>
      <c r="T81" s="193"/>
      <c r="U81" s="193"/>
    </row>
    <row r="82" spans="1:23" ht="19.5" customHeight="1" x14ac:dyDescent="0.25">
      <c r="A82" s="238" t="s">
        <v>226</v>
      </c>
      <c r="B82" s="239"/>
      <c r="C82" s="223"/>
      <c r="D82" s="172" t="s">
        <v>227</v>
      </c>
      <c r="E82" s="129"/>
      <c r="F82" s="227" t="s">
        <v>229</v>
      </c>
      <c r="G82" s="86"/>
      <c r="H82" s="125"/>
      <c r="I82" s="179"/>
      <c r="J82" s="43"/>
      <c r="K82" s="90"/>
      <c r="L82" s="208"/>
      <c r="M82" s="193"/>
      <c r="N82" s="193"/>
      <c r="O82" s="193"/>
      <c r="P82" s="193"/>
      <c r="Q82" s="193"/>
      <c r="R82" s="193"/>
      <c r="S82" s="193"/>
      <c r="T82" s="193"/>
      <c r="U82" s="193"/>
    </row>
    <row r="83" spans="1:23" ht="26.25" customHeight="1" x14ac:dyDescent="0.25">
      <c r="A83" s="221"/>
      <c r="B83" s="222"/>
      <c r="C83" s="223"/>
      <c r="D83" s="172"/>
      <c r="E83" s="129"/>
      <c r="F83" s="227">
        <f>SUM(F73:F81)</f>
        <v>33.17</v>
      </c>
      <c r="G83" s="86" t="s">
        <v>232</v>
      </c>
      <c r="H83" s="125"/>
      <c r="I83" s="179"/>
      <c r="J83" s="43"/>
      <c r="K83" s="90"/>
      <c r="L83" s="208"/>
      <c r="M83" s="193"/>
      <c r="N83" s="193"/>
      <c r="O83" s="193"/>
      <c r="P83" s="193"/>
      <c r="Q83" s="193"/>
      <c r="R83" s="193"/>
      <c r="S83" s="193"/>
      <c r="T83" s="193"/>
      <c r="U83" s="193"/>
    </row>
    <row r="84" spans="1:23" ht="13.5" customHeight="1" x14ac:dyDescent="0.25">
      <c r="A84" s="45" t="s">
        <v>194</v>
      </c>
      <c r="B84" s="161"/>
      <c r="C84" s="162"/>
      <c r="D84" s="158"/>
      <c r="E84" s="173">
        <f>SUM(F73:F83)</f>
        <v>66.34</v>
      </c>
      <c r="F84" s="174" t="s">
        <v>8</v>
      </c>
      <c r="G84" s="174"/>
      <c r="H84" s="160">
        <f>SUM(H73:H83)</f>
        <v>333500</v>
      </c>
      <c r="I84" s="179"/>
      <c r="J84" s="193"/>
      <c r="K84" s="224"/>
      <c r="L84" s="193"/>
      <c r="M84" s="193"/>
      <c r="N84" s="193"/>
      <c r="O84" s="193"/>
      <c r="P84" s="193"/>
      <c r="Q84" s="193"/>
      <c r="R84" s="193"/>
      <c r="S84" s="193"/>
      <c r="T84" s="193"/>
      <c r="U84" s="193"/>
    </row>
    <row r="85" spans="1:23" ht="13.5" customHeight="1" x14ac:dyDescent="0.25">
      <c r="A85" s="156" t="s">
        <v>196</v>
      </c>
      <c r="B85" s="51"/>
      <c r="C85" s="51"/>
      <c r="D85" s="51"/>
      <c r="E85" s="51"/>
      <c r="F85" s="51"/>
      <c r="G85" s="51"/>
      <c r="H85" s="124"/>
      <c r="I85" s="214"/>
      <c r="J85" s="193"/>
      <c r="K85" s="193"/>
      <c r="L85" s="193"/>
      <c r="M85" s="193"/>
      <c r="N85" s="193"/>
      <c r="O85" s="193"/>
      <c r="P85" s="193"/>
      <c r="Q85" s="193"/>
      <c r="R85" s="193"/>
      <c r="S85" s="193"/>
      <c r="T85" s="193"/>
      <c r="U85" s="193"/>
    </row>
    <row r="86" spans="1:23" ht="13.5" customHeight="1" x14ac:dyDescent="0.25">
      <c r="A86" s="150" t="s">
        <v>2</v>
      </c>
      <c r="B86" s="150" t="s">
        <v>30</v>
      </c>
      <c r="C86" s="150"/>
      <c r="D86" s="150"/>
      <c r="E86" s="150"/>
      <c r="F86" s="150" t="s">
        <v>84</v>
      </c>
      <c r="G86" s="150" t="s">
        <v>24</v>
      </c>
      <c r="H86" s="150" t="s">
        <v>8</v>
      </c>
      <c r="I86" s="215"/>
      <c r="J86" s="43"/>
      <c r="K86" s="43"/>
      <c r="L86" s="43"/>
      <c r="M86" s="193"/>
      <c r="N86" s="193"/>
      <c r="O86" s="193"/>
      <c r="P86" s="193"/>
      <c r="Q86" s="193"/>
      <c r="R86" s="193"/>
      <c r="S86" s="193"/>
      <c r="T86" s="193"/>
      <c r="U86" s="193"/>
    </row>
    <row r="87" spans="1:23" ht="13.5" customHeight="1" x14ac:dyDescent="0.25">
      <c r="A87" s="71" t="s">
        <v>11</v>
      </c>
      <c r="B87" s="71"/>
      <c r="C87" s="71"/>
      <c r="D87" s="71"/>
      <c r="E87" s="71"/>
      <c r="F87" s="68">
        <f>B69</f>
        <v>12</v>
      </c>
      <c r="G87" s="74">
        <v>1</v>
      </c>
      <c r="H87" s="61">
        <f>F87*G87*B66</f>
        <v>487.5</v>
      </c>
      <c r="I87" s="216"/>
      <c r="J87" s="43"/>
      <c r="K87" s="43"/>
      <c r="L87" s="43"/>
      <c r="M87" s="193"/>
      <c r="N87" s="193"/>
      <c r="O87" s="193"/>
      <c r="P87" s="193"/>
      <c r="Q87" s="193"/>
      <c r="R87" s="193"/>
      <c r="S87" s="193"/>
      <c r="T87" s="193"/>
      <c r="U87" s="193"/>
    </row>
    <row r="88" spans="1:23" ht="13.5" customHeight="1" x14ac:dyDescent="0.25">
      <c r="A88" s="71" t="s">
        <v>12</v>
      </c>
      <c r="B88" s="71"/>
      <c r="C88" s="71"/>
      <c r="D88" s="71"/>
      <c r="E88" s="71"/>
      <c r="F88" s="68">
        <v>1</v>
      </c>
      <c r="G88" s="74">
        <v>1</v>
      </c>
      <c r="H88" s="61">
        <f>F88*G88</f>
        <v>1</v>
      </c>
      <c r="I88" s="216"/>
      <c r="J88" s="43"/>
      <c r="K88" s="43"/>
      <c r="L88" s="43"/>
      <c r="M88" s="193"/>
      <c r="N88" s="193"/>
      <c r="O88" s="193"/>
      <c r="P88" s="193"/>
      <c r="Q88" s="193"/>
      <c r="R88" s="193"/>
      <c r="S88" s="193"/>
      <c r="T88" s="193"/>
      <c r="U88" s="193"/>
    </row>
    <row r="89" spans="1:23" ht="13.5" customHeight="1" x14ac:dyDescent="0.25">
      <c r="A89" s="71" t="s">
        <v>13</v>
      </c>
      <c r="B89" s="71"/>
      <c r="C89" s="71"/>
      <c r="D89" s="71"/>
      <c r="E89" s="71"/>
      <c r="F89" s="68">
        <v>1</v>
      </c>
      <c r="G89" s="74">
        <v>1</v>
      </c>
      <c r="H89" s="61">
        <f>F89*G89</f>
        <v>1</v>
      </c>
      <c r="I89" s="216"/>
      <c r="J89" s="43"/>
      <c r="K89" s="43"/>
      <c r="L89" s="43"/>
      <c r="M89" s="193"/>
      <c r="N89" s="193"/>
      <c r="O89" s="193"/>
      <c r="P89" s="193"/>
      <c r="Q89" s="193"/>
      <c r="R89" s="193"/>
      <c r="S89" s="193"/>
      <c r="T89" s="193"/>
      <c r="U89" s="193"/>
    </row>
    <row r="90" spans="1:23" ht="13.5" customHeight="1" x14ac:dyDescent="0.25">
      <c r="A90" s="71" t="s">
        <v>14</v>
      </c>
      <c r="B90" s="71"/>
      <c r="C90" s="71"/>
      <c r="D90" s="71"/>
      <c r="E90" s="71"/>
      <c r="F90" s="68">
        <v>1</v>
      </c>
      <c r="G90" s="74">
        <v>1</v>
      </c>
      <c r="H90" s="87">
        <f>F90*G90</f>
        <v>1</v>
      </c>
      <c r="I90" s="216"/>
      <c r="J90" s="43"/>
      <c r="K90" s="43"/>
      <c r="L90" s="43"/>
      <c r="M90" s="193"/>
      <c r="N90" s="193"/>
      <c r="O90" s="193"/>
      <c r="P90" s="193"/>
      <c r="Q90" s="193"/>
      <c r="R90" s="193"/>
      <c r="S90" s="193"/>
      <c r="T90" s="193"/>
      <c r="U90" s="193"/>
    </row>
    <row r="91" spans="1:23" ht="13.5" customHeight="1" x14ac:dyDescent="0.25">
      <c r="A91" s="71" t="s">
        <v>15</v>
      </c>
      <c r="B91" s="71"/>
      <c r="C91" s="71"/>
      <c r="D91" s="71"/>
      <c r="E91" s="71"/>
      <c r="F91" s="87"/>
      <c r="G91" s="74">
        <v>1</v>
      </c>
      <c r="H91" s="61">
        <v>49000</v>
      </c>
      <c r="I91" s="216"/>
      <c r="J91" s="43"/>
      <c r="K91" s="43"/>
      <c r="L91" s="43"/>
      <c r="M91" s="193"/>
      <c r="N91" s="193"/>
      <c r="O91" s="193"/>
      <c r="P91" s="193"/>
      <c r="Q91" s="193"/>
      <c r="R91" s="193"/>
      <c r="S91" s="193"/>
      <c r="T91" s="193"/>
      <c r="U91" s="193"/>
      <c r="W91" s="36"/>
    </row>
    <row r="92" spans="1:23" ht="13.5" customHeight="1" x14ac:dyDescent="0.25">
      <c r="A92" s="126" t="s">
        <v>197</v>
      </c>
      <c r="B92" s="72"/>
      <c r="C92" s="72"/>
      <c r="D92" s="72"/>
      <c r="E92" s="72"/>
      <c r="F92" s="47"/>
      <c r="G92" s="72"/>
      <c r="H92" s="60"/>
      <c r="I92" s="214"/>
      <c r="J92" s="193"/>
      <c r="K92" s="193"/>
      <c r="L92" s="193"/>
      <c r="M92" s="193"/>
      <c r="N92" s="193"/>
      <c r="O92" s="193"/>
      <c r="P92" s="193"/>
      <c r="Q92" s="193"/>
      <c r="R92" s="193"/>
      <c r="S92" s="193"/>
      <c r="T92" s="193"/>
      <c r="U92" s="193"/>
    </row>
    <row r="93" spans="1:23" ht="13.5" customHeight="1" x14ac:dyDescent="0.25">
      <c r="A93" s="150" t="s">
        <v>2</v>
      </c>
      <c r="B93" s="47"/>
      <c r="C93" s="150"/>
      <c r="D93" s="150" t="s">
        <v>23</v>
      </c>
      <c r="E93" s="229" t="s">
        <v>24</v>
      </c>
      <c r="F93" s="229"/>
      <c r="G93" s="150"/>
      <c r="H93" s="171" t="s">
        <v>8</v>
      </c>
      <c r="I93" s="215"/>
      <c r="J93" s="43"/>
      <c r="K93" s="193"/>
      <c r="L93" s="193"/>
      <c r="M93" s="193"/>
      <c r="N93" s="193"/>
      <c r="O93" s="193"/>
      <c r="P93" s="193"/>
      <c r="Q93" s="193"/>
      <c r="R93" s="193"/>
      <c r="S93" s="193"/>
      <c r="T93" s="193"/>
      <c r="U93" s="193"/>
    </row>
    <row r="94" spans="1:23" ht="13.5" customHeight="1" x14ac:dyDescent="0.25">
      <c r="A94" s="71" t="s">
        <v>16</v>
      </c>
      <c r="B94" s="72"/>
      <c r="C94" s="71"/>
      <c r="D94" s="71"/>
      <c r="E94" s="71"/>
      <c r="F94" s="71"/>
      <c r="G94" s="71"/>
      <c r="H94" s="61">
        <v>1</v>
      </c>
      <c r="I94" s="217"/>
      <c r="J94" s="43"/>
      <c r="K94" s="193"/>
      <c r="L94" s="193"/>
      <c r="M94" s="193"/>
      <c r="N94" s="193"/>
      <c r="O94" s="193"/>
      <c r="P94" s="193"/>
      <c r="Q94" s="193"/>
      <c r="R94" s="193"/>
      <c r="S94" s="193"/>
      <c r="T94" s="193"/>
      <c r="U94" s="193"/>
    </row>
    <row r="95" spans="1:23" ht="13.5" customHeight="1" x14ac:dyDescent="0.25">
      <c r="A95" s="71" t="s">
        <v>17</v>
      </c>
      <c r="B95" s="72"/>
      <c r="C95" s="91"/>
      <c r="D95" s="91">
        <v>1</v>
      </c>
      <c r="E95" s="92">
        <v>0</v>
      </c>
      <c r="F95" s="92">
        <v>2500</v>
      </c>
      <c r="G95" s="92"/>
      <c r="H95" s="68">
        <f>E95+F95</f>
        <v>2500</v>
      </c>
      <c r="I95" s="217"/>
      <c r="J95" s="43"/>
      <c r="K95" s="193"/>
      <c r="L95" s="193"/>
      <c r="M95" s="193"/>
      <c r="N95" s="193"/>
      <c r="O95" s="193"/>
      <c r="P95" s="193"/>
      <c r="Q95" s="193"/>
      <c r="R95" s="193"/>
      <c r="S95" s="193"/>
      <c r="T95" s="193"/>
      <c r="U95" s="193"/>
    </row>
    <row r="96" spans="1:23" ht="13.5" customHeight="1" x14ac:dyDescent="0.25">
      <c r="A96" s="71" t="s">
        <v>18</v>
      </c>
      <c r="B96" s="71"/>
      <c r="C96" s="71"/>
      <c r="D96" s="71"/>
      <c r="E96" s="71"/>
      <c r="F96" s="71"/>
      <c r="G96" s="71"/>
      <c r="H96" s="61">
        <f>SUM(H94:H95)</f>
        <v>2501</v>
      </c>
      <c r="I96" s="217"/>
      <c r="J96" s="43"/>
      <c r="K96" s="193"/>
      <c r="L96" s="193"/>
      <c r="M96" s="193"/>
      <c r="N96" s="193"/>
      <c r="O96" s="193"/>
      <c r="P96" s="193"/>
      <c r="Q96" s="193"/>
      <c r="R96" s="193"/>
      <c r="S96" s="193"/>
      <c r="T96" s="193"/>
      <c r="U96" s="193"/>
    </row>
    <row r="97" spans="1:21" ht="13.5" customHeight="1" x14ac:dyDescent="0.25">
      <c r="A97" s="114" t="s">
        <v>198</v>
      </c>
      <c r="B97" s="128"/>
      <c r="C97" s="128"/>
      <c r="D97" s="128"/>
      <c r="E97" s="128"/>
      <c r="F97" s="128"/>
      <c r="G97" s="128"/>
      <c r="H97" s="113"/>
      <c r="I97" s="214"/>
      <c r="J97" s="193"/>
      <c r="K97" s="193"/>
      <c r="L97" s="193"/>
      <c r="M97" s="193"/>
      <c r="N97" s="193"/>
      <c r="O97" s="193"/>
      <c r="P97" s="193"/>
      <c r="Q97" s="193"/>
      <c r="R97" s="193"/>
      <c r="S97" s="193"/>
      <c r="T97" s="193"/>
      <c r="U97" s="193"/>
    </row>
    <row r="98" spans="1:21" ht="13.5" customHeight="1" x14ac:dyDescent="0.25">
      <c r="A98" s="89" t="s">
        <v>19</v>
      </c>
      <c r="B98" s="89"/>
      <c r="C98" s="89"/>
      <c r="D98" s="175"/>
      <c r="E98" s="48"/>
      <c r="F98" s="53"/>
      <c r="G98" s="48"/>
      <c r="H98" s="57" t="s">
        <v>20</v>
      </c>
      <c r="I98" s="214"/>
      <c r="J98" s="193"/>
      <c r="K98" s="193"/>
      <c r="L98" s="193"/>
      <c r="M98" s="193"/>
      <c r="N98" s="193"/>
      <c r="O98" s="193"/>
      <c r="P98" s="193"/>
      <c r="Q98" s="193"/>
      <c r="R98" s="193"/>
      <c r="S98" s="193"/>
      <c r="T98" s="193"/>
      <c r="U98" s="193"/>
    </row>
    <row r="99" spans="1:21" ht="13.5" customHeight="1" x14ac:dyDescent="0.25">
      <c r="A99" s="71" t="s">
        <v>6</v>
      </c>
      <c r="B99" s="71"/>
      <c r="C99" s="71"/>
      <c r="D99" s="71"/>
      <c r="E99" s="72"/>
      <c r="F99" s="115"/>
      <c r="G99" s="72"/>
      <c r="H99" s="61">
        <f>H43</f>
        <v>1339</v>
      </c>
      <c r="I99" s="214"/>
      <c r="J99" s="193"/>
      <c r="K99" s="193"/>
      <c r="L99" s="193"/>
      <c r="M99" s="193"/>
      <c r="N99" s="193"/>
      <c r="O99" s="193"/>
      <c r="P99" s="193"/>
      <c r="Q99" s="193"/>
      <c r="R99" s="193"/>
      <c r="S99" s="193"/>
      <c r="T99" s="193"/>
      <c r="U99" s="193"/>
    </row>
    <row r="100" spans="1:21" ht="13.5" customHeight="1" x14ac:dyDescent="0.25">
      <c r="A100" s="71" t="s">
        <v>204</v>
      </c>
      <c r="B100" s="71"/>
      <c r="C100" s="71"/>
      <c r="D100" s="71"/>
      <c r="E100" s="72"/>
      <c r="F100" s="115"/>
      <c r="G100" s="72"/>
      <c r="H100" s="68">
        <f>H58+H70</f>
        <v>2275000</v>
      </c>
      <c r="I100" s="214"/>
      <c r="J100" s="193"/>
      <c r="K100" s="193"/>
      <c r="L100" s="193"/>
      <c r="M100" s="193"/>
      <c r="N100" s="193"/>
      <c r="O100" s="193"/>
      <c r="P100" s="193"/>
      <c r="Q100" s="193"/>
      <c r="R100" s="193"/>
      <c r="S100" s="193"/>
      <c r="T100" s="193"/>
      <c r="U100" s="193"/>
    </row>
    <row r="101" spans="1:21" ht="13.5" customHeight="1" x14ac:dyDescent="0.25">
      <c r="A101" s="71" t="s">
        <v>205</v>
      </c>
      <c r="B101" s="71"/>
      <c r="C101" s="71"/>
      <c r="D101" s="71"/>
      <c r="E101" s="72"/>
      <c r="F101" s="115"/>
      <c r="G101" s="72"/>
      <c r="H101" s="68">
        <v>3</v>
      </c>
      <c r="I101" s="214"/>
      <c r="J101" s="193"/>
      <c r="K101" s="193"/>
      <c r="L101" s="193"/>
      <c r="M101" s="193"/>
      <c r="N101" s="193"/>
      <c r="O101" s="193"/>
      <c r="P101" s="193"/>
      <c r="Q101" s="193"/>
      <c r="R101" s="193"/>
      <c r="S101" s="193"/>
      <c r="T101" s="193"/>
      <c r="U101" s="193"/>
    </row>
    <row r="102" spans="1:21" ht="13.5" customHeight="1" x14ac:dyDescent="0.25">
      <c r="A102" s="71" t="s">
        <v>9</v>
      </c>
      <c r="B102" s="71"/>
      <c r="C102" s="71"/>
      <c r="D102" s="71"/>
      <c r="E102" s="72"/>
      <c r="F102" s="115"/>
      <c r="G102" s="72"/>
      <c r="H102" s="93">
        <f>H84</f>
        <v>333500</v>
      </c>
      <c r="I102" s="214"/>
      <c r="J102" s="193"/>
      <c r="K102" s="193"/>
      <c r="L102" s="193"/>
      <c r="M102" s="193"/>
      <c r="N102" s="193"/>
      <c r="O102" s="193"/>
      <c r="P102" s="193"/>
      <c r="Q102" s="193"/>
      <c r="R102" s="193"/>
      <c r="S102" s="193"/>
      <c r="T102" s="193"/>
      <c r="U102" s="193"/>
    </row>
    <row r="103" spans="1:21" ht="13.5" customHeight="1" x14ac:dyDescent="0.25">
      <c r="A103" s="71" t="s">
        <v>10</v>
      </c>
      <c r="B103" s="71"/>
      <c r="C103" s="71"/>
      <c r="D103" s="71"/>
      <c r="E103" s="72"/>
      <c r="F103" s="115"/>
      <c r="G103" s="72"/>
      <c r="H103" s="93"/>
      <c r="I103" s="214"/>
      <c r="J103" s="193"/>
      <c r="K103" s="193"/>
      <c r="L103" s="193"/>
      <c r="M103" s="193"/>
      <c r="N103" s="193"/>
      <c r="O103" s="193"/>
      <c r="P103" s="193"/>
      <c r="Q103" s="193"/>
      <c r="R103" s="193"/>
      <c r="S103" s="193"/>
      <c r="T103" s="193"/>
      <c r="U103" s="193"/>
    </row>
    <row r="104" spans="1:21" ht="13.5" customHeight="1" x14ac:dyDescent="0.25">
      <c r="A104" s="71" t="s">
        <v>15</v>
      </c>
      <c r="B104" s="71"/>
      <c r="C104" s="71"/>
      <c r="D104" s="71"/>
      <c r="E104" s="72"/>
      <c r="F104" s="115"/>
      <c r="G104" s="72"/>
      <c r="H104" s="61">
        <f>H91</f>
        <v>49000</v>
      </c>
      <c r="I104" s="214"/>
      <c r="J104" s="193"/>
      <c r="K104" s="193"/>
      <c r="L104" s="193"/>
      <c r="M104" s="193"/>
      <c r="N104" s="193"/>
      <c r="O104" s="193"/>
      <c r="P104" s="193"/>
      <c r="Q104" s="193"/>
      <c r="R104" s="193"/>
      <c r="S104" s="193"/>
      <c r="T104" s="193"/>
      <c r="U104" s="193"/>
    </row>
    <row r="105" spans="1:21" ht="13.5" customHeight="1" x14ac:dyDescent="0.25">
      <c r="A105" s="71" t="s">
        <v>18</v>
      </c>
      <c r="B105" s="71"/>
      <c r="C105" s="71"/>
      <c r="D105" s="71"/>
      <c r="E105" s="72"/>
      <c r="F105" s="115"/>
      <c r="G105" s="72"/>
      <c r="H105" s="61">
        <f>H96</f>
        <v>2501</v>
      </c>
      <c r="I105" s="214"/>
      <c r="J105" s="193"/>
      <c r="K105" s="193"/>
      <c r="L105" s="193"/>
      <c r="M105" s="193"/>
      <c r="N105" s="193"/>
      <c r="O105" s="193"/>
      <c r="P105" s="193"/>
      <c r="Q105" s="193"/>
      <c r="R105" s="193"/>
      <c r="S105" s="193"/>
      <c r="T105" s="193"/>
      <c r="U105" s="193"/>
    </row>
    <row r="106" spans="1:21" ht="13.5" customHeight="1" x14ac:dyDescent="0.25">
      <c r="A106" s="71" t="s">
        <v>199</v>
      </c>
      <c r="B106" s="71"/>
      <c r="C106" s="71"/>
      <c r="D106" s="71"/>
      <c r="E106" s="72"/>
      <c r="F106" s="127"/>
      <c r="G106" s="72"/>
      <c r="H106" s="61">
        <f>SUM(H99:H105)</f>
        <v>2661343</v>
      </c>
      <c r="I106" s="214"/>
      <c r="J106" s="193"/>
      <c r="K106" s="193"/>
      <c r="L106" s="193"/>
      <c r="M106" s="193"/>
      <c r="N106" s="193"/>
      <c r="O106" s="193"/>
      <c r="P106" s="193"/>
      <c r="Q106" s="193"/>
      <c r="R106" s="193"/>
      <c r="S106" s="193"/>
      <c r="T106" s="193"/>
      <c r="U106" s="193"/>
    </row>
    <row r="107" spans="1:21" ht="13.5" customHeight="1" x14ac:dyDescent="0.25">
      <c r="A107" s="71" t="s">
        <v>21</v>
      </c>
      <c r="B107" s="157">
        <v>0.46</v>
      </c>
      <c r="C107" s="71"/>
      <c r="D107" s="71"/>
      <c r="E107" s="72"/>
      <c r="F107" s="72"/>
      <c r="G107" s="72"/>
      <c r="H107" s="163">
        <f>H106*(1+B107)</f>
        <v>3885560.78</v>
      </c>
      <c r="I107" s="214"/>
      <c r="J107" s="193"/>
      <c r="K107" s="193"/>
      <c r="L107" s="193"/>
      <c r="M107" s="193"/>
      <c r="N107" s="193"/>
      <c r="O107" s="193"/>
      <c r="P107" s="193"/>
      <c r="Q107" s="193"/>
      <c r="R107" s="193"/>
      <c r="S107" s="193"/>
      <c r="T107" s="193"/>
      <c r="U107" s="193"/>
    </row>
    <row r="108" spans="1:21" ht="13.5" customHeight="1" x14ac:dyDescent="0.25">
      <c r="A108" s="175" t="s">
        <v>22</v>
      </c>
      <c r="B108" s="116"/>
      <c r="C108" s="89"/>
      <c r="D108" s="89"/>
      <c r="E108" s="48"/>
      <c r="F108" s="48"/>
      <c r="G108" s="48"/>
      <c r="H108" s="69">
        <f>H107/B7</f>
        <v>38.855607800000001</v>
      </c>
      <c r="I108" s="214"/>
      <c r="J108" s="193"/>
      <c r="K108" s="193"/>
      <c r="L108" s="193"/>
      <c r="M108" s="193"/>
      <c r="N108" s="193"/>
      <c r="O108" s="193"/>
      <c r="P108" s="193"/>
      <c r="Q108" s="193"/>
      <c r="R108" s="193"/>
      <c r="S108" s="193"/>
      <c r="T108" s="193"/>
      <c r="U108" s="193"/>
    </row>
    <row r="109" spans="1:21" ht="13.5" customHeight="1" x14ac:dyDescent="0.25">
      <c r="A109" s="55"/>
      <c r="B109" s="94"/>
      <c r="C109" s="94"/>
      <c r="D109" s="94"/>
      <c r="E109" s="54"/>
      <c r="F109" s="94"/>
      <c r="G109" s="94"/>
      <c r="H109" s="84"/>
      <c r="I109" s="214"/>
      <c r="J109" s="193"/>
      <c r="K109" s="193"/>
      <c r="L109" s="193"/>
      <c r="M109" s="193"/>
      <c r="N109" s="193"/>
      <c r="O109" s="193"/>
      <c r="P109" s="193"/>
      <c r="Q109" s="193"/>
      <c r="R109" s="193"/>
      <c r="S109" s="193"/>
      <c r="T109" s="193"/>
      <c r="U109" s="193"/>
    </row>
    <row r="110" spans="1:21" ht="13.5" customHeight="1" x14ac:dyDescent="0.25">
      <c r="A110" s="176"/>
      <c r="B110" s="177"/>
      <c r="C110" s="177"/>
      <c r="D110" s="177"/>
      <c r="E110" s="178"/>
      <c r="F110" s="177"/>
      <c r="G110" s="177"/>
      <c r="H110" s="180"/>
      <c r="I110" s="182"/>
      <c r="J110" s="193"/>
      <c r="K110" s="193"/>
      <c r="L110" s="193"/>
      <c r="M110" s="193"/>
      <c r="N110" s="193"/>
      <c r="O110" s="193"/>
      <c r="P110" s="193"/>
      <c r="Q110" s="193"/>
      <c r="R110" s="193"/>
      <c r="S110" s="193"/>
      <c r="T110" s="193"/>
      <c r="U110" s="193"/>
    </row>
    <row r="111" spans="1:21" ht="13.5" customHeight="1" x14ac:dyDescent="0.25">
      <c r="A111" s="55"/>
      <c r="B111" s="94"/>
      <c r="C111" s="94"/>
      <c r="D111" s="94"/>
      <c r="E111" s="54"/>
      <c r="F111" s="94"/>
      <c r="G111" s="94"/>
      <c r="H111" s="95"/>
      <c r="I111" s="96"/>
      <c r="J111" s="193"/>
      <c r="K111" s="193"/>
      <c r="L111" s="193"/>
      <c r="M111" s="193"/>
      <c r="N111" s="193"/>
      <c r="O111" s="193"/>
      <c r="P111" s="193"/>
      <c r="Q111" s="193"/>
      <c r="R111" s="193"/>
      <c r="S111" s="193"/>
      <c r="T111" s="193"/>
      <c r="U111" s="193"/>
    </row>
    <row r="112" spans="1:21" ht="13.5" customHeight="1" x14ac:dyDescent="0.25">
      <c r="A112" s="55"/>
      <c r="B112" s="94"/>
      <c r="C112" s="94"/>
      <c r="D112" s="94"/>
      <c r="E112" s="54"/>
      <c r="F112" s="94"/>
      <c r="G112" s="94"/>
      <c r="H112" s="95"/>
      <c r="I112" s="96"/>
      <c r="J112" s="193"/>
      <c r="K112" s="193"/>
      <c r="L112" s="193"/>
      <c r="M112" s="193"/>
      <c r="N112" s="193"/>
      <c r="O112" s="193"/>
      <c r="P112" s="193"/>
      <c r="Q112" s="193"/>
      <c r="R112" s="193"/>
      <c r="S112" s="193"/>
      <c r="T112" s="193"/>
      <c r="U112" s="193"/>
    </row>
    <row r="113" spans="1:21" ht="13.5" customHeight="1" x14ac:dyDescent="0.25">
      <c r="A113" s="55"/>
      <c r="B113" s="94"/>
      <c r="C113" s="94"/>
      <c r="D113" s="94"/>
      <c r="E113" s="54"/>
      <c r="F113" s="94"/>
      <c r="G113" s="94"/>
      <c r="H113" s="95"/>
      <c r="I113" s="96"/>
      <c r="J113" s="193"/>
      <c r="K113" s="193"/>
      <c r="L113" s="193"/>
      <c r="M113" s="193"/>
      <c r="N113" s="193"/>
      <c r="O113" s="193"/>
      <c r="P113" s="193"/>
      <c r="Q113" s="193"/>
      <c r="R113" s="193"/>
      <c r="S113" s="193"/>
      <c r="T113" s="193"/>
      <c r="U113" s="193"/>
    </row>
    <row r="114" spans="1:21" ht="24" customHeight="1" x14ac:dyDescent="0.25">
      <c r="A114" s="176"/>
      <c r="B114" s="177"/>
      <c r="C114" s="177"/>
      <c r="D114" s="177"/>
      <c r="E114" s="178"/>
      <c r="F114" s="177"/>
      <c r="G114" s="177"/>
      <c r="H114" s="180"/>
      <c r="I114" s="96"/>
    </row>
    <row r="115" spans="1:21" ht="13.5" customHeight="1" x14ac:dyDescent="0.25">
      <c r="A115" s="181"/>
      <c r="B115" s="182"/>
      <c r="C115" s="182"/>
      <c r="D115" s="182"/>
      <c r="E115" s="182"/>
      <c r="F115" s="182"/>
      <c r="G115" s="182"/>
      <c r="H115" s="182"/>
      <c r="I115" s="96"/>
    </row>
    <row r="116" spans="1:21" ht="13.5" customHeight="1" x14ac:dyDescent="0.25">
      <c r="A116" s="182"/>
      <c r="B116" s="182"/>
      <c r="C116" s="182"/>
      <c r="D116" s="182"/>
      <c r="E116" s="182"/>
      <c r="F116" s="182"/>
      <c r="G116" s="182"/>
      <c r="H116" s="182"/>
      <c r="I116" s="96"/>
    </row>
    <row r="117" spans="1:21" ht="13.5" customHeight="1" x14ac:dyDescent="0.25">
      <c r="A117" s="182"/>
      <c r="B117" s="182"/>
      <c r="C117" s="182"/>
      <c r="D117" s="183"/>
      <c r="E117" s="182"/>
      <c r="F117" s="182"/>
      <c r="G117" s="183"/>
      <c r="H117" s="184"/>
      <c r="I117" s="96"/>
    </row>
    <row r="118" spans="1:21" ht="13.5" customHeight="1" x14ac:dyDescent="0.25">
      <c r="A118" s="182"/>
      <c r="B118" s="182"/>
      <c r="C118" s="182"/>
      <c r="D118" s="182"/>
      <c r="E118" s="182"/>
      <c r="F118" s="182"/>
      <c r="G118" s="182"/>
      <c r="H118" s="182"/>
      <c r="I118" s="78"/>
    </row>
    <row r="119" spans="1:21" ht="13.5" customHeight="1" x14ac:dyDescent="0.25">
      <c r="A119" s="182"/>
      <c r="B119" s="182"/>
      <c r="C119" s="182"/>
      <c r="D119" s="182"/>
      <c r="E119" s="184"/>
      <c r="F119" s="182"/>
      <c r="G119" s="183"/>
      <c r="H119" s="182"/>
      <c r="I119" s="96"/>
    </row>
    <row r="120" spans="1:21" ht="13.5" customHeight="1" x14ac:dyDescent="0.25">
      <c r="A120" s="182"/>
      <c r="B120" s="185"/>
      <c r="C120" s="182"/>
      <c r="D120" s="182"/>
      <c r="E120" s="184"/>
      <c r="F120" s="182"/>
      <c r="G120" s="183"/>
      <c r="H120" s="183"/>
      <c r="I120" s="96"/>
    </row>
    <row r="121" spans="1:21" ht="13.5" customHeight="1" x14ac:dyDescent="0.25">
      <c r="A121" s="182"/>
      <c r="B121" s="182"/>
      <c r="C121" s="183"/>
      <c r="D121" s="182"/>
      <c r="E121" s="182"/>
      <c r="F121" s="185"/>
      <c r="G121" s="182"/>
      <c r="H121" s="182"/>
      <c r="I121" s="96"/>
    </row>
    <row r="122" spans="1:21" ht="13.5" customHeight="1" x14ac:dyDescent="0.25">
      <c r="A122" s="182"/>
      <c r="B122" s="184"/>
      <c r="C122" s="182"/>
      <c r="D122" s="183"/>
      <c r="E122" s="182"/>
      <c r="F122" s="182"/>
      <c r="G122" s="182"/>
      <c r="H122" s="182"/>
      <c r="I122" s="96"/>
    </row>
    <row r="123" spans="1:21" ht="13.5" customHeight="1" x14ac:dyDescent="0.25">
      <c r="A123" s="186"/>
      <c r="B123" s="182"/>
      <c r="C123" s="187"/>
      <c r="D123" s="187"/>
      <c r="E123" s="188"/>
      <c r="F123" s="189"/>
      <c r="G123" s="190"/>
      <c r="H123" s="191"/>
      <c r="I123" s="78"/>
    </row>
    <row r="124" spans="1:21" ht="13.5" customHeight="1" x14ac:dyDescent="0.25">
      <c r="A124" s="182"/>
      <c r="B124" s="186"/>
      <c r="C124" s="182"/>
      <c r="D124" s="186"/>
      <c r="E124" s="192"/>
      <c r="F124" s="189"/>
      <c r="G124" s="190"/>
      <c r="H124" s="182"/>
      <c r="I124" s="96"/>
    </row>
    <row r="125" spans="1:21" ht="13.5" customHeight="1" x14ac:dyDescent="0.25">
      <c r="A125" s="78"/>
      <c r="B125" s="78"/>
      <c r="C125" s="96"/>
      <c r="D125" s="78"/>
      <c r="E125" s="101"/>
      <c r="F125" s="98"/>
      <c r="G125" s="99"/>
      <c r="H125" s="96"/>
      <c r="I125" s="96"/>
    </row>
    <row r="126" spans="1:21" ht="22.5" customHeight="1" x14ac:dyDescent="0.25">
      <c r="A126" s="102"/>
      <c r="B126" s="103"/>
      <c r="C126" s="96"/>
      <c r="D126" s="96"/>
      <c r="E126" s="96"/>
      <c r="F126" s="96"/>
      <c r="G126" s="99"/>
      <c r="H126" s="96"/>
      <c r="I126" s="96"/>
    </row>
    <row r="127" spans="1:21" ht="13.5" customHeight="1" x14ac:dyDescent="0.25">
      <c r="A127" s="78"/>
      <c r="B127" s="104"/>
      <c r="C127" s="78"/>
      <c r="D127" s="104"/>
      <c r="E127" s="101"/>
      <c r="F127" s="98"/>
      <c r="G127" s="99"/>
      <c r="H127" s="96"/>
      <c r="I127" s="96"/>
    </row>
    <row r="128" spans="1:21" ht="13.5" customHeight="1" x14ac:dyDescent="0.25">
      <c r="A128" s="105"/>
      <c r="B128" s="105"/>
      <c r="C128" s="105"/>
      <c r="D128" s="105"/>
      <c r="E128" s="96"/>
      <c r="F128" s="105"/>
      <c r="G128" s="99"/>
      <c r="H128" s="96"/>
      <c r="I128" s="96"/>
    </row>
    <row r="129" spans="1:20" s="106" customFormat="1" ht="13.5" customHeight="1" x14ac:dyDescent="0.25">
      <c r="A129" s="55"/>
      <c r="B129" s="94"/>
      <c r="C129" s="94"/>
      <c r="D129" s="94"/>
      <c r="E129" s="54"/>
      <c r="F129" s="94"/>
      <c r="G129" s="94"/>
      <c r="H129" s="94"/>
      <c r="I129" s="94"/>
      <c r="O129" s="44"/>
      <c r="P129" s="44"/>
      <c r="Q129" s="44"/>
      <c r="R129" s="44"/>
      <c r="S129" s="44"/>
      <c r="T129" s="44"/>
    </row>
    <row r="130" spans="1:20" ht="13.5" customHeight="1" x14ac:dyDescent="0.25">
      <c r="A130" s="96"/>
      <c r="B130" s="96"/>
      <c r="C130" s="96"/>
      <c r="D130" s="96"/>
      <c r="E130" s="96"/>
      <c r="F130" s="96"/>
      <c r="G130" s="96"/>
      <c r="H130" s="96"/>
      <c r="I130" s="96"/>
      <c r="O130" s="106"/>
      <c r="P130" s="106"/>
      <c r="Q130" s="106"/>
      <c r="R130" s="106"/>
      <c r="S130" s="106"/>
      <c r="T130" s="106"/>
    </row>
    <row r="131" spans="1:20" ht="13.5" customHeight="1" x14ac:dyDescent="0.25">
      <c r="A131" s="96"/>
      <c r="B131" s="96"/>
      <c r="C131" s="96"/>
      <c r="D131" s="96"/>
      <c r="E131" s="107"/>
      <c r="F131" s="96"/>
      <c r="G131" s="96"/>
      <c r="H131" s="96"/>
      <c r="I131" s="96"/>
    </row>
    <row r="132" spans="1:20" ht="13.5" customHeight="1" x14ac:dyDescent="0.25">
      <c r="A132" s="96"/>
      <c r="B132" s="108"/>
      <c r="C132" s="108"/>
      <c r="D132" s="108"/>
      <c r="E132" s="96"/>
      <c r="F132" s="96"/>
      <c r="G132" s="96"/>
      <c r="H132" s="96"/>
      <c r="I132" s="96"/>
    </row>
    <row r="133" spans="1:20" ht="13.5" customHeight="1" x14ac:dyDescent="0.25">
      <c r="A133" s="96"/>
      <c r="B133" s="108"/>
      <c r="C133" s="108"/>
      <c r="D133" s="108"/>
      <c r="E133" s="96"/>
      <c r="F133" s="100"/>
      <c r="G133" s="96"/>
      <c r="H133" s="96"/>
      <c r="I133" s="96"/>
    </row>
    <row r="134" spans="1:20" ht="13.5" customHeight="1" x14ac:dyDescent="0.25">
      <c r="A134" s="96"/>
      <c r="B134" s="97"/>
      <c r="C134" s="96"/>
      <c r="D134" s="96"/>
      <c r="E134" s="96"/>
      <c r="F134" s="100"/>
      <c r="G134" s="96"/>
      <c r="H134" s="96"/>
      <c r="I134" s="96"/>
    </row>
    <row r="135" spans="1:20" ht="13.5" customHeight="1" x14ac:dyDescent="0.25">
      <c r="A135" s="96"/>
      <c r="B135" s="97"/>
      <c r="C135" s="96"/>
      <c r="D135" s="96"/>
      <c r="E135" s="96"/>
      <c r="F135" s="100"/>
      <c r="G135" s="96"/>
      <c r="H135" s="96"/>
      <c r="I135" s="96"/>
    </row>
    <row r="136" spans="1:20" ht="13.5" customHeight="1" x14ac:dyDescent="0.25">
      <c r="A136" s="109"/>
      <c r="B136" s="109"/>
      <c r="C136" s="109"/>
      <c r="D136" s="110"/>
      <c r="E136" s="109"/>
      <c r="F136" s="110"/>
      <c r="G136" s="109"/>
      <c r="H136" s="109"/>
      <c r="I136" s="109"/>
    </row>
    <row r="137" spans="1:20" ht="13.5" customHeight="1" x14ac:dyDescent="0.25">
      <c r="A137" s="109"/>
      <c r="B137" s="109"/>
      <c r="C137" s="109"/>
      <c r="D137" s="109"/>
      <c r="E137" s="111"/>
      <c r="F137" s="109"/>
      <c r="G137" s="109"/>
      <c r="H137" s="109"/>
      <c r="I137" s="109"/>
    </row>
    <row r="138" spans="1:20" ht="13.5" customHeight="1" x14ac:dyDescent="0.25">
      <c r="A138" s="109"/>
      <c r="B138" s="109"/>
      <c r="C138" s="109"/>
      <c r="D138" s="109"/>
      <c r="E138" s="109"/>
      <c r="F138" s="109"/>
      <c r="G138" s="109"/>
      <c r="H138" s="109"/>
      <c r="I138" s="109"/>
    </row>
    <row r="139" spans="1:20" ht="13.5" customHeight="1" x14ac:dyDescent="0.25">
      <c r="A139" s="109"/>
      <c r="B139" s="109"/>
      <c r="C139" s="109"/>
      <c r="D139" s="109"/>
      <c r="E139" s="109"/>
      <c r="F139" s="109"/>
      <c r="G139" s="109"/>
      <c r="H139" s="109"/>
      <c r="I139" s="109"/>
    </row>
    <row r="140" spans="1:20" ht="13.5" customHeight="1" x14ac:dyDescent="0.25">
      <c r="A140" s="109"/>
      <c r="B140" s="109"/>
      <c r="C140" s="109"/>
      <c r="D140" s="109"/>
      <c r="E140" s="109"/>
      <c r="F140" s="109"/>
      <c r="G140" s="109"/>
      <c r="H140" s="109"/>
      <c r="I140" s="109"/>
    </row>
    <row r="141" spans="1:20" ht="13.5" customHeight="1" x14ac:dyDescent="0.25">
      <c r="A141" s="109"/>
      <c r="B141" s="109"/>
      <c r="C141" s="109"/>
      <c r="D141" s="109"/>
      <c r="E141" s="109"/>
      <c r="F141" s="109"/>
      <c r="G141" s="109"/>
      <c r="H141" s="109"/>
      <c r="I141" s="109"/>
    </row>
    <row r="142" spans="1:20" ht="13.5" customHeight="1" x14ac:dyDescent="0.25">
      <c r="A142" s="109"/>
      <c r="B142" s="109"/>
      <c r="C142" s="109"/>
      <c r="D142" s="109"/>
      <c r="E142" s="109"/>
      <c r="F142" s="109"/>
      <c r="G142" s="109"/>
      <c r="H142" s="109"/>
      <c r="I142" s="109"/>
    </row>
    <row r="143" spans="1:20" ht="13.5" customHeight="1" x14ac:dyDescent="0.25">
      <c r="A143" s="109"/>
      <c r="B143" s="109"/>
      <c r="C143" s="109"/>
      <c r="D143" s="109"/>
      <c r="E143" s="109"/>
      <c r="F143" s="109"/>
      <c r="G143" s="109"/>
      <c r="H143" s="109"/>
      <c r="I143" s="109"/>
    </row>
    <row r="144" spans="1:20" ht="13.5" customHeight="1" x14ac:dyDescent="0.25">
      <c r="A144" s="109"/>
      <c r="B144" s="109"/>
      <c r="C144" s="109"/>
      <c r="D144" s="109"/>
      <c r="E144" s="109"/>
      <c r="F144" s="109"/>
      <c r="G144" s="109"/>
      <c r="H144" s="109"/>
      <c r="I144" s="109"/>
    </row>
    <row r="145" spans="1:9" ht="13.5" customHeight="1" x14ac:dyDescent="0.25">
      <c r="A145" s="109"/>
      <c r="B145" s="109"/>
      <c r="C145" s="109"/>
      <c r="D145" s="109"/>
      <c r="E145" s="109"/>
      <c r="F145" s="109"/>
      <c r="G145" s="109"/>
      <c r="H145" s="109"/>
      <c r="I145" s="109"/>
    </row>
    <row r="146" spans="1:9" ht="13.5" customHeight="1" x14ac:dyDescent="0.25">
      <c r="A146" s="109"/>
      <c r="B146" s="109"/>
      <c r="C146" s="109"/>
      <c r="D146" s="109"/>
      <c r="E146" s="109"/>
      <c r="F146" s="109"/>
      <c r="G146" s="109"/>
      <c r="H146" s="109"/>
      <c r="I146" s="109"/>
    </row>
    <row r="147" spans="1:9" ht="13.5" customHeight="1" x14ac:dyDescent="0.25">
      <c r="A147" s="109"/>
      <c r="B147" s="109"/>
      <c r="C147" s="109"/>
      <c r="D147" s="109"/>
      <c r="E147" s="109"/>
      <c r="F147" s="109"/>
      <c r="G147" s="109"/>
      <c r="H147" s="109"/>
      <c r="I147" s="109"/>
    </row>
    <row r="148" spans="1:9" ht="13.5" customHeight="1" x14ac:dyDescent="0.25">
      <c r="A148" s="109"/>
      <c r="B148" s="109"/>
      <c r="C148" s="109"/>
      <c r="D148" s="109"/>
      <c r="E148" s="109"/>
      <c r="F148" s="109"/>
      <c r="G148" s="109"/>
      <c r="H148" s="109"/>
      <c r="I148" s="109"/>
    </row>
    <row r="149" spans="1:9" ht="13.5" customHeight="1" x14ac:dyDescent="0.25">
      <c r="A149" s="109"/>
      <c r="B149" s="109"/>
      <c r="C149" s="109"/>
      <c r="D149" s="109"/>
      <c r="E149" s="109"/>
      <c r="F149" s="109"/>
      <c r="G149" s="109"/>
      <c r="H149" s="109"/>
      <c r="I149" s="109"/>
    </row>
    <row r="150" spans="1:9" ht="13.5" customHeight="1" x14ac:dyDescent="0.25">
      <c r="A150" s="109"/>
      <c r="B150" s="109"/>
      <c r="C150" s="109"/>
      <c r="D150" s="109"/>
      <c r="E150" s="109"/>
      <c r="F150" s="109"/>
      <c r="G150" s="109"/>
      <c r="H150" s="109"/>
      <c r="I150" s="109"/>
    </row>
    <row r="151" spans="1:9" ht="13.5" customHeight="1" x14ac:dyDescent="0.25">
      <c r="A151" s="109"/>
      <c r="B151" s="109"/>
      <c r="C151" s="109"/>
      <c r="D151" s="109"/>
      <c r="E151" s="109"/>
      <c r="F151" s="109"/>
      <c r="G151" s="109"/>
      <c r="H151" s="109"/>
      <c r="I151" s="109"/>
    </row>
    <row r="152" spans="1:9" ht="13.5" customHeight="1" x14ac:dyDescent="0.25">
      <c r="A152" s="109"/>
      <c r="B152" s="109"/>
      <c r="C152" s="109"/>
      <c r="D152" s="109"/>
      <c r="E152" s="109"/>
      <c r="F152" s="109"/>
      <c r="G152" s="109"/>
      <c r="H152" s="109"/>
      <c r="I152" s="109"/>
    </row>
    <row r="153" spans="1:9" ht="13.5" customHeight="1" x14ac:dyDescent="0.25">
      <c r="A153" s="109"/>
      <c r="B153" s="109"/>
      <c r="C153" s="109"/>
      <c r="D153" s="109"/>
      <c r="E153" s="109"/>
      <c r="F153" s="109"/>
      <c r="G153" s="109"/>
      <c r="H153" s="109"/>
      <c r="I153" s="109"/>
    </row>
    <row r="154" spans="1:9" ht="13.5" customHeight="1" x14ac:dyDescent="0.25">
      <c r="A154" s="109"/>
      <c r="B154" s="109"/>
      <c r="C154" s="109"/>
      <c r="D154" s="109"/>
      <c r="E154" s="109"/>
      <c r="F154" s="109"/>
      <c r="G154" s="109"/>
      <c r="H154" s="109"/>
      <c r="I154" s="109"/>
    </row>
    <row r="155" spans="1:9" ht="13.5" customHeight="1" x14ac:dyDescent="0.25">
      <c r="A155" s="109"/>
      <c r="B155" s="109"/>
      <c r="C155" s="109"/>
      <c r="D155" s="109"/>
      <c r="E155" s="109"/>
      <c r="F155" s="109"/>
      <c r="G155" s="109"/>
      <c r="H155" s="109"/>
      <c r="I155" s="109"/>
    </row>
    <row r="156" spans="1:9" ht="13.5" customHeight="1" x14ac:dyDescent="0.25">
      <c r="A156" s="109"/>
      <c r="B156" s="109"/>
      <c r="C156" s="109"/>
      <c r="D156" s="109"/>
      <c r="E156" s="109"/>
      <c r="F156" s="109"/>
      <c r="G156" s="109"/>
      <c r="H156" s="109"/>
      <c r="I156" s="109"/>
    </row>
    <row r="157" spans="1:9" ht="13.5" customHeight="1" x14ac:dyDescent="0.25">
      <c r="A157" s="109"/>
      <c r="B157" s="109"/>
      <c r="C157" s="109"/>
      <c r="D157" s="109"/>
      <c r="E157" s="109"/>
      <c r="F157" s="109"/>
      <c r="G157" s="109"/>
      <c r="H157" s="109"/>
      <c r="I157" s="109"/>
    </row>
    <row r="158" spans="1:9" ht="13.5" customHeight="1" x14ac:dyDescent="0.25">
      <c r="A158" s="109"/>
      <c r="B158" s="109"/>
      <c r="C158" s="109"/>
      <c r="D158" s="109"/>
      <c r="E158" s="109"/>
      <c r="F158" s="109"/>
      <c r="G158" s="109"/>
      <c r="H158" s="109"/>
      <c r="I158" s="109"/>
    </row>
    <row r="159" spans="1:9" ht="13.5" customHeight="1" x14ac:dyDescent="0.25">
      <c r="A159" s="109"/>
      <c r="B159" s="109"/>
      <c r="C159" s="109"/>
      <c r="D159" s="109"/>
      <c r="E159" s="109"/>
      <c r="F159" s="109"/>
      <c r="G159" s="109"/>
      <c r="H159" s="109"/>
      <c r="I159" s="109"/>
    </row>
    <row r="160" spans="1:9" ht="13.5" customHeight="1" x14ac:dyDescent="0.25">
      <c r="A160" s="109"/>
      <c r="B160" s="109"/>
      <c r="C160" s="109"/>
      <c r="D160" s="109"/>
      <c r="E160" s="109"/>
      <c r="F160" s="109"/>
      <c r="G160" s="109"/>
      <c r="H160" s="109"/>
      <c r="I160" s="109"/>
    </row>
    <row r="161" spans="1:9" ht="13.5" customHeight="1" x14ac:dyDescent="0.25">
      <c r="A161" s="109"/>
      <c r="B161" s="109"/>
      <c r="C161" s="109"/>
      <c r="D161" s="109"/>
      <c r="E161" s="109"/>
      <c r="F161" s="109"/>
      <c r="G161" s="109"/>
      <c r="H161" s="109"/>
      <c r="I161" s="109"/>
    </row>
    <row r="162" spans="1:9" ht="13.5" customHeight="1" x14ac:dyDescent="0.25">
      <c r="A162" s="109"/>
      <c r="B162" s="109"/>
      <c r="C162" s="109"/>
      <c r="D162" s="109"/>
      <c r="E162" s="109"/>
      <c r="F162" s="109"/>
      <c r="G162" s="109"/>
      <c r="H162" s="109"/>
      <c r="I162" s="109"/>
    </row>
    <row r="163" spans="1:9" ht="13.5" customHeight="1" x14ac:dyDescent="0.25">
      <c r="A163" s="109"/>
      <c r="B163" s="109"/>
      <c r="C163" s="109"/>
      <c r="D163" s="109"/>
      <c r="E163" s="109"/>
      <c r="F163" s="109"/>
      <c r="G163" s="109"/>
      <c r="H163" s="109"/>
      <c r="I163" s="109"/>
    </row>
    <row r="164" spans="1:9" ht="13.5" customHeight="1" x14ac:dyDescent="0.25">
      <c r="A164" s="109"/>
      <c r="B164" s="109"/>
      <c r="C164" s="109"/>
      <c r="D164" s="109"/>
      <c r="E164" s="109"/>
      <c r="F164" s="109"/>
      <c r="G164" s="109"/>
      <c r="H164" s="109"/>
      <c r="I164" s="109"/>
    </row>
    <row r="165" spans="1:9" ht="13.5" customHeight="1" x14ac:dyDescent="0.25">
      <c r="A165" s="109"/>
      <c r="B165" s="109"/>
      <c r="C165" s="109"/>
      <c r="D165" s="109"/>
      <c r="E165" s="109"/>
      <c r="F165" s="109"/>
      <c r="G165" s="109"/>
      <c r="H165" s="109"/>
      <c r="I165" s="109"/>
    </row>
    <row r="166" spans="1:9" ht="13.5" customHeight="1" x14ac:dyDescent="0.25">
      <c r="A166" s="109"/>
      <c r="B166" s="109"/>
      <c r="C166" s="109"/>
      <c r="D166" s="109"/>
      <c r="E166" s="109"/>
      <c r="F166" s="109"/>
      <c r="G166" s="109"/>
      <c r="H166" s="109"/>
      <c r="I166" s="109"/>
    </row>
    <row r="167" spans="1:9" ht="13.5" customHeight="1" x14ac:dyDescent="0.25">
      <c r="A167" s="109"/>
      <c r="B167" s="109"/>
      <c r="C167" s="109"/>
      <c r="D167" s="109"/>
      <c r="E167" s="109"/>
      <c r="F167" s="109"/>
      <c r="G167" s="109"/>
      <c r="H167" s="109"/>
      <c r="I167" s="109"/>
    </row>
    <row r="168" spans="1:9" ht="13.5" customHeight="1" x14ac:dyDescent="0.25">
      <c r="A168" s="109"/>
      <c r="B168" s="109"/>
      <c r="C168" s="109"/>
      <c r="D168" s="109"/>
      <c r="E168" s="109"/>
      <c r="F168" s="109"/>
      <c r="G168" s="109"/>
      <c r="H168" s="109"/>
      <c r="I168" s="109"/>
    </row>
    <row r="169" spans="1:9" ht="13.5" customHeight="1" x14ac:dyDescent="0.25">
      <c r="A169" s="109"/>
      <c r="B169" s="109"/>
      <c r="C169" s="109"/>
      <c r="D169" s="109"/>
      <c r="E169" s="109"/>
      <c r="F169" s="109"/>
      <c r="G169" s="109"/>
      <c r="H169" s="109"/>
      <c r="I169" s="109"/>
    </row>
    <row r="170" spans="1:9" ht="13.5" customHeight="1" x14ac:dyDescent="0.25">
      <c r="A170" s="109"/>
      <c r="B170" s="109"/>
      <c r="C170" s="109"/>
      <c r="D170" s="109"/>
      <c r="E170" s="109"/>
      <c r="F170" s="109"/>
      <c r="G170" s="109"/>
      <c r="H170" s="109"/>
      <c r="I170" s="109"/>
    </row>
    <row r="171" spans="1:9" ht="13.5" customHeight="1" x14ac:dyDescent="0.25">
      <c r="A171" s="109"/>
      <c r="B171" s="109"/>
      <c r="C171" s="109"/>
      <c r="D171" s="109"/>
      <c r="E171" s="109"/>
      <c r="F171" s="109"/>
      <c r="G171" s="109"/>
      <c r="H171" s="109"/>
      <c r="I171" s="109"/>
    </row>
    <row r="172" spans="1:9" ht="13.5" customHeight="1" x14ac:dyDescent="0.25">
      <c r="A172" s="109"/>
      <c r="B172" s="109"/>
      <c r="C172" s="109"/>
      <c r="D172" s="109"/>
      <c r="E172" s="109"/>
      <c r="F172" s="109"/>
      <c r="G172" s="109"/>
      <c r="H172" s="109"/>
      <c r="I172" s="109"/>
    </row>
    <row r="173" spans="1:9" ht="13.5" customHeight="1" x14ac:dyDescent="0.25">
      <c r="A173" s="109"/>
      <c r="B173" s="109"/>
      <c r="C173" s="109"/>
      <c r="D173" s="109"/>
      <c r="E173" s="109"/>
      <c r="F173" s="109"/>
      <c r="G173" s="109"/>
      <c r="H173" s="109"/>
      <c r="I173" s="109"/>
    </row>
    <row r="174" spans="1:9" ht="13.5" customHeight="1" x14ac:dyDescent="0.25">
      <c r="A174" s="109"/>
      <c r="B174" s="109"/>
      <c r="C174" s="109"/>
      <c r="D174" s="109"/>
      <c r="E174" s="109"/>
      <c r="F174" s="109"/>
      <c r="G174" s="109"/>
      <c r="H174" s="109"/>
      <c r="I174" s="109"/>
    </row>
    <row r="175" spans="1:9" ht="13.5" customHeight="1" x14ac:dyDescent="0.25">
      <c r="A175" s="109"/>
      <c r="B175" s="109"/>
      <c r="C175" s="109"/>
      <c r="D175" s="109"/>
      <c r="E175" s="109"/>
      <c r="F175" s="109"/>
      <c r="G175" s="109"/>
      <c r="H175" s="109"/>
      <c r="I175" s="109"/>
    </row>
    <row r="176" spans="1:9" ht="13.5" customHeight="1" x14ac:dyDescent="0.25">
      <c r="A176" s="109"/>
      <c r="B176" s="109"/>
      <c r="C176" s="109"/>
      <c r="D176" s="109"/>
      <c r="E176" s="109"/>
      <c r="F176" s="109"/>
      <c r="G176" s="109"/>
      <c r="H176" s="109"/>
      <c r="I176" s="109"/>
    </row>
    <row r="177" spans="1:9" ht="13.5" customHeight="1" x14ac:dyDescent="0.25">
      <c r="A177" s="109"/>
      <c r="B177" s="109"/>
      <c r="C177" s="109"/>
      <c r="D177" s="109"/>
      <c r="E177" s="109"/>
      <c r="F177" s="109"/>
      <c r="G177" s="109"/>
      <c r="H177" s="109"/>
      <c r="I177" s="109"/>
    </row>
    <row r="178" spans="1:9" ht="13.5" customHeight="1" x14ac:dyDescent="0.25">
      <c r="A178" s="109"/>
      <c r="B178" s="109"/>
      <c r="C178" s="109"/>
      <c r="D178" s="109"/>
      <c r="E178" s="109"/>
      <c r="F178" s="109"/>
      <c r="G178" s="109"/>
      <c r="H178" s="109"/>
      <c r="I178" s="109"/>
    </row>
    <row r="179" spans="1:9" ht="13.5" customHeight="1" x14ac:dyDescent="0.25">
      <c r="A179" s="109"/>
      <c r="B179" s="109"/>
      <c r="C179" s="109"/>
      <c r="D179" s="109"/>
      <c r="E179" s="109"/>
      <c r="F179" s="109"/>
      <c r="G179" s="109"/>
      <c r="H179" s="109"/>
      <c r="I179" s="109"/>
    </row>
    <row r="180" spans="1:9" ht="13.5" customHeight="1" x14ac:dyDescent="0.25">
      <c r="A180" s="109"/>
      <c r="B180" s="109"/>
      <c r="C180" s="109"/>
      <c r="D180" s="109"/>
      <c r="E180" s="109"/>
      <c r="F180" s="109"/>
      <c r="G180" s="109"/>
      <c r="H180" s="109"/>
      <c r="I180" s="109"/>
    </row>
    <row r="181" spans="1:9" x14ac:dyDescent="0.25">
      <c r="A181" s="109"/>
      <c r="B181" s="109"/>
      <c r="C181" s="109"/>
      <c r="D181" s="109"/>
      <c r="E181" s="109"/>
      <c r="F181" s="109"/>
      <c r="G181" s="109"/>
      <c r="H181" s="109"/>
      <c r="I181" s="109"/>
    </row>
    <row r="182" spans="1:9" x14ac:dyDescent="0.25">
      <c r="A182" s="109"/>
      <c r="B182" s="109"/>
      <c r="C182" s="109"/>
      <c r="D182" s="109"/>
      <c r="E182" s="109"/>
      <c r="F182" s="109"/>
      <c r="G182" s="109"/>
      <c r="H182" s="109"/>
      <c r="I182" s="109"/>
    </row>
    <row r="183" spans="1:9" x14ac:dyDescent="0.25">
      <c r="A183" s="109"/>
      <c r="B183" s="109"/>
      <c r="C183" s="109"/>
      <c r="D183" s="109"/>
      <c r="E183" s="109"/>
      <c r="F183" s="109"/>
      <c r="G183" s="109"/>
      <c r="H183" s="109"/>
      <c r="I183" s="109"/>
    </row>
    <row r="184" spans="1:9" x14ac:dyDescent="0.25">
      <c r="A184" s="109"/>
      <c r="B184" s="109"/>
      <c r="C184" s="109"/>
      <c r="D184" s="109"/>
      <c r="E184" s="109"/>
      <c r="F184" s="109"/>
      <c r="G184" s="109"/>
      <c r="H184" s="109"/>
      <c r="I184" s="109"/>
    </row>
    <row r="185" spans="1:9" x14ac:dyDescent="0.25">
      <c r="A185" s="109"/>
      <c r="B185" s="109"/>
      <c r="C185" s="109"/>
      <c r="D185" s="109"/>
      <c r="E185" s="109"/>
      <c r="F185" s="109"/>
      <c r="G185" s="109"/>
      <c r="H185" s="109"/>
      <c r="I185" s="109"/>
    </row>
    <row r="186" spans="1:9" x14ac:dyDescent="0.25">
      <c r="A186" s="109"/>
      <c r="B186" s="109"/>
      <c r="C186" s="109"/>
      <c r="D186" s="109"/>
      <c r="E186" s="109"/>
      <c r="F186" s="109"/>
      <c r="G186" s="109"/>
      <c r="H186" s="109"/>
      <c r="I186" s="109"/>
    </row>
    <row r="187" spans="1:9" x14ac:dyDescent="0.25">
      <c r="A187" s="109"/>
      <c r="B187" s="109"/>
      <c r="C187" s="109"/>
      <c r="D187" s="109"/>
      <c r="E187" s="109"/>
      <c r="F187" s="109"/>
      <c r="G187" s="109"/>
      <c r="H187" s="109"/>
      <c r="I187" s="109"/>
    </row>
    <row r="188" spans="1:9" x14ac:dyDescent="0.25">
      <c r="A188" s="112"/>
      <c r="B188" s="109"/>
      <c r="C188" s="109"/>
      <c r="D188" s="109"/>
      <c r="E188" s="109"/>
      <c r="F188" s="109"/>
      <c r="G188" s="109"/>
      <c r="H188" s="109"/>
      <c r="I188" s="109"/>
    </row>
  </sheetData>
  <autoFilter ref="A3:H43" xr:uid="{00000000-0001-0000-0000-000000000000}">
    <filterColumn colId="2" showButton="0"/>
    <filterColumn colId="3" showButton="0"/>
  </autoFilter>
  <mergeCells count="38">
    <mergeCell ref="A82:B82"/>
    <mergeCell ref="F26:G26"/>
    <mergeCell ref="A74:B74"/>
    <mergeCell ref="A75:B75"/>
    <mergeCell ref="A1:H1"/>
    <mergeCell ref="A58:B58"/>
    <mergeCell ref="A72:C72"/>
    <mergeCell ref="A81:B81"/>
    <mergeCell ref="D69:G69"/>
    <mergeCell ref="A76:B76"/>
    <mergeCell ref="A77:B77"/>
    <mergeCell ref="A78:B78"/>
    <mergeCell ref="A79:B79"/>
    <mergeCell ref="A80:B80"/>
    <mergeCell ref="A73:B73"/>
    <mergeCell ref="K19:N19"/>
    <mergeCell ref="H8:H9"/>
    <mergeCell ref="H11:H12"/>
    <mergeCell ref="C9:F9"/>
    <mergeCell ref="D10:E10"/>
    <mergeCell ref="D11:E11"/>
    <mergeCell ref="D12:E12"/>
    <mergeCell ref="D13:E13"/>
    <mergeCell ref="E93:F93"/>
    <mergeCell ref="D8:E8"/>
    <mergeCell ref="C3:E3"/>
    <mergeCell ref="D7:E7"/>
    <mergeCell ref="D4:E4"/>
    <mergeCell ref="D5:E5"/>
    <mergeCell ref="D6:E6"/>
    <mergeCell ref="D61:G61"/>
    <mergeCell ref="D59:G59"/>
    <mergeCell ref="D60:G60"/>
    <mergeCell ref="D62:G62"/>
    <mergeCell ref="D63:G63"/>
    <mergeCell ref="D64:G64"/>
    <mergeCell ref="D66:G66"/>
    <mergeCell ref="D68:G68"/>
  </mergeCells>
  <dataValidations count="6">
    <dataValidation type="list" allowBlank="1" showInputMessage="1" showErrorMessage="1" sqref="D10:E13" xr:uid="{00000000-0002-0000-0000-000000000000}">
      <formula1>$K$20:$K$24</formula1>
    </dataValidation>
    <dataValidation type="list" allowBlank="1" showInputMessage="1" showErrorMessage="1" sqref="F10:F13" xr:uid="{00000000-0002-0000-0000-000001000000}">
      <formula1>$M$20:$M$24</formula1>
    </dataValidation>
    <dataValidation type="list" allowBlank="1" showInputMessage="1" showErrorMessage="1" sqref="D4:E7" xr:uid="{00000000-0002-0000-0000-000002000000}">
      <formula1>$M$2:$M$17</formula1>
    </dataValidation>
    <dataValidation type="list" allowBlank="1" showInputMessage="1" showErrorMessage="1" sqref="F4:F7" xr:uid="{00000000-0002-0000-0000-000003000000}">
      <formula1>$S$2:$S$17</formula1>
    </dataValidation>
    <dataValidation type="list" allowBlank="1" showInputMessage="1" showErrorMessage="1" sqref="A16:A26" xr:uid="{00000000-0002-0000-0000-000004000000}">
      <formula1>$K$27:$K$36</formula1>
    </dataValidation>
    <dataValidation type="list" allowBlank="1" showInputMessage="1" showErrorMessage="1" sqref="E16:E26" xr:uid="{00000000-0002-0000-0000-000005000000}">
      <formula1>$L$27:$L$36</formula1>
    </dataValidation>
  </dataValidations>
  <pageMargins left="0.39370078740157483" right="0" top="0.74803149606299213" bottom="0.74803149606299213" header="0.31496062992125984" footer="0.31496062992125984"/>
  <pageSetup paperSize="9" scale="85" fitToHeight="0" orientation="portrait" r:id="rId1"/>
  <headerFooter>
    <oddHeader>&amp;L&amp;D&amp;T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F9:S62"/>
  <sheetViews>
    <sheetView showGridLines="0" zoomScale="98" zoomScaleNormal="98" workbookViewId="0">
      <pane xSplit="5" ySplit="9" topLeftCell="F43" activePane="bottomRight" state="frozen"/>
      <selection pane="topRight" activeCell="F1" sqref="F1"/>
      <selection pane="bottomLeft" activeCell="A10" sqref="A10"/>
      <selection pane="bottomRight" activeCell="I14" sqref="I14"/>
    </sheetView>
  </sheetViews>
  <sheetFormatPr defaultRowHeight="14.4" outlineLevelCol="1" x14ac:dyDescent="0.3"/>
  <cols>
    <col min="5" max="5" width="4.5546875" customWidth="1"/>
    <col min="6" max="6" width="12.33203125" customWidth="1"/>
    <col min="7" max="7" width="2.5546875" customWidth="1"/>
    <col min="8" max="8" width="11" bestFit="1" customWidth="1"/>
    <col min="9" max="9" width="11.6640625" customWidth="1"/>
    <col min="12" max="12" width="13.5546875" hidden="1" customWidth="1" outlineLevel="1"/>
    <col min="13" max="13" width="10.44140625" hidden="1" customWidth="1" outlineLevel="1"/>
    <col min="14" max="14" width="11.88671875" hidden="1" customWidth="1" outlineLevel="1"/>
    <col min="15" max="15" width="0.44140625" customWidth="1" collapsed="1"/>
    <col min="16" max="16" width="13.5546875" customWidth="1"/>
    <col min="17" max="17" width="10.44140625" customWidth="1"/>
    <col min="18" max="18" width="14.6640625" customWidth="1"/>
    <col min="19" max="19" width="2" customWidth="1"/>
  </cols>
  <sheetData>
    <row r="9" spans="6:19" ht="18" x14ac:dyDescent="0.35">
      <c r="F9" s="245" t="s">
        <v>69</v>
      </c>
      <c r="G9" s="245"/>
      <c r="H9" s="245"/>
      <c r="I9" s="245"/>
      <c r="J9" s="245"/>
      <c r="K9" s="245"/>
      <c r="L9" s="245"/>
      <c r="M9" s="245"/>
      <c r="N9" s="245"/>
      <c r="O9" s="10"/>
      <c r="P9" s="10"/>
      <c r="Q9" s="10"/>
      <c r="R9" s="10"/>
      <c r="S9" s="7"/>
    </row>
    <row r="10" spans="6:19" x14ac:dyDescent="0.3"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6:19" ht="18.600000000000001" x14ac:dyDescent="0.55000000000000004">
      <c r="F11" s="2" t="s">
        <v>35</v>
      </c>
      <c r="G11" s="2" t="s">
        <v>45</v>
      </c>
      <c r="H11" s="11" t="s">
        <v>234</v>
      </c>
      <c r="I11" s="2"/>
      <c r="J11" s="2"/>
      <c r="K11" s="2"/>
      <c r="L11" s="12" t="s">
        <v>33</v>
      </c>
      <c r="M11" s="248" t="e">
        <f>CONCATENATE([0]!_GoBack,"",#REF!,"001")</f>
        <v>#REF!</v>
      </c>
      <c r="N11" s="248"/>
      <c r="O11" s="13"/>
      <c r="P11" s="12" t="s">
        <v>33</v>
      </c>
      <c r="Q11" s="248">
        <f>'Offset Costing (2)'!B5</f>
        <v>0</v>
      </c>
      <c r="R11" s="248"/>
      <c r="S11" s="6"/>
    </row>
    <row r="12" spans="6:19" x14ac:dyDescent="0.3"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6:19" x14ac:dyDescent="0.3">
      <c r="F13" s="2" t="s">
        <v>68</v>
      </c>
      <c r="G13" s="2" t="s">
        <v>45</v>
      </c>
      <c r="H13" s="2" t="str">
        <f>'Offset Costing (2)'!B3</f>
        <v>MCWD</v>
      </c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6:19" x14ac:dyDescent="0.3">
      <c r="F14" s="2"/>
      <c r="G14" s="2" t="s">
        <v>45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6:19" x14ac:dyDescent="0.3">
      <c r="F15" s="2"/>
      <c r="G15" s="2" t="s">
        <v>45</v>
      </c>
      <c r="H15" s="14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6:19" x14ac:dyDescent="0.3"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6:19" x14ac:dyDescent="0.3">
      <c r="F17" s="2" t="s">
        <v>67</v>
      </c>
      <c r="G17" s="2" t="s">
        <v>45</v>
      </c>
      <c r="H17" s="2" t="str">
        <f>'Offset Costing (2)'!B3</f>
        <v>MCWD</v>
      </c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6:19" x14ac:dyDescent="0.3">
      <c r="F18" s="2"/>
      <c r="G18" s="2" t="s">
        <v>45</v>
      </c>
      <c r="H18" s="2" t="str">
        <f>'Offset Costing (2)'!B4</f>
        <v>CEBU CITY</v>
      </c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6:19" x14ac:dyDescent="0.3">
      <c r="F19" s="2"/>
      <c r="G19" s="2"/>
      <c r="H19" s="2"/>
      <c r="I19" s="2"/>
      <c r="J19" s="2"/>
      <c r="K19" s="2"/>
      <c r="L19" s="2"/>
      <c r="M19" s="2" t="s">
        <v>34</v>
      </c>
      <c r="N19" s="2"/>
      <c r="O19" s="2"/>
      <c r="P19" s="249"/>
      <c r="Q19" s="249"/>
      <c r="R19" s="249"/>
    </row>
    <row r="20" spans="6:19" x14ac:dyDescent="0.3">
      <c r="F20" s="15" t="s">
        <v>66</v>
      </c>
      <c r="G20" s="16"/>
      <c r="H20" s="246" t="s">
        <v>65</v>
      </c>
      <c r="I20" s="246"/>
      <c r="J20" s="246"/>
      <c r="K20" s="247"/>
      <c r="L20" s="15" t="s">
        <v>64</v>
      </c>
      <c r="M20" s="15" t="s">
        <v>63</v>
      </c>
      <c r="N20" s="15" t="s">
        <v>62</v>
      </c>
      <c r="O20" s="9"/>
      <c r="P20" s="15" t="s">
        <v>64</v>
      </c>
      <c r="Q20" s="15" t="s">
        <v>63</v>
      </c>
      <c r="R20" s="15" t="s">
        <v>62</v>
      </c>
      <c r="S20" s="5"/>
    </row>
    <row r="21" spans="6:19" x14ac:dyDescent="0.3">
      <c r="F21" s="17">
        <v>1</v>
      </c>
      <c r="G21" s="18"/>
      <c r="H21" s="19" t="str">
        <f>'Offset Costing (2)'!B6</f>
        <v>WALL CALENDAR</v>
      </c>
      <c r="I21" s="19"/>
      <c r="J21" s="19"/>
      <c r="K21" s="20"/>
      <c r="L21" s="21" t="e">
        <f>#REF!</f>
        <v>#REF!</v>
      </c>
      <c r="M21" s="21" t="e">
        <f>#REF!</f>
        <v>#REF!</v>
      </c>
      <c r="N21" s="22" t="e">
        <f>L21*M21</f>
        <v>#REF!</v>
      </c>
      <c r="O21" s="23"/>
      <c r="P21" s="21">
        <f>'Offset Costing (2)'!B7</f>
        <v>100000</v>
      </c>
      <c r="Q21" s="34">
        <f>'Offset Costing (2)'!H108</f>
        <v>38.855607800000001</v>
      </c>
      <c r="R21" s="35">
        <f>P21*Q21</f>
        <v>3885560.7800000003</v>
      </c>
      <c r="S21" s="4"/>
    </row>
    <row r="22" spans="6:19" x14ac:dyDescent="0.3">
      <c r="F22" s="17"/>
      <c r="G22" s="18"/>
      <c r="H22" s="24" t="s">
        <v>61</v>
      </c>
      <c r="I22" s="24"/>
      <c r="J22" s="24"/>
      <c r="K22" s="20"/>
      <c r="L22" s="21" t="e">
        <f>#REF!</f>
        <v>#REF!</v>
      </c>
      <c r="M22" s="21" t="e">
        <f>#REF!</f>
        <v>#REF!</v>
      </c>
      <c r="N22" s="22" t="e">
        <f>L22*M22</f>
        <v>#REF!</v>
      </c>
      <c r="O22" s="23"/>
      <c r="P22" s="21"/>
      <c r="Q22" s="21"/>
      <c r="R22" s="22"/>
      <c r="S22" s="4"/>
    </row>
    <row r="23" spans="6:19" x14ac:dyDescent="0.3">
      <c r="F23" s="17"/>
      <c r="G23" s="18"/>
      <c r="H23" s="24" t="s">
        <v>60</v>
      </c>
      <c r="I23" s="24"/>
      <c r="J23" s="24">
        <f>'Offset Costing (2)'!B8</f>
        <v>11</v>
      </c>
      <c r="K23" s="20">
        <f>'Offset Costing (2)'!C8</f>
        <v>17</v>
      </c>
      <c r="L23" s="21" t="e">
        <f>#REF!</f>
        <v>#REF!</v>
      </c>
      <c r="M23" s="21" t="e">
        <f>#REF!</f>
        <v>#REF!</v>
      </c>
      <c r="N23" s="22" t="e">
        <f>L23*M23</f>
        <v>#REF!</v>
      </c>
      <c r="O23" s="23"/>
      <c r="P23" s="21"/>
      <c r="Q23" s="21"/>
      <c r="R23" s="22"/>
      <c r="S23" s="4"/>
    </row>
    <row r="24" spans="6:19" x14ac:dyDescent="0.3">
      <c r="F24" s="17"/>
      <c r="G24" s="18"/>
      <c r="H24" s="24" t="s">
        <v>59</v>
      </c>
      <c r="I24" s="24"/>
      <c r="J24" s="24"/>
      <c r="K24" s="20"/>
      <c r="L24" s="3"/>
      <c r="M24" s="3"/>
      <c r="N24" s="22">
        <f>L24*M24</f>
        <v>0</v>
      </c>
      <c r="O24" s="23"/>
      <c r="P24" s="3"/>
      <c r="Q24" s="3"/>
      <c r="R24" s="22"/>
      <c r="S24" s="4"/>
    </row>
    <row r="25" spans="6:19" x14ac:dyDescent="0.3">
      <c r="F25" s="17"/>
      <c r="G25" s="18"/>
      <c r="H25" s="24" t="s">
        <v>58</v>
      </c>
      <c r="I25" s="24"/>
      <c r="J25" s="24"/>
      <c r="K25" s="20"/>
      <c r="L25" s="3"/>
      <c r="M25" s="3"/>
      <c r="N25" s="22"/>
      <c r="O25" s="23"/>
      <c r="P25" s="3"/>
      <c r="Q25" s="3"/>
      <c r="R25" s="22"/>
      <c r="S25" s="4"/>
    </row>
    <row r="26" spans="6:19" x14ac:dyDescent="0.3">
      <c r="F26" s="17"/>
      <c r="G26" s="18"/>
      <c r="H26" s="24" t="s">
        <v>57</v>
      </c>
      <c r="I26" s="24"/>
      <c r="J26" s="24">
        <f>'Offset Costing (2)'!B9</f>
        <v>13</v>
      </c>
      <c r="K26" s="20"/>
      <c r="L26" s="3"/>
      <c r="M26" s="3"/>
      <c r="N26" s="22"/>
      <c r="O26" s="23"/>
      <c r="P26" s="3"/>
      <c r="Q26" s="3"/>
      <c r="R26" s="22"/>
      <c r="S26" s="4"/>
    </row>
    <row r="27" spans="6:19" x14ac:dyDescent="0.3">
      <c r="F27" s="17"/>
      <c r="G27" s="18"/>
      <c r="H27" s="24" t="s">
        <v>56</v>
      </c>
      <c r="I27" s="24"/>
      <c r="J27" s="25">
        <f>'Offset Costing (2)'!B9</f>
        <v>13</v>
      </c>
      <c r="K27" s="20"/>
      <c r="L27" s="3"/>
      <c r="M27" s="3"/>
      <c r="N27" s="22"/>
      <c r="O27" s="23"/>
      <c r="P27" s="3"/>
      <c r="Q27" s="3"/>
      <c r="R27" s="22"/>
      <c r="S27" s="4"/>
    </row>
    <row r="28" spans="6:19" x14ac:dyDescent="0.3">
      <c r="F28" s="17"/>
      <c r="G28" s="18"/>
      <c r="H28" s="24" t="s">
        <v>55</v>
      </c>
      <c r="I28" s="24"/>
      <c r="J28" s="24"/>
      <c r="K28" s="20"/>
      <c r="L28" s="3"/>
      <c r="M28" s="3"/>
      <c r="N28" s="22"/>
      <c r="O28" s="23"/>
      <c r="P28" s="3"/>
      <c r="Q28" s="3"/>
      <c r="R28" s="22"/>
      <c r="S28" s="4"/>
    </row>
    <row r="29" spans="6:19" x14ac:dyDescent="0.3">
      <c r="F29" s="8"/>
      <c r="G29" s="26" t="s">
        <v>54</v>
      </c>
      <c r="H29" s="26"/>
      <c r="I29" s="27"/>
      <c r="J29" s="27"/>
      <c r="K29" s="2"/>
      <c r="L29" s="2"/>
      <c r="M29" s="2"/>
      <c r="N29" s="28"/>
      <c r="O29" s="23"/>
      <c r="P29" s="2"/>
      <c r="Q29" s="2"/>
      <c r="R29" s="28"/>
      <c r="S29" s="4"/>
    </row>
    <row r="30" spans="6:19" x14ac:dyDescent="0.3">
      <c r="F30" s="2"/>
      <c r="G30" s="26"/>
      <c r="H30" s="26" t="s">
        <v>53</v>
      </c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6:19" x14ac:dyDescent="0.3">
      <c r="F31" s="1" t="s">
        <v>52</v>
      </c>
      <c r="G31" s="2" t="s">
        <v>45</v>
      </c>
      <c r="H31" s="1" t="s">
        <v>51</v>
      </c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6:19" x14ac:dyDescent="0.3">
      <c r="F32" s="1" t="s">
        <v>50</v>
      </c>
      <c r="G32" s="2" t="s">
        <v>45</v>
      </c>
      <c r="H32" s="1" t="s">
        <v>49</v>
      </c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6:18" x14ac:dyDescent="0.3">
      <c r="F33" s="1" t="s">
        <v>48</v>
      </c>
      <c r="G33" s="2" t="s">
        <v>45</v>
      </c>
      <c r="H33" s="1" t="s">
        <v>47</v>
      </c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6:18" x14ac:dyDescent="0.3">
      <c r="F34" s="1" t="s">
        <v>46</v>
      </c>
      <c r="G34" s="2" t="s">
        <v>45</v>
      </c>
      <c r="H34" s="1" t="s">
        <v>44</v>
      </c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6:18" x14ac:dyDescent="0.3"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6:18" x14ac:dyDescent="0.3">
      <c r="F36" s="1" t="s">
        <v>43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6:18" x14ac:dyDescent="0.3">
      <c r="F37" s="29" t="s">
        <v>42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6:18" x14ac:dyDescent="0.3">
      <c r="F38" s="29" t="s">
        <v>41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6:18" x14ac:dyDescent="0.3">
      <c r="F39" s="1" t="s">
        <v>87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6:18" x14ac:dyDescent="0.3"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6:18" x14ac:dyDescent="0.3">
      <c r="F41" s="30" t="s">
        <v>88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6:18" x14ac:dyDescent="0.3">
      <c r="F42" s="31" t="s">
        <v>40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6:18" x14ac:dyDescent="0.3"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6:18" x14ac:dyDescent="0.3">
      <c r="F44" s="32" t="s">
        <v>39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6:18" x14ac:dyDescent="0.3">
      <c r="F45" s="2" t="s">
        <v>38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6:18" x14ac:dyDescent="0.3"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6:18" x14ac:dyDescent="0.3">
      <c r="F47" s="2" t="s">
        <v>89</v>
      </c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6:18" x14ac:dyDescent="0.3">
      <c r="F48" s="2" t="s">
        <v>91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6:18" x14ac:dyDescent="0.3"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6:18" x14ac:dyDescent="0.3">
      <c r="F50" s="2" t="s">
        <v>90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6:18" x14ac:dyDescent="0.3">
      <c r="F51" s="2" t="s">
        <v>85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6:18" x14ac:dyDescent="0.3">
      <c r="F52" s="2" t="s">
        <v>86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6:18" x14ac:dyDescent="0.3"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6:18" x14ac:dyDescent="0.3"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6:18" x14ac:dyDescent="0.3"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6:18" x14ac:dyDescent="0.3"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6:18" x14ac:dyDescent="0.3">
      <c r="F57" s="2" t="s">
        <v>37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6:18" x14ac:dyDescent="0.3">
      <c r="F58" s="1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6:18" x14ac:dyDescent="0.3"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6:18" x14ac:dyDescent="0.3"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6:18" x14ac:dyDescent="0.3">
      <c r="F61" s="33" t="str">
        <f>[1]Brochure!F5</f>
        <v>CECIL ALIGNO</v>
      </c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6:18" x14ac:dyDescent="0.3">
      <c r="F62" s="2" t="s">
        <v>36</v>
      </c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mergeCells count="5">
    <mergeCell ref="F9:N9"/>
    <mergeCell ref="H20:K20"/>
    <mergeCell ref="M11:N11"/>
    <mergeCell ref="Q11:R11"/>
    <mergeCell ref="P19:R19"/>
  </mergeCells>
  <pageMargins left="0.22" right="0.15" top="0.7" bottom="0.35" header="0.16" footer="0.16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Offset Costing (2)</vt:lpstr>
      <vt:lpstr>Offset Quotation template</vt:lpstr>
      <vt:lpstr>'Offset Quotation template'!Print_Area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Paul Lavastilla</dc:creator>
  <cp:lastModifiedBy>Niño Mharlito Tampipi</cp:lastModifiedBy>
  <cp:lastPrinted>2025-08-02T02:56:35Z</cp:lastPrinted>
  <dcterms:created xsi:type="dcterms:W3CDTF">2025-01-29T13:57:24Z</dcterms:created>
  <dcterms:modified xsi:type="dcterms:W3CDTF">2025-08-27T01:13:33Z</dcterms:modified>
</cp:coreProperties>
</file>