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4.xml" ContentType="application/vnd.openxmlformats-officedocument.drawing+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drawings/drawing6.xml" ContentType="application/vnd.openxmlformats-officedocument.drawing+xml"/>
  <Override PartName="/xl/charts/chart14.xml" ContentType="application/vnd.openxmlformats-officedocument.drawingml.chart+xml"/>
  <Override PartName="/xl/drawings/drawing7.xml" ContentType="application/vnd.openxmlformats-officedocument.drawing+xml"/>
  <Override PartName="/xl/charts/chart15.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10.xml" ContentType="application/vnd.openxmlformats-officedocument.drawingml.chartshapes+xml"/>
  <Override PartName="/xl/charts/chart18.xml" ContentType="application/vnd.openxmlformats-officedocument.drawingml.chart+xml"/>
  <Override PartName="/xl/charts/chart19.xml" ContentType="application/vnd.openxmlformats-officedocument.drawingml.chart+xml"/>
  <Override PartName="/xl/drawings/drawing11.xml" ContentType="application/vnd.openxmlformats-officedocument.drawing+xml"/>
  <Override PartName="/xl/comments3.xml" ContentType="application/vnd.openxmlformats-officedocument.spreadsheetml.comments+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baillies\AppData\Local\Microsoft\Windows\INetCache\Content.Outlook\ZNQ015KR\"/>
    </mc:Choice>
  </mc:AlternateContent>
  <xr:revisionPtr revIDLastSave="0" documentId="13_ncr:1_{4FF90C40-5B11-4249-8E6E-A494DD77ED7E}" xr6:coauthVersionLast="47" xr6:coauthVersionMax="47" xr10:uidLastSave="{00000000-0000-0000-0000-000000000000}"/>
  <bookViews>
    <workbookView xWindow="-27720" yWindow="1080" windowWidth="24465" windowHeight="14265" tabRatio="873" xr2:uid="{00000000-000D-0000-FFFF-FFFF00000000}"/>
  </bookViews>
  <sheets>
    <sheet name="Data" sheetId="1" r:id="rId1"/>
    <sheet name="WCVI" sheetId="12" r:id="rId2"/>
    <sheet name="ER and MS Comparison" sheetId="11" r:id="rId3"/>
    <sheet name="Annual average survival chart" sheetId="4" r:id="rId4"/>
    <sheet name="GeoBasin Marine Survival chart" sheetId="6" r:id="rId5"/>
    <sheet name="GeoBasin Exploit Rate chart" sheetId="8" r:id="rId6"/>
    <sheet name="Int Fraser Esc Data" sheetId="9" r:id="rId7"/>
    <sheet name="Forecast charts" sheetId="7" r:id="rId8"/>
    <sheet name="Report Charts"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25" i="12" l="1"/>
  <c r="I128" i="12" l="1"/>
  <c r="H128" i="12"/>
  <c r="I127" i="12"/>
  <c r="H127" i="12"/>
  <c r="I126" i="12"/>
  <c r="H126" i="12"/>
  <c r="I125" i="12"/>
  <c r="I124" i="12"/>
  <c r="H124" i="12"/>
  <c r="I123" i="12"/>
  <c r="H123" i="12"/>
  <c r="D123" i="12" l="1"/>
  <c r="D124" i="12"/>
  <c r="D125" i="12"/>
  <c r="D126" i="12"/>
  <c r="D127" i="12"/>
  <c r="D128" i="12"/>
  <c r="C128" i="12"/>
  <c r="C127" i="12"/>
  <c r="C126" i="12"/>
  <c r="C125" i="12"/>
  <c r="C124" i="12"/>
  <c r="C123" i="12"/>
  <c r="J48" i="10" l="1"/>
  <c r="L48" i="10"/>
  <c r="Y48" i="10"/>
  <c r="W48" i="10"/>
  <c r="S48" i="10"/>
  <c r="N48" i="10"/>
  <c r="Y55" i="1"/>
  <c r="Z55" i="1"/>
  <c r="AA55" i="1"/>
  <c r="AB55" i="1"/>
  <c r="AC55" i="1"/>
  <c r="AD55" i="1"/>
  <c r="AE55" i="1"/>
  <c r="AF55" i="1"/>
  <c r="J88" i="12" l="1"/>
  <c r="I88" i="12"/>
  <c r="J86" i="12"/>
  <c r="I86" i="12"/>
  <c r="D86" i="12"/>
  <c r="C86" i="12"/>
  <c r="C88" i="12"/>
  <c r="D88" i="12"/>
  <c r="D85" i="12" l="1"/>
  <c r="I85" i="12"/>
  <c r="J85" i="12"/>
  <c r="D87" i="12"/>
  <c r="I87" i="12"/>
  <c r="J87" i="12"/>
  <c r="C87" i="12"/>
  <c r="C85" i="12"/>
  <c r="D84" i="12"/>
  <c r="I84" i="12"/>
  <c r="J84" i="12"/>
  <c r="C84" i="12"/>
  <c r="C83" i="12"/>
  <c r="J83" i="12"/>
  <c r="I83" i="12"/>
  <c r="D83" i="12"/>
  <c r="AF54" i="1" l="1"/>
  <c r="Y54" i="1"/>
  <c r="Z54" i="1"/>
  <c r="AA54" i="1"/>
  <c r="AB54" i="1"/>
  <c r="AC54" i="1"/>
  <c r="AD54" i="1"/>
  <c r="AE54" i="1"/>
  <c r="N47" i="10" l="1"/>
  <c r="Y47" i="10" l="1"/>
  <c r="W47" i="10"/>
  <c r="S47" i="10"/>
  <c r="L46" i="10"/>
  <c r="L47" i="10"/>
  <c r="J47" i="10"/>
  <c r="Y37" i="1" l="1"/>
  <c r="N45" i="10" l="1"/>
  <c r="N46" i="10"/>
  <c r="J46" i="10"/>
  <c r="W37" i="10"/>
  <c r="W38" i="10"/>
  <c r="W39" i="10"/>
  <c r="W40" i="10"/>
  <c r="W41" i="10"/>
  <c r="W42" i="10"/>
  <c r="W43" i="10"/>
  <c r="W44" i="10"/>
  <c r="W45" i="10"/>
  <c r="W46" i="10"/>
  <c r="Y46" i="10"/>
  <c r="S46" i="10"/>
  <c r="AF53" i="1" l="1"/>
  <c r="Y53" i="1"/>
  <c r="Z53" i="1"/>
  <c r="AA53" i="1"/>
  <c r="AB53" i="1"/>
  <c r="AC53" i="1"/>
  <c r="AD53" i="1"/>
  <c r="AE53" i="1"/>
  <c r="Y43" i="10" l="1"/>
  <c r="Y44" i="10"/>
  <c r="Y45" i="10"/>
  <c r="S45" i="10"/>
  <c r="L42" i="10"/>
  <c r="L43" i="10"/>
  <c r="L44" i="10"/>
  <c r="L45" i="10"/>
  <c r="J43" i="10"/>
  <c r="J44" i="10"/>
  <c r="J45" i="10"/>
  <c r="AD50" i="1"/>
  <c r="AD51" i="1"/>
  <c r="AD52" i="1"/>
  <c r="Y52" i="1"/>
  <c r="Z52" i="1"/>
  <c r="AA52" i="1"/>
  <c r="AB52" i="1"/>
  <c r="AC52" i="1"/>
  <c r="AE52" i="1"/>
  <c r="AF52" i="1"/>
  <c r="N44" i="10" l="1"/>
  <c r="S44" i="10" l="1"/>
  <c r="S43" i="10"/>
  <c r="AC50" i="1" l="1"/>
  <c r="AC51" i="1"/>
  <c r="Y51" i="1"/>
  <c r="Z51" i="1"/>
  <c r="AA51" i="1"/>
  <c r="AB51" i="1"/>
  <c r="AE51" i="1"/>
  <c r="AF51" i="1"/>
  <c r="N43" i="10" l="1"/>
  <c r="Y50" i="1"/>
  <c r="Z50" i="1"/>
  <c r="AA50" i="1"/>
  <c r="AB50" i="1"/>
  <c r="AE50" i="1"/>
  <c r="AF50" i="1"/>
  <c r="Y42" i="10" l="1"/>
  <c r="S42" i="10"/>
  <c r="J42" i="10" l="1"/>
  <c r="N42" i="10"/>
  <c r="AE49" i="1" l="1"/>
  <c r="AF49" i="1"/>
  <c r="AA49" i="1"/>
  <c r="AB49" i="1"/>
  <c r="Z49" i="1" l="1"/>
  <c r="AD49" i="1"/>
  <c r="Y49" i="1"/>
  <c r="AC49" i="1"/>
  <c r="AE48" i="1" l="1"/>
  <c r="C63" i="7" s="1"/>
  <c r="AF48" i="1"/>
  <c r="F63" i="7" s="1"/>
  <c r="AA48" i="1"/>
  <c r="AB48" i="1"/>
  <c r="D63" i="7"/>
  <c r="G63" i="7"/>
  <c r="S41" i="10" l="1"/>
  <c r="Z48" i="1"/>
  <c r="AD48" i="1"/>
  <c r="E63" i="7" s="1"/>
  <c r="Y48" i="1"/>
  <c r="AC48" i="1"/>
  <c r="B63" i="7" s="1"/>
  <c r="Y30" i="11" l="1"/>
  <c r="Y41" i="10" l="1"/>
  <c r="Q41" i="10"/>
  <c r="J41" i="10"/>
  <c r="L22" i="10"/>
  <c r="L23" i="10"/>
  <c r="L24" i="10"/>
  <c r="L25" i="10"/>
  <c r="L26" i="10"/>
  <c r="L27" i="10"/>
  <c r="L28" i="10"/>
  <c r="L29" i="10"/>
  <c r="L30" i="10"/>
  <c r="L31" i="10"/>
  <c r="L32" i="10"/>
  <c r="L33" i="10"/>
  <c r="L34" i="10"/>
  <c r="L35" i="10"/>
  <c r="L36" i="10"/>
  <c r="L37" i="10"/>
  <c r="L38" i="10"/>
  <c r="L39" i="10"/>
  <c r="L40" i="10"/>
  <c r="L41" i="10"/>
  <c r="N41" i="10"/>
  <c r="Y29" i="11" l="1"/>
  <c r="Y28" i="11"/>
  <c r="Y27" i="11"/>
  <c r="Y8" i="11"/>
  <c r="Y9" i="11"/>
  <c r="Y10" i="11"/>
  <c r="Y11" i="11"/>
  <c r="Y12" i="11"/>
  <c r="Y13" i="11"/>
  <c r="Y14" i="11"/>
  <c r="Y15" i="11"/>
  <c r="Y16" i="11"/>
  <c r="Y17" i="11"/>
  <c r="Y18" i="11"/>
  <c r="Y19" i="11"/>
  <c r="Y20" i="11"/>
  <c r="Y21" i="11"/>
  <c r="Y22" i="11"/>
  <c r="Y23" i="11"/>
  <c r="Y24" i="11"/>
  <c r="Y25" i="11"/>
  <c r="Y26" i="11"/>
  <c r="Y7" i="11"/>
  <c r="L3" i="10" l="1"/>
  <c r="J4" i="10"/>
  <c r="L4" i="10"/>
  <c r="J5" i="10"/>
  <c r="L5" i="10"/>
  <c r="J6" i="10"/>
  <c r="L6" i="10"/>
  <c r="S6" i="10"/>
  <c r="J7" i="10"/>
  <c r="L7" i="10"/>
  <c r="S7" i="10"/>
  <c r="J8" i="10"/>
  <c r="L8" i="10"/>
  <c r="J9" i="10"/>
  <c r="L9" i="10"/>
  <c r="J10" i="10"/>
  <c r="L10" i="10"/>
  <c r="P10" i="10"/>
  <c r="J11" i="10"/>
  <c r="L11" i="10"/>
  <c r="P11" i="10"/>
  <c r="J12" i="10"/>
  <c r="L12" i="10"/>
  <c r="P12" i="10"/>
  <c r="J13" i="10"/>
  <c r="N13" i="10"/>
  <c r="P13" i="10"/>
  <c r="S13" i="10"/>
  <c r="J14" i="10"/>
  <c r="N14" i="10"/>
  <c r="P14" i="10"/>
  <c r="S14" i="10"/>
  <c r="V14" i="10"/>
  <c r="J15" i="10"/>
  <c r="N15" i="10"/>
  <c r="P15" i="10"/>
  <c r="S15" i="10"/>
  <c r="V15" i="10"/>
  <c r="J16" i="10"/>
  <c r="N16" i="10"/>
  <c r="P16" i="10"/>
  <c r="S16" i="10"/>
  <c r="V16" i="10"/>
  <c r="J17" i="10"/>
  <c r="L17" i="10"/>
  <c r="N17" i="10"/>
  <c r="P17" i="10"/>
  <c r="S17" i="10"/>
  <c r="V17" i="10"/>
  <c r="J18" i="10"/>
  <c r="L18" i="10"/>
  <c r="N18" i="10"/>
  <c r="P18" i="10"/>
  <c r="S18" i="10"/>
  <c r="V18" i="10"/>
  <c r="J19" i="10"/>
  <c r="L19" i="10"/>
  <c r="N19" i="10"/>
  <c r="P19" i="10"/>
  <c r="S19" i="10"/>
  <c r="V19" i="10"/>
  <c r="J20" i="10"/>
  <c r="L20" i="10"/>
  <c r="N20" i="10"/>
  <c r="P20" i="10"/>
  <c r="S20" i="10"/>
  <c r="V20" i="10"/>
  <c r="J21" i="10"/>
  <c r="L21" i="10"/>
  <c r="N21" i="10"/>
  <c r="P21" i="10"/>
  <c r="S21" i="10"/>
  <c r="V21" i="10"/>
  <c r="J22" i="10"/>
  <c r="N22" i="10"/>
  <c r="P22" i="10"/>
  <c r="S22" i="10"/>
  <c r="V22" i="10"/>
  <c r="J23" i="10"/>
  <c r="N23" i="10"/>
  <c r="P23" i="10"/>
  <c r="S23" i="10"/>
  <c r="V23" i="10"/>
  <c r="J24" i="10"/>
  <c r="N24" i="10"/>
  <c r="P24" i="10"/>
  <c r="S24" i="10"/>
  <c r="V24" i="10"/>
  <c r="J25" i="10"/>
  <c r="N25" i="10"/>
  <c r="P25" i="10"/>
  <c r="S25" i="10"/>
  <c r="V25" i="10"/>
  <c r="J26" i="10"/>
  <c r="N26" i="10"/>
  <c r="P26" i="10"/>
  <c r="Q26" i="10"/>
  <c r="S26" i="10"/>
  <c r="V26" i="10"/>
  <c r="W26" i="10"/>
  <c r="J27" i="10"/>
  <c r="N27" i="10"/>
  <c r="P27" i="10"/>
  <c r="Q27" i="10"/>
  <c r="S27" i="10"/>
  <c r="V27" i="10"/>
  <c r="W27" i="10"/>
  <c r="J28" i="10"/>
  <c r="N28" i="10"/>
  <c r="P28" i="10"/>
  <c r="Q28" i="10"/>
  <c r="S28" i="10"/>
  <c r="U28" i="10"/>
  <c r="V28" i="10"/>
  <c r="W28" i="10"/>
  <c r="J29" i="10"/>
  <c r="N29" i="10"/>
  <c r="P29" i="10"/>
  <c r="Q29" i="10"/>
  <c r="S29" i="10"/>
  <c r="U29" i="10"/>
  <c r="V29" i="10"/>
  <c r="W29" i="10"/>
  <c r="Y29" i="10"/>
  <c r="J30" i="10"/>
  <c r="N30" i="10"/>
  <c r="P30" i="10"/>
  <c r="Q30" i="10"/>
  <c r="S30" i="10"/>
  <c r="U30" i="10"/>
  <c r="V30" i="10"/>
  <c r="W30" i="10"/>
  <c r="Y30" i="10"/>
  <c r="J31" i="10"/>
  <c r="N31" i="10"/>
  <c r="P31" i="10"/>
  <c r="Q31" i="10"/>
  <c r="S31" i="10"/>
  <c r="U31" i="10"/>
  <c r="V31" i="10"/>
  <c r="W31" i="10"/>
  <c r="Y31" i="10"/>
  <c r="J32" i="10"/>
  <c r="N32" i="10"/>
  <c r="Q32" i="10"/>
  <c r="S32" i="10"/>
  <c r="U32" i="10"/>
  <c r="W32" i="10"/>
  <c r="Y32" i="10"/>
  <c r="J33" i="10"/>
  <c r="N33" i="10"/>
  <c r="Q33" i="10"/>
  <c r="S33" i="10"/>
  <c r="U33" i="10"/>
  <c r="W33" i="10"/>
  <c r="Y33" i="10"/>
  <c r="J34" i="10"/>
  <c r="N34" i="10"/>
  <c r="Q34" i="10"/>
  <c r="S34" i="10"/>
  <c r="U34" i="10"/>
  <c r="W34" i="10"/>
  <c r="Y34" i="10"/>
  <c r="J35" i="10"/>
  <c r="N35" i="10"/>
  <c r="Q35" i="10"/>
  <c r="S35" i="10"/>
  <c r="U35" i="10"/>
  <c r="V35" i="10"/>
  <c r="W35" i="10"/>
  <c r="Y35" i="10"/>
  <c r="J36" i="10"/>
  <c r="N36" i="10"/>
  <c r="Q36" i="10"/>
  <c r="S36" i="10"/>
  <c r="U36" i="10"/>
  <c r="W36" i="10"/>
  <c r="Y36" i="10"/>
  <c r="J37" i="10"/>
  <c r="N37" i="10"/>
  <c r="Q37" i="10"/>
  <c r="S37" i="10"/>
  <c r="U37" i="10"/>
  <c r="Y37" i="10"/>
  <c r="J38" i="10"/>
  <c r="N38" i="10"/>
  <c r="Q38" i="10"/>
  <c r="S38" i="10"/>
  <c r="U38" i="10"/>
  <c r="Y38" i="10"/>
  <c r="J39" i="10"/>
  <c r="N39" i="10"/>
  <c r="Q39" i="10"/>
  <c r="S39" i="10"/>
  <c r="U39" i="10"/>
  <c r="Y39" i="10"/>
  <c r="J40" i="10"/>
  <c r="N40" i="10"/>
  <c r="Q40" i="10"/>
  <c r="S40" i="10"/>
  <c r="Y40" i="10"/>
  <c r="L2" i="10"/>
  <c r="U42" i="9"/>
  <c r="U41" i="9" l="1"/>
  <c r="D62" i="7" l="1"/>
  <c r="G62" i="7"/>
  <c r="J63" i="7" s="1"/>
  <c r="Y47" i="1" l="1"/>
  <c r="Z47" i="1"/>
  <c r="AA47" i="1"/>
  <c r="AB47" i="1"/>
  <c r="AC47" i="1"/>
  <c r="B62" i="7" s="1"/>
  <c r="AD47" i="1"/>
  <c r="E62" i="7" s="1"/>
  <c r="H63" i="7" s="1"/>
  <c r="AE47" i="1"/>
  <c r="C62" i="7" s="1"/>
  <c r="AF47" i="1"/>
  <c r="F62" i="7" s="1"/>
  <c r="I63" i="7" s="1"/>
  <c r="D36" i="7" l="1"/>
  <c r="D37" i="7"/>
  <c r="D38" i="7"/>
  <c r="D39" i="7"/>
  <c r="D40" i="7"/>
  <c r="D41" i="7"/>
  <c r="D42" i="7"/>
  <c r="D43" i="7"/>
  <c r="D44" i="7"/>
  <c r="D45" i="7"/>
  <c r="D46" i="7"/>
  <c r="D47" i="7"/>
  <c r="D48" i="7"/>
  <c r="D49" i="7"/>
  <c r="D50" i="7"/>
  <c r="D51" i="7"/>
  <c r="D52" i="7"/>
  <c r="D53" i="7"/>
  <c r="D54" i="7"/>
  <c r="D55" i="7"/>
  <c r="D56" i="7"/>
  <c r="D57" i="7"/>
  <c r="D58" i="7"/>
  <c r="D59" i="7"/>
  <c r="D60" i="7"/>
  <c r="D61" i="7"/>
  <c r="D35" i="7"/>
  <c r="G61" i="7"/>
  <c r="J62" i="7" s="1"/>
  <c r="AE46" i="1" l="1"/>
  <c r="C61" i="7" s="1"/>
  <c r="AF46" i="1"/>
  <c r="F61" i="7" s="1"/>
  <c r="I62" i="7" s="1"/>
  <c r="AA46" i="1"/>
  <c r="AB46" i="1"/>
  <c r="Y46" i="1"/>
  <c r="AC46" i="1"/>
  <c r="B61" i="7" s="1"/>
  <c r="Z46" i="1"/>
  <c r="AD46" i="1"/>
  <c r="E61" i="7" s="1"/>
  <c r="H62" i="7" s="1"/>
  <c r="X43" i="9"/>
  <c r="X44" i="9"/>
  <c r="Y44" i="9"/>
  <c r="Y43" i="9"/>
  <c r="W4" i="9"/>
  <c r="W6" i="9"/>
  <c r="W7" i="9"/>
  <c r="W8" i="9"/>
  <c r="W9" i="9"/>
  <c r="W10" i="9"/>
  <c r="W11" i="9"/>
  <c r="W12" i="9"/>
  <c r="W13" i="9"/>
  <c r="W14" i="9"/>
  <c r="W15" i="9"/>
  <c r="W16" i="9"/>
  <c r="W17" i="9"/>
  <c r="W18" i="9"/>
  <c r="W19" i="9"/>
  <c r="W20" i="9"/>
  <c r="W21" i="9"/>
  <c r="W22" i="9"/>
  <c r="W23" i="9"/>
  <c r="W24" i="9"/>
  <c r="W25" i="9"/>
  <c r="W26" i="9"/>
  <c r="W27" i="9"/>
  <c r="W28" i="9"/>
  <c r="W29" i="9"/>
  <c r="W30" i="9"/>
  <c r="W31" i="9"/>
  <c r="W32" i="9"/>
  <c r="W33" i="9"/>
  <c r="W34" i="9"/>
  <c r="W35" i="9"/>
  <c r="W36" i="9"/>
  <c r="U38" i="9"/>
  <c r="W37" i="9"/>
  <c r="U39" i="9"/>
  <c r="V40" i="9" s="1"/>
  <c r="W38" i="9"/>
  <c r="U40" i="9"/>
  <c r="W39" i="9"/>
  <c r="W40" i="9"/>
  <c r="W5" i="9"/>
  <c r="U5" i="9"/>
  <c r="U6" i="9"/>
  <c r="U7" i="9"/>
  <c r="U8" i="9"/>
  <c r="U9" i="9"/>
  <c r="U10" i="9"/>
  <c r="U11" i="9"/>
  <c r="V12" i="9" s="1"/>
  <c r="U12" i="9"/>
  <c r="U13" i="9"/>
  <c r="U14" i="9"/>
  <c r="U15" i="9"/>
  <c r="U16" i="9"/>
  <c r="U17" i="9"/>
  <c r="U18" i="9"/>
  <c r="U19" i="9"/>
  <c r="V20" i="9" s="1"/>
  <c r="U20" i="9"/>
  <c r="U21" i="9"/>
  <c r="U22" i="9"/>
  <c r="U23" i="9"/>
  <c r="U24" i="9"/>
  <c r="U25" i="9"/>
  <c r="U26" i="9"/>
  <c r="U27" i="9"/>
  <c r="V28" i="9" s="1"/>
  <c r="U28" i="9"/>
  <c r="U29" i="9"/>
  <c r="U30" i="9"/>
  <c r="U31" i="9"/>
  <c r="U32" i="9"/>
  <c r="U33" i="9"/>
  <c r="U34" i="9"/>
  <c r="U35" i="9"/>
  <c r="V36" i="9" s="1"/>
  <c r="U36" i="9"/>
  <c r="U37" i="9"/>
  <c r="U4" i="9"/>
  <c r="S36" i="9"/>
  <c r="S35" i="9"/>
  <c r="S34" i="9"/>
  <c r="S33" i="9"/>
  <c r="S32" i="9"/>
  <c r="S31" i="9"/>
  <c r="S30" i="9"/>
  <c r="S29" i="9"/>
  <c r="S28" i="9"/>
  <c r="S27" i="9"/>
  <c r="S26" i="9"/>
  <c r="S25" i="9"/>
  <c r="S24" i="9"/>
  <c r="S23" i="9"/>
  <c r="S22" i="9"/>
  <c r="S21" i="9"/>
  <c r="S20" i="9"/>
  <c r="S19" i="9"/>
  <c r="S18" i="9"/>
  <c r="S17" i="9"/>
  <c r="S16" i="9"/>
  <c r="S15" i="9"/>
  <c r="S14" i="9"/>
  <c r="S13" i="9"/>
  <c r="S12" i="9"/>
  <c r="S11" i="9"/>
  <c r="S10" i="9"/>
  <c r="S9" i="9"/>
  <c r="S8" i="9"/>
  <c r="S7" i="9"/>
  <c r="S6" i="9"/>
  <c r="S5" i="9"/>
  <c r="S4" i="9"/>
  <c r="C10" i="7"/>
  <c r="C11" i="7"/>
  <c r="C12" i="7"/>
  <c r="C13" i="7"/>
  <c r="C14" i="7"/>
  <c r="B11" i="7"/>
  <c r="B12" i="7"/>
  <c r="B13" i="7"/>
  <c r="B14" i="7"/>
  <c r="G55" i="7"/>
  <c r="G56" i="7"/>
  <c r="G57" i="7"/>
  <c r="G58" i="7"/>
  <c r="G59" i="7"/>
  <c r="AF45" i="1"/>
  <c r="F60" i="7" s="1"/>
  <c r="G60" i="7"/>
  <c r="AD45" i="1"/>
  <c r="E60" i="7" s="1"/>
  <c r="H61" i="7" s="1"/>
  <c r="AE45" i="1"/>
  <c r="C60" i="7" s="1"/>
  <c r="AA45" i="1"/>
  <c r="AB45" i="1"/>
  <c r="Y45" i="1"/>
  <c r="Z45" i="1"/>
  <c r="AC45" i="1"/>
  <c r="B60" i="7" s="1"/>
  <c r="K66" i="7"/>
  <c r="M67" i="7"/>
  <c r="M66" i="7"/>
  <c r="G35" i="7"/>
  <c r="G36" i="7"/>
  <c r="G37" i="7"/>
  <c r="G38" i="7"/>
  <c r="G39" i="7"/>
  <c r="G40" i="7"/>
  <c r="G41" i="7"/>
  <c r="G42" i="7"/>
  <c r="G43" i="7"/>
  <c r="G44" i="7"/>
  <c r="G45" i="7"/>
  <c r="G46" i="7"/>
  <c r="G47" i="7"/>
  <c r="G48" i="7"/>
  <c r="G49" i="7"/>
  <c r="G50" i="7"/>
  <c r="G51" i="7"/>
  <c r="G52" i="7"/>
  <c r="G53" i="7"/>
  <c r="G54" i="7"/>
  <c r="AD44" i="1"/>
  <c r="E59" i="7" s="1"/>
  <c r="L67" i="7"/>
  <c r="L66" i="7"/>
  <c r="K67" i="7"/>
  <c r="AF44" i="1"/>
  <c r="F59" i="7" s="1"/>
  <c r="AC44" i="1"/>
  <c r="B59" i="7" s="1"/>
  <c r="AE44" i="1"/>
  <c r="C59" i="7" s="1"/>
  <c r="AA44" i="1"/>
  <c r="AB44" i="1"/>
  <c r="Y44" i="1"/>
  <c r="Z44" i="1"/>
  <c r="AE21" i="1"/>
  <c r="C36" i="7" s="1"/>
  <c r="AF21" i="1"/>
  <c r="AE22" i="1"/>
  <c r="C37" i="7" s="1"/>
  <c r="AF22" i="1"/>
  <c r="F37" i="7" s="1"/>
  <c r="AE23" i="1"/>
  <c r="C38" i="7" s="1"/>
  <c r="AF23" i="1"/>
  <c r="F38" i="7" s="1"/>
  <c r="AF20" i="1"/>
  <c r="F35" i="7" s="1"/>
  <c r="AE20" i="1"/>
  <c r="C35" i="7" s="1"/>
  <c r="AB21" i="1"/>
  <c r="AB22" i="1"/>
  <c r="AB23" i="1"/>
  <c r="AB20" i="1"/>
  <c r="AA21" i="1"/>
  <c r="AA22" i="1"/>
  <c r="AA23" i="1"/>
  <c r="AA20" i="1"/>
  <c r="F17" i="7"/>
  <c r="B2" i="7"/>
  <c r="B3" i="7"/>
  <c r="B4" i="7"/>
  <c r="B5" i="7"/>
  <c r="B6" i="7"/>
  <c r="B7" i="7"/>
  <c r="B8" i="7"/>
  <c r="B9" i="7"/>
  <c r="B10" i="7"/>
  <c r="AF24" i="1"/>
  <c r="F39" i="7" s="1"/>
  <c r="AF25" i="1"/>
  <c r="F40" i="7" s="1"/>
  <c r="AF26" i="1"/>
  <c r="F41" i="7" s="1"/>
  <c r="AF27" i="1"/>
  <c r="F42" i="7" s="1"/>
  <c r="AF28" i="1"/>
  <c r="F43" i="7" s="1"/>
  <c r="AF29" i="1"/>
  <c r="F44" i="7" s="1"/>
  <c r="AF30" i="1"/>
  <c r="F45" i="7" s="1"/>
  <c r="AF31" i="1"/>
  <c r="F46" i="7" s="1"/>
  <c r="AF32" i="1"/>
  <c r="F47" i="7" s="1"/>
  <c r="AF33" i="1"/>
  <c r="F48" i="7" s="1"/>
  <c r="AF34" i="1"/>
  <c r="F49" i="7" s="1"/>
  <c r="AF35" i="1"/>
  <c r="F50" i="7" s="1"/>
  <c r="AF36" i="1"/>
  <c r="F51" i="7" s="1"/>
  <c r="AF37" i="1"/>
  <c r="F52" i="7" s="1"/>
  <c r="AF38" i="1"/>
  <c r="F53" i="7" s="1"/>
  <c r="AF39" i="1"/>
  <c r="AF40" i="1"/>
  <c r="F55" i="7" s="1"/>
  <c r="AF41" i="1"/>
  <c r="F56" i="7" s="1"/>
  <c r="AF42" i="1"/>
  <c r="F57" i="7" s="1"/>
  <c r="AF43" i="1"/>
  <c r="F58" i="7" s="1"/>
  <c r="AE24" i="1"/>
  <c r="C39" i="7" s="1"/>
  <c r="AE25" i="1"/>
  <c r="C40" i="7" s="1"/>
  <c r="AE26" i="1"/>
  <c r="C41" i="7" s="1"/>
  <c r="AE27" i="1"/>
  <c r="C42" i="7" s="1"/>
  <c r="AE28" i="1"/>
  <c r="C43" i="7" s="1"/>
  <c r="AE29" i="1"/>
  <c r="C44" i="7" s="1"/>
  <c r="AE30" i="1"/>
  <c r="C45" i="7" s="1"/>
  <c r="AE31" i="1"/>
  <c r="C46" i="7" s="1"/>
  <c r="AE32" i="1"/>
  <c r="C47" i="7" s="1"/>
  <c r="AE33" i="1"/>
  <c r="C48" i="7" s="1"/>
  <c r="AE34" i="1"/>
  <c r="C49" i="7" s="1"/>
  <c r="AE35" i="1"/>
  <c r="C50" i="7" s="1"/>
  <c r="AE36" i="1"/>
  <c r="C51" i="7" s="1"/>
  <c r="AE37" i="1"/>
  <c r="C52" i="7" s="1"/>
  <c r="AE38" i="1"/>
  <c r="C53" i="7" s="1"/>
  <c r="AE39" i="1"/>
  <c r="C54" i="7" s="1"/>
  <c r="AE40" i="1"/>
  <c r="C55" i="7" s="1"/>
  <c r="AE41" i="1"/>
  <c r="C56" i="7" s="1"/>
  <c r="AE42" i="1"/>
  <c r="C57" i="7" s="1"/>
  <c r="AE43" i="1"/>
  <c r="C58" i="7" s="1"/>
  <c r="AD21" i="1"/>
  <c r="E36" i="7" s="1"/>
  <c r="AD22" i="1"/>
  <c r="AD23" i="1"/>
  <c r="AD24" i="1"/>
  <c r="E39" i="7" s="1"/>
  <c r="AD25" i="1"/>
  <c r="E40" i="7" s="1"/>
  <c r="AD26" i="1"/>
  <c r="E41" i="7" s="1"/>
  <c r="AD27" i="1"/>
  <c r="E42" i="7" s="1"/>
  <c r="AD28" i="1"/>
  <c r="E43" i="7" s="1"/>
  <c r="AD29" i="1"/>
  <c r="AD30" i="1"/>
  <c r="E45" i="7" s="1"/>
  <c r="AD31" i="1"/>
  <c r="AD32" i="1"/>
  <c r="E47" i="7" s="1"/>
  <c r="AD33" i="1"/>
  <c r="E48" i="7" s="1"/>
  <c r="AD34" i="1"/>
  <c r="E49" i="7" s="1"/>
  <c r="AD35" i="1"/>
  <c r="E50" i="7" s="1"/>
  <c r="AD36" i="1"/>
  <c r="E51" i="7" s="1"/>
  <c r="AD37" i="1"/>
  <c r="AD38" i="1"/>
  <c r="E53" i="7" s="1"/>
  <c r="AD39" i="1"/>
  <c r="E54" i="7" s="1"/>
  <c r="AD40" i="1"/>
  <c r="E55" i="7" s="1"/>
  <c r="AD41" i="1"/>
  <c r="E56" i="7" s="1"/>
  <c r="AD42" i="1"/>
  <c r="E57" i="7" s="1"/>
  <c r="AD43" i="1"/>
  <c r="E58" i="7" s="1"/>
  <c r="AD20" i="1"/>
  <c r="E35" i="7" s="1"/>
  <c r="AA40" i="1"/>
  <c r="AA41" i="1"/>
  <c r="AA42" i="1"/>
  <c r="AA43" i="1"/>
  <c r="AA39" i="1"/>
  <c r="AA38" i="1"/>
  <c r="AB40" i="1"/>
  <c r="AB41" i="1"/>
  <c r="AB42" i="1"/>
  <c r="AB43" i="1"/>
  <c r="AB39" i="1"/>
  <c r="Y42" i="1"/>
  <c r="Z36" i="1"/>
  <c r="Z37" i="1"/>
  <c r="Z38" i="1"/>
  <c r="Z39" i="1"/>
  <c r="Z40" i="1"/>
  <c r="Z41" i="1"/>
  <c r="Z42" i="1"/>
  <c r="Z43" i="1"/>
  <c r="Z35" i="1"/>
  <c r="Y43" i="1"/>
  <c r="Y40" i="1"/>
  <c r="Y41" i="1"/>
  <c r="Y39" i="1"/>
  <c r="Y9" i="1"/>
  <c r="AA9" i="1"/>
  <c r="AB9" i="1"/>
  <c r="Y10" i="1"/>
  <c r="AA10" i="1"/>
  <c r="AB10" i="1"/>
  <c r="Y11" i="1"/>
  <c r="AA11" i="1"/>
  <c r="AB11" i="1"/>
  <c r="Y12" i="1"/>
  <c r="AA12" i="1"/>
  <c r="AB12" i="1"/>
  <c r="Y13" i="1"/>
  <c r="AA13" i="1"/>
  <c r="AB13" i="1"/>
  <c r="Y14" i="1"/>
  <c r="AA14" i="1"/>
  <c r="AB14" i="1"/>
  <c r="Y15" i="1"/>
  <c r="AA15" i="1"/>
  <c r="AB15" i="1"/>
  <c r="Y16" i="1"/>
  <c r="AA16" i="1"/>
  <c r="AB16" i="1"/>
  <c r="Y17" i="1"/>
  <c r="AA17" i="1"/>
  <c r="AB17" i="1"/>
  <c r="Y18" i="1"/>
  <c r="AA18" i="1"/>
  <c r="AB18" i="1"/>
  <c r="Y19" i="1"/>
  <c r="AA19" i="1"/>
  <c r="AB19" i="1"/>
  <c r="Y20" i="1"/>
  <c r="Z20" i="1"/>
  <c r="AC20" i="1"/>
  <c r="B35" i="7" s="1"/>
  <c r="Y21" i="1"/>
  <c r="Z21" i="1"/>
  <c r="AC21" i="1"/>
  <c r="B36" i="7" s="1"/>
  <c r="Y22" i="1"/>
  <c r="Z22" i="1"/>
  <c r="AC22" i="1"/>
  <c r="B37" i="7" s="1"/>
  <c r="Y23" i="1"/>
  <c r="Z23" i="1"/>
  <c r="AC23" i="1"/>
  <c r="B38" i="7" s="1"/>
  <c r="Y24" i="1"/>
  <c r="Z24" i="1"/>
  <c r="AA24" i="1"/>
  <c r="AB24" i="1"/>
  <c r="AC24" i="1"/>
  <c r="B39" i="7" s="1"/>
  <c r="Y25" i="1"/>
  <c r="Z25" i="1"/>
  <c r="AA25" i="1"/>
  <c r="AB25" i="1"/>
  <c r="AC25" i="1"/>
  <c r="B40" i="7" s="1"/>
  <c r="Y26" i="1"/>
  <c r="Z26" i="1"/>
  <c r="AA26" i="1"/>
  <c r="AB26" i="1"/>
  <c r="AC26" i="1"/>
  <c r="B41" i="7" s="1"/>
  <c r="Y27" i="1"/>
  <c r="Z27" i="1"/>
  <c r="AA27" i="1"/>
  <c r="AB27" i="1"/>
  <c r="AC27" i="1"/>
  <c r="B42" i="7" s="1"/>
  <c r="Y28" i="1"/>
  <c r="Z28" i="1"/>
  <c r="AA28" i="1"/>
  <c r="AB28" i="1"/>
  <c r="AC28" i="1"/>
  <c r="B43" i="7" s="1"/>
  <c r="Y29" i="1"/>
  <c r="Z29" i="1"/>
  <c r="AA29" i="1"/>
  <c r="AB29" i="1"/>
  <c r="AC29" i="1"/>
  <c r="B44" i="7" s="1"/>
  <c r="Y30" i="1"/>
  <c r="Z30" i="1"/>
  <c r="AA30" i="1"/>
  <c r="AB30" i="1"/>
  <c r="AC30" i="1"/>
  <c r="B45" i="7" s="1"/>
  <c r="Y31" i="1"/>
  <c r="Z31" i="1"/>
  <c r="AA31" i="1"/>
  <c r="AB31" i="1"/>
  <c r="AC31" i="1"/>
  <c r="B46" i="7" s="1"/>
  <c r="Y32" i="1"/>
  <c r="Z32" i="1"/>
  <c r="AA32" i="1"/>
  <c r="AB32" i="1"/>
  <c r="AC32" i="1"/>
  <c r="B47" i="7" s="1"/>
  <c r="Y33" i="1"/>
  <c r="Z33" i="1"/>
  <c r="AA33" i="1"/>
  <c r="AB33" i="1"/>
  <c r="AC33" i="1"/>
  <c r="B48" i="7" s="1"/>
  <c r="Y34" i="1"/>
  <c r="Z34" i="1"/>
  <c r="AA34" i="1"/>
  <c r="AB34" i="1"/>
  <c r="AC34" i="1"/>
  <c r="B49" i="7" s="1"/>
  <c r="Y35" i="1"/>
  <c r="AA35" i="1"/>
  <c r="AB35" i="1"/>
  <c r="AC35" i="1"/>
  <c r="B50" i="7" s="1"/>
  <c r="Y36" i="1"/>
  <c r="AA36" i="1"/>
  <c r="AB36" i="1"/>
  <c r="AC36" i="1"/>
  <c r="B51" i="7" s="1"/>
  <c r="AA37" i="1"/>
  <c r="AB37" i="1"/>
  <c r="AC37" i="1"/>
  <c r="B52" i="7" s="1"/>
  <c r="Y38" i="1"/>
  <c r="AB38" i="1"/>
  <c r="AC38" i="1"/>
  <c r="B53" i="7" s="1"/>
  <c r="AC39" i="1"/>
  <c r="B54" i="7" s="1"/>
  <c r="AC40" i="1"/>
  <c r="B55" i="7" s="1"/>
  <c r="AC41" i="1"/>
  <c r="B56" i="7" s="1"/>
  <c r="AC42" i="1"/>
  <c r="B57" i="7" s="1"/>
  <c r="AC43" i="1"/>
  <c r="B58" i="7" s="1"/>
  <c r="A2" i="7"/>
  <c r="A3" i="7"/>
  <c r="A4" i="7"/>
  <c r="C5" i="7"/>
  <c r="E4" i="7" s="1"/>
  <c r="A5" i="7"/>
  <c r="C6" i="7"/>
  <c r="A6" i="7"/>
  <c r="C7" i="7"/>
  <c r="A7" i="7"/>
  <c r="C8" i="7"/>
  <c r="C9" i="7"/>
  <c r="F16" i="7"/>
  <c r="G16" i="7"/>
  <c r="G17" i="7"/>
  <c r="A21" i="7"/>
  <c r="F36" i="7"/>
  <c r="E37" i="7"/>
  <c r="E38" i="7"/>
  <c r="E44" i="7"/>
  <c r="E46" i="7"/>
  <c r="E52" i="7"/>
  <c r="F54" i="7"/>
  <c r="V32" i="9" l="1"/>
  <c r="V24" i="9"/>
  <c r="V16" i="9"/>
  <c r="V8" i="9"/>
  <c r="V38" i="9"/>
  <c r="V30" i="9"/>
  <c r="V22" i="9"/>
  <c r="V14" i="9"/>
  <c r="V35" i="9"/>
  <c r="V19" i="9"/>
  <c r="V39" i="9"/>
  <c r="V34" i="9"/>
  <c r="V26" i="9"/>
  <c r="V18" i="9"/>
  <c r="V10" i="9"/>
  <c r="I61" i="7"/>
  <c r="J57" i="7"/>
  <c r="D5" i="7"/>
  <c r="J35" i="7"/>
  <c r="I51" i="7"/>
  <c r="E5" i="7"/>
  <c r="D2" i="7"/>
  <c r="H53" i="7"/>
  <c r="H44" i="7"/>
  <c r="J56" i="7"/>
  <c r="I56" i="7"/>
  <c r="D6" i="7"/>
  <c r="H52" i="7"/>
  <c r="J60" i="7"/>
  <c r="J61" i="7"/>
  <c r="H56" i="7"/>
  <c r="D11" i="7"/>
  <c r="J58" i="7"/>
  <c r="D7" i="7"/>
  <c r="I59" i="7"/>
  <c r="D12" i="7"/>
  <c r="H59" i="7"/>
  <c r="H51" i="7"/>
  <c r="H43" i="7"/>
  <c r="I50" i="7"/>
  <c r="I46" i="7"/>
  <c r="I42" i="7"/>
  <c r="D4" i="7"/>
  <c r="J55" i="7"/>
  <c r="E11" i="7"/>
  <c r="I60" i="7"/>
  <c r="H60" i="7"/>
  <c r="E12" i="7"/>
  <c r="I55" i="7"/>
  <c r="H39" i="7"/>
  <c r="E7" i="7"/>
  <c r="E6" i="7"/>
  <c r="D3" i="7"/>
  <c r="J53" i="7"/>
  <c r="H47" i="7"/>
  <c r="H41" i="7"/>
  <c r="E8" i="7"/>
  <c r="E9" i="7"/>
  <c r="H46" i="7"/>
  <c r="H38" i="7"/>
  <c r="H55" i="7"/>
  <c r="I58" i="7"/>
  <c r="I54" i="7"/>
  <c r="D10" i="7"/>
  <c r="D8" i="7"/>
  <c r="J54" i="7"/>
  <c r="J52" i="7"/>
  <c r="J51" i="7"/>
  <c r="J48" i="7"/>
  <c r="J47" i="7"/>
  <c r="J44" i="7"/>
  <c r="J43" i="7"/>
  <c r="J40" i="7"/>
  <c r="J39" i="7"/>
  <c r="J36" i="7"/>
  <c r="D14" i="7"/>
  <c r="E14" i="7"/>
  <c r="V6" i="9"/>
  <c r="V4" i="9"/>
  <c r="V5" i="9"/>
  <c r="H48" i="7"/>
  <c r="H45" i="7"/>
  <c r="H40" i="7"/>
  <c r="H58" i="7"/>
  <c r="I57" i="7"/>
  <c r="I53" i="7"/>
  <c r="I52" i="7"/>
  <c r="I47" i="7"/>
  <c r="I49" i="7"/>
  <c r="I48" i="7"/>
  <c r="I44" i="7"/>
  <c r="I43" i="7"/>
  <c r="I45" i="7"/>
  <c r="I40" i="7"/>
  <c r="I39" i="7"/>
  <c r="I41" i="7"/>
  <c r="D9" i="7"/>
  <c r="I38" i="7"/>
  <c r="I37" i="7"/>
  <c r="H57" i="7"/>
  <c r="J59" i="7"/>
  <c r="D13" i="7"/>
  <c r="E13" i="7"/>
  <c r="V33" i="9"/>
  <c r="V29" i="9"/>
  <c r="V25" i="9"/>
  <c r="V17" i="9"/>
  <c r="V13" i="9"/>
  <c r="V9" i="9"/>
  <c r="V37" i="9"/>
  <c r="H49" i="7"/>
  <c r="H36" i="7"/>
  <c r="H35" i="7"/>
  <c r="H50" i="7"/>
  <c r="H42" i="7"/>
  <c r="E10" i="7"/>
  <c r="H37" i="7"/>
  <c r="I36" i="7"/>
  <c r="I35" i="7"/>
  <c r="J50" i="7"/>
  <c r="J49" i="7"/>
  <c r="J46" i="7"/>
  <c r="J45" i="7"/>
  <c r="J42" i="7"/>
  <c r="J41" i="7"/>
  <c r="J38" i="7"/>
  <c r="J37" i="7"/>
  <c r="H54" i="7"/>
  <c r="V31" i="9"/>
  <c r="V27" i="9"/>
  <c r="V23" i="9"/>
  <c r="V21" i="9"/>
  <c r="V15" i="9"/>
  <c r="V11" i="9"/>
  <c r="V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 Baillie</author>
    <author xml:space="preserve"> SBaillie</author>
    <author>DFO-MPO</author>
    <author>Cantera, Karalea</author>
  </authors>
  <commentList>
    <comment ref="S8" authorId="0" shapeId="0" xr:uid="{00000000-0006-0000-0000-000001000000}">
      <text>
        <r>
          <rPr>
            <b/>
            <sz val="8"/>
            <color indexed="81"/>
            <rFont val="Tahoma"/>
            <family val="2"/>
          </rPr>
          <t>Steve Baillie:</t>
        </r>
        <r>
          <rPr>
            <sz val="8"/>
            <color indexed="81"/>
            <rFont val="Tahoma"/>
            <family val="2"/>
          </rPr>
          <t xml:space="preserve">
Assumed to be same as Black Creek</t>
        </r>
      </text>
    </comment>
    <comment ref="C20" authorId="0" shapeId="0" xr:uid="{00000000-0006-0000-0000-000002000000}">
      <text>
        <r>
          <rPr>
            <b/>
            <sz val="8"/>
            <color indexed="81"/>
            <rFont val="Tahoma"/>
            <family val="2"/>
          </rPr>
          <t>Steve Baillie:</t>
        </r>
        <r>
          <rPr>
            <sz val="8"/>
            <color indexed="81"/>
            <rFont val="Tahoma"/>
            <family val="2"/>
          </rPr>
          <t xml:space="preserve">
The broodyears 1983-1986 from Big Qualicum Hatchery should not be included in data analysis as the smolt were proved to be poor quaility.
(Note from Jim Irvine, forward from Doug Lofthouse)</t>
        </r>
      </text>
    </comment>
    <comment ref="D20" authorId="0" shapeId="0" xr:uid="{00000000-0006-0000-0000-000003000000}">
      <text>
        <r>
          <rPr>
            <b/>
            <sz val="8"/>
            <color indexed="81"/>
            <rFont val="Tahoma"/>
            <family val="2"/>
          </rPr>
          <t>Steve Baillie:</t>
        </r>
        <r>
          <rPr>
            <sz val="8"/>
            <color indexed="81"/>
            <rFont val="Tahoma"/>
            <family val="2"/>
          </rPr>
          <t xml:space="preserve">
The broodyears 1983-1986 from Big Qualicum Hatchery should not be included in data analysis as the smolt were proved to be poor quaility.
(Note from Jim Irvine, forward from Doug Lofthouse)</t>
        </r>
      </text>
    </comment>
    <comment ref="C21" authorId="0" shapeId="0" xr:uid="{00000000-0006-0000-0000-000004000000}">
      <text>
        <r>
          <rPr>
            <b/>
            <sz val="8"/>
            <color indexed="81"/>
            <rFont val="Tahoma"/>
            <family val="2"/>
          </rPr>
          <t>Steve Baillie:</t>
        </r>
        <r>
          <rPr>
            <sz val="8"/>
            <color indexed="81"/>
            <rFont val="Tahoma"/>
            <family val="2"/>
          </rPr>
          <t xml:space="preserve">
The broodyears 1983-1986 from Big Qualicum Hatchery should not be included in data analysis as the smolt were proved to be poor quaility.
(Note from Jim Irvine, forward from Doug Lofthouse)</t>
        </r>
      </text>
    </comment>
    <comment ref="D21" authorId="0" shapeId="0" xr:uid="{00000000-0006-0000-0000-000005000000}">
      <text>
        <r>
          <rPr>
            <b/>
            <sz val="8"/>
            <color indexed="81"/>
            <rFont val="Tahoma"/>
            <family val="2"/>
          </rPr>
          <t>Steve Baillie:</t>
        </r>
        <r>
          <rPr>
            <sz val="8"/>
            <color indexed="81"/>
            <rFont val="Tahoma"/>
            <family val="2"/>
          </rPr>
          <t xml:space="preserve">
The broodyears 1983-1986 from Big Qualicum Hatchery should not be included in data analysis as the smolt were proved to be poor quaility.
(Note from Jim Irvine, forward from Doug Lofthouse)</t>
        </r>
      </text>
    </comment>
    <comment ref="C22" authorId="0" shapeId="0" xr:uid="{00000000-0006-0000-0000-000006000000}">
      <text>
        <r>
          <rPr>
            <b/>
            <sz val="8"/>
            <color indexed="81"/>
            <rFont val="Tahoma"/>
            <family val="2"/>
          </rPr>
          <t>Steve Baillie:</t>
        </r>
        <r>
          <rPr>
            <sz val="8"/>
            <color indexed="81"/>
            <rFont val="Tahoma"/>
            <family val="2"/>
          </rPr>
          <t xml:space="preserve">
The broodyears 1983-1986 from Big Qualicum Hatchery should not be included in data analysis as the smolt were proved to be poor quaility.
(Note from Jim Irvine, forward from Doug Lofthouse)</t>
        </r>
      </text>
    </comment>
    <comment ref="D22" authorId="0" shapeId="0" xr:uid="{00000000-0006-0000-0000-000007000000}">
      <text>
        <r>
          <rPr>
            <b/>
            <sz val="8"/>
            <color indexed="81"/>
            <rFont val="Tahoma"/>
            <family val="2"/>
          </rPr>
          <t>Steve Baillie:</t>
        </r>
        <r>
          <rPr>
            <sz val="8"/>
            <color indexed="81"/>
            <rFont val="Tahoma"/>
            <family val="2"/>
          </rPr>
          <t xml:space="preserve">
The broodyears 1983-1986 from Big Qualicum Hatchery should not be included in data analysis as the smolt were proved to be poor quaility.
(Note from Jim Irvine, forward from Doug Lofthouse)</t>
        </r>
      </text>
    </comment>
    <comment ref="C23" authorId="0" shapeId="0" xr:uid="{00000000-0006-0000-0000-000008000000}">
      <text>
        <r>
          <rPr>
            <b/>
            <sz val="8"/>
            <color indexed="81"/>
            <rFont val="Tahoma"/>
            <family val="2"/>
          </rPr>
          <t>Steve Baillie:</t>
        </r>
        <r>
          <rPr>
            <sz val="8"/>
            <color indexed="81"/>
            <rFont val="Tahoma"/>
            <family val="2"/>
          </rPr>
          <t xml:space="preserve">
The broodyears 1983-1986 from Big Qualicum Hatchery should not be included in data analysis as the smolt were proved to be poor quaility.
(Note from Jim Irvine, forward from Doug Lofthouse)</t>
        </r>
      </text>
    </comment>
    <comment ref="D23" authorId="0" shapeId="0" xr:uid="{00000000-0006-0000-0000-000009000000}">
      <text>
        <r>
          <rPr>
            <b/>
            <sz val="8"/>
            <color indexed="81"/>
            <rFont val="Tahoma"/>
            <family val="2"/>
          </rPr>
          <t>Steve Baillie:</t>
        </r>
        <r>
          <rPr>
            <sz val="8"/>
            <color indexed="81"/>
            <rFont val="Tahoma"/>
            <family val="2"/>
          </rPr>
          <t xml:space="preserve">
The broodyears 1983-1986 from Big Qualicum Hatchery should not be included in data analysis as the smolt were proved to be poor quaility.
(Note from Jim Irvine, forward from Doug Lofthouse)</t>
        </r>
      </text>
    </comment>
    <comment ref="P46" authorId="1" shapeId="0" xr:uid="{00000000-0006-0000-0000-00000A000000}">
      <text>
        <r>
          <rPr>
            <b/>
            <sz val="8"/>
            <color indexed="81"/>
            <rFont val="Tahoma"/>
            <family val="2"/>
          </rPr>
          <t xml:space="preserve"> SBaillie:</t>
        </r>
        <r>
          <rPr>
            <sz val="8"/>
            <color indexed="81"/>
            <rFont val="Tahoma"/>
            <family val="2"/>
          </rPr>
          <t xml:space="preserve">
Fuel Spill in 2011 comprimised cwt'd coho smolt release.  MS is an underestimate but ER was probably unaffected.</t>
        </r>
      </text>
    </comment>
    <comment ref="D53" authorId="2" shapeId="0" xr:uid="{00000000-0006-0000-0000-00000B000000}">
      <text>
        <r>
          <rPr>
            <b/>
            <sz val="9"/>
            <color indexed="81"/>
            <rFont val="Tahoma"/>
            <family val="2"/>
          </rPr>
          <t xml:space="preserve">Sbaillie: </t>
        </r>
        <r>
          <rPr>
            <sz val="9"/>
            <color indexed="81"/>
            <rFont val="Tahoma"/>
            <family val="2"/>
          </rPr>
          <t>Pump failure, no CWTs released. MS has been estimated by a regression with Quinsam Hatchery data.</t>
        </r>
      </text>
    </comment>
    <comment ref="X54" authorId="3" shapeId="0" xr:uid="{00000000-0006-0000-0000-00000C000000}">
      <text>
        <r>
          <rPr>
            <b/>
            <sz val="9"/>
            <color indexed="81"/>
            <rFont val="Tahoma"/>
            <family val="2"/>
          </rPr>
          <t>SBaillie:</t>
        </r>
        <r>
          <rPr>
            <sz val="9"/>
            <color indexed="81"/>
            <rFont val="Tahoma"/>
            <family val="2"/>
          </rPr>
          <t xml:space="preserve"> Very low cwt rate (2/33 adults), much lower than normal.  MS was estimated using a regression with Robertson Creek Hatchery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Cantera, Karalea</author>
  </authors>
  <commentList>
    <comment ref="K31" authorId="0" shapeId="0" xr:uid="{5767CB63-67A7-470A-9FCE-7AD1FA934F8E}">
      <text>
        <r>
          <rPr>
            <b/>
            <sz val="9"/>
            <color indexed="81"/>
            <rFont val="Tahoma"/>
            <family val="2"/>
          </rPr>
          <t>SBaillie:</t>
        </r>
        <r>
          <rPr>
            <sz val="9"/>
            <color indexed="81"/>
            <rFont val="Tahoma"/>
            <family val="2"/>
          </rPr>
          <t xml:space="preserve"> Very low cwt rate (2/33 adults), much lower than normal.  MS was estimated using a regression with Robertson Creek Hatchery</t>
        </r>
      </text>
    </comment>
    <comment ref="F54" authorId="0" shapeId="0" xr:uid="{1EB57827-B99D-43DE-A02E-2A9AA299BCDF}">
      <text>
        <r>
          <rPr>
            <b/>
            <sz val="9"/>
            <color indexed="81"/>
            <rFont val="Tahoma"/>
            <family val="2"/>
          </rPr>
          <t>SBaillie:</t>
        </r>
        <r>
          <rPr>
            <sz val="9"/>
            <color indexed="81"/>
            <rFont val="Tahoma"/>
            <family val="2"/>
          </rPr>
          <t xml:space="preserve"> Very low cwt rate (2/33 adults), much lower than normal.  MS was estimated using a regression with Robertson Creek Hatchery</t>
        </r>
      </text>
    </comment>
    <comment ref="I102" authorId="0" shapeId="0" xr:uid="{DF690418-C881-4902-9DEB-C2835C662C1B}">
      <text>
        <r>
          <rPr>
            <b/>
            <sz val="9"/>
            <color indexed="81"/>
            <rFont val="Tahoma"/>
            <family val="2"/>
          </rPr>
          <t>SBaillie:</t>
        </r>
        <r>
          <rPr>
            <sz val="9"/>
            <color indexed="81"/>
            <rFont val="Tahoma"/>
            <family val="2"/>
          </rPr>
          <t xml:space="preserve"> Very low cwt rate (2/33 adults), much lower than normal.  MS was estimated using a regression with Robertson Creek Hatchery</t>
        </r>
      </text>
    </comment>
    <comment ref="Z110" authorId="0" shapeId="0" xr:uid="{79139B02-F56E-4651-AA5E-21067C0DCC4F}">
      <text>
        <r>
          <rPr>
            <b/>
            <sz val="9"/>
            <color indexed="81"/>
            <rFont val="Tahoma"/>
            <family val="2"/>
          </rPr>
          <t>SBaillie:</t>
        </r>
        <r>
          <rPr>
            <sz val="9"/>
            <color indexed="81"/>
            <rFont val="Tahoma"/>
            <family val="2"/>
          </rPr>
          <t xml:space="preserve"> Very low cwt rate (2/33 adults), much lower than normal.  MS was estimated using a regression with Robertson Creek Hatchery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Baillie, Steve</author>
    <author>Cantera, Karalea</author>
  </authors>
  <commentList>
    <comment ref="F1" authorId="0" shapeId="0" xr:uid="{00000000-0006-0000-0800-000001000000}">
      <text>
        <r>
          <rPr>
            <b/>
            <sz val="9"/>
            <color indexed="81"/>
            <rFont val="Tahoma"/>
            <family val="2"/>
          </rPr>
          <t>Baillie, Steve:</t>
        </r>
        <r>
          <rPr>
            <sz val="9"/>
            <color indexed="81"/>
            <rFont val="Tahoma"/>
            <family val="2"/>
          </rPr>
          <t xml:space="preserve">
Return, includes catch, escapement and brood</t>
        </r>
      </text>
    </comment>
    <comment ref="H1" authorId="0" shapeId="0" xr:uid="{00000000-0006-0000-0800-000002000000}">
      <text>
        <r>
          <rPr>
            <b/>
            <sz val="9"/>
            <color indexed="81"/>
            <rFont val="Tahoma"/>
            <family val="2"/>
          </rPr>
          <t>Baillie, Steve:</t>
        </r>
        <r>
          <rPr>
            <sz val="9"/>
            <color indexed="81"/>
            <rFont val="Tahoma"/>
            <family val="2"/>
          </rPr>
          <t xml:space="preserve">
Return, includes catch, escapement and brood</t>
        </r>
      </text>
    </comment>
    <comment ref="A49" authorId="1" shapeId="0" xr:uid="{00000000-0006-0000-0800-000003000000}">
      <text>
        <r>
          <rPr>
            <b/>
            <sz val="9"/>
            <color indexed="81"/>
            <rFont val="Tahoma"/>
            <family val="2"/>
          </rPr>
          <t>Cantera, Karalea:</t>
        </r>
        <r>
          <rPr>
            <sz val="9"/>
            <color indexed="81"/>
            <rFont val="Tahoma"/>
            <family val="2"/>
          </rPr>
          <t xml:space="preserve">
1. Add row above here
2. Change year here to current forecast year
3. Add </t>
        </r>
        <r>
          <rPr>
            <i/>
            <sz val="9"/>
            <color indexed="81"/>
            <rFont val="Tahoma"/>
            <family val="2"/>
          </rPr>
          <t xml:space="preserve">forecast year-1 </t>
        </r>
        <r>
          <rPr>
            <sz val="9"/>
            <color indexed="81"/>
            <rFont val="Tahoma"/>
            <family val="2"/>
          </rPr>
          <t xml:space="preserve">to above row
4. Drag down formula to above row
5. Delete/add new forecast value from current forecast to boxes in this row. </t>
        </r>
      </text>
    </comment>
  </commentList>
</comments>
</file>

<file path=xl/sharedStrings.xml><?xml version="1.0" encoding="utf-8"?>
<sst xmlns="http://schemas.openxmlformats.org/spreadsheetml/2006/main" count="370" uniqueCount="145">
  <si>
    <t>Survival</t>
  </si>
  <si>
    <t>Big Qualicum</t>
  </si>
  <si>
    <t>Chilliwack</t>
  </si>
  <si>
    <t>Inch</t>
  </si>
  <si>
    <t>Quinsam</t>
  </si>
  <si>
    <t>Robertson</t>
  </si>
  <si>
    <t>Black</t>
  </si>
  <si>
    <t>Salmon</t>
  </si>
  <si>
    <t>ER</t>
  </si>
  <si>
    <t>Carnation</t>
  </si>
  <si>
    <t>Brood year</t>
  </si>
  <si>
    <t>Hatchery, StGeo</t>
  </si>
  <si>
    <t>Hatchery, LwrFr</t>
  </si>
  <si>
    <t>Hatchery, WCVI</t>
  </si>
  <si>
    <t>Wild, StGeo</t>
  </si>
  <si>
    <t>Wild, LwrFr</t>
  </si>
  <si>
    <t>Wild, WCVI</t>
  </si>
  <si>
    <t>Goldstream</t>
  </si>
  <si>
    <t>Wild</t>
  </si>
  <si>
    <t>Hatchery</t>
  </si>
  <si>
    <t>N/A</t>
  </si>
  <si>
    <t>StGeo</t>
  </si>
  <si>
    <t>Return year</t>
  </si>
  <si>
    <t xml:space="preserve">All </t>
  </si>
  <si>
    <t>Hatchery Forecast</t>
  </si>
  <si>
    <t>Wild Forecast</t>
  </si>
  <si>
    <t>Return Year</t>
  </si>
  <si>
    <t>forecast</t>
  </si>
  <si>
    <t>lower error bar</t>
  </si>
  <si>
    <t>upper error bar</t>
  </si>
  <si>
    <t>-50%</t>
  </si>
  <si>
    <t>+50%</t>
  </si>
  <si>
    <t>Robertson (Stamp)</t>
  </si>
  <si>
    <t>Myrtle</t>
  </si>
  <si>
    <t>Myrtle Creek exploitation rate is assumed to be the same as Carnation</t>
  </si>
  <si>
    <t>Goldstream exploitation rate is not modeled, but based on MRP data</t>
  </si>
  <si>
    <t>Robertson (Stamp) is based on the Stamp Falls estimate of clipped coho escapement and is considered to be more accurate than the estimates at RCH</t>
  </si>
  <si>
    <t>excludes Big Q</t>
  </si>
  <si>
    <t>Black BY 02-07 updated from preliminary to final numbers</t>
  </si>
  <si>
    <t>GB Wild</t>
  </si>
  <si>
    <t>GB Hatchery</t>
  </si>
  <si>
    <t>LrFr Hatchery</t>
  </si>
  <si>
    <t>GB Hatchery Forecast</t>
  </si>
  <si>
    <t>GB Wild Forecast</t>
  </si>
  <si>
    <t>LowFr Hatch Forecast</t>
  </si>
  <si>
    <t>LowFr Hatchery</t>
  </si>
  <si>
    <t>Carnation Exploitation Rate and Marine survival has been based on coded-wire tags since BY 1999.</t>
  </si>
  <si>
    <t>Updated</t>
  </si>
  <si>
    <t>Total Abundance of Interior Fraser Coho 1975 - 2011</t>
  </si>
  <si>
    <t>Population</t>
  </si>
  <si>
    <t>Exploitation</t>
  </si>
  <si>
    <t xml:space="preserve">Spawning </t>
  </si>
  <si>
    <t xml:space="preserve">Brood Stock </t>
  </si>
  <si>
    <t>FN Terminal</t>
  </si>
  <si>
    <t xml:space="preserve">Total </t>
  </si>
  <si>
    <t>Year</t>
  </si>
  <si>
    <t>Fraser Canyon</t>
  </si>
  <si>
    <t>Upper Fraser</t>
  </si>
  <si>
    <t>North Thompson</t>
  </si>
  <si>
    <t>Lower Thompson</t>
  </si>
  <si>
    <t>South Thompson</t>
  </si>
  <si>
    <t>Total</t>
  </si>
  <si>
    <t>Rate (ER)</t>
  </si>
  <si>
    <t>Escapement</t>
  </si>
  <si>
    <r>
      <t>Catch</t>
    </r>
    <r>
      <rPr>
        <vertAlign val="superscript"/>
        <sz val="10"/>
        <rFont val="Arial"/>
        <family val="2"/>
      </rPr>
      <t>a</t>
    </r>
  </si>
  <si>
    <t>Removals</t>
  </si>
  <si>
    <r>
      <t>Harvest</t>
    </r>
    <r>
      <rPr>
        <vertAlign val="superscript"/>
        <sz val="10"/>
        <rFont val="Arial"/>
        <family val="2"/>
      </rPr>
      <t>b</t>
    </r>
  </si>
  <si>
    <t>Abundance</t>
  </si>
  <si>
    <r>
      <t xml:space="preserve">a </t>
    </r>
    <r>
      <rPr>
        <sz val="8"/>
        <rFont val="Arial"/>
        <family val="2"/>
      </rPr>
      <t>Marine (US and Canadian) &amp; lower Fraser River catch</t>
    </r>
  </si>
  <si>
    <r>
      <t>b</t>
    </r>
    <r>
      <rPr>
        <sz val="8"/>
        <rFont val="Arial"/>
        <family val="2"/>
      </rPr>
      <t xml:space="preserve"> FSC harvest at individual streams. May be incomplete.</t>
    </r>
  </si>
  <si>
    <t>Thompson</t>
  </si>
  <si>
    <t>Int Fraser</t>
  </si>
  <si>
    <t>Three Year Average</t>
  </si>
  <si>
    <t>Sum</t>
  </si>
  <si>
    <t>Forecast</t>
  </si>
  <si>
    <t>MS</t>
  </si>
  <si>
    <t>Not updated</t>
  </si>
  <si>
    <t>Interior Fraser River coho spawning escapements 1975 - 2012 (including hatchery contribution)</t>
  </si>
  <si>
    <t>Big Q</t>
  </si>
  <si>
    <t>Area 12</t>
  </si>
  <si>
    <t>Area 13</t>
  </si>
  <si>
    <t>Rob (Stamp)</t>
  </si>
  <si>
    <t>Hatchery Agg</t>
  </si>
  <si>
    <t>Do not use</t>
  </si>
  <si>
    <t>Use instead</t>
  </si>
  <si>
    <t>2015 Change</t>
  </si>
  <si>
    <t>The Exploition Rate for the Adipose clipped coho release indicators (Robertson, Quinsam, Big Qualicum, and Inch were revised from BY 2000 to present, using MRP data instead of model.  See 'ER and MS Comparison' for changes</t>
  </si>
  <si>
    <t>Goldstream was already using the MRP data</t>
  </si>
  <si>
    <t>Effort based ER model</t>
  </si>
  <si>
    <t>MRP based ER</t>
  </si>
  <si>
    <t>Effort</t>
  </si>
  <si>
    <t>MRP</t>
  </si>
  <si>
    <t>X axis is Effort based model</t>
  </si>
  <si>
    <t>Y axis is MRP based estimate</t>
  </si>
  <si>
    <t>How does MS and ER interact?</t>
  </si>
  <si>
    <t>Assumptions</t>
  </si>
  <si>
    <t>tagged smolts</t>
  </si>
  <si>
    <t>A12 Forecast</t>
  </si>
  <si>
    <t>A13 Forecast</t>
  </si>
  <si>
    <t>Thompson Forecast</t>
  </si>
  <si>
    <t>Int Fraser Forecast</t>
  </si>
  <si>
    <t>Quinsam Forecast</t>
  </si>
  <si>
    <t>Big Q Forecast</t>
  </si>
  <si>
    <t>Inch Forecast</t>
  </si>
  <si>
    <t>Rob (Stamp) Forecast</t>
  </si>
  <si>
    <t>Carnation Forecast</t>
  </si>
  <si>
    <t>Black Forecast</t>
  </si>
  <si>
    <t>Big Qualicum Hatchery experienced a pump failure during rearing of the 2016 brood, resulting in a near total mortality.  The small number of surviving coho were released without a coded-wire tag or adipose clip.</t>
  </si>
  <si>
    <t>September 2020: CWT catch data was updated for Inch, Quinsam, Big Qualicum and Robertson Creek indicators for BY 2000-2016 with consequent changes to MS and ER.</t>
  </si>
  <si>
    <t>Exploitation data reflects only marine based exploitation.</t>
  </si>
  <si>
    <t>Done</t>
  </si>
  <si>
    <t>MS was estimated using a regression with Quinsam Hatchery</t>
  </si>
  <si>
    <t>Carnation Creek 2020 escapement had a very low cwt rate (2/33) so MS was estimated using a regression with Robertson Creek Hatchery</t>
  </si>
  <si>
    <t>BY</t>
  </si>
  <si>
    <t>RY</t>
  </si>
  <si>
    <t>RBT ER</t>
  </si>
  <si>
    <t>RBT MS</t>
  </si>
  <si>
    <t>Carn ER</t>
  </si>
  <si>
    <t>Carn MS</t>
  </si>
  <si>
    <t>Average</t>
  </si>
  <si>
    <t>median</t>
  </si>
  <si>
    <t>1st quartile</t>
  </si>
  <si>
    <t>3rd quartile</t>
  </si>
  <si>
    <t>Forecast 2021</t>
  </si>
  <si>
    <t>Rank</t>
  </si>
  <si>
    <t>see Baillie etal.</t>
  </si>
  <si>
    <t>RBT sorted by MS into quartiles</t>
  </si>
  <si>
    <t>Outlook suggests moderate.</t>
  </si>
  <si>
    <t>Quartile SEG approach for RBT suggests barely moderate - right on the 25% benchmark and rank=7</t>
  </si>
  <si>
    <t>Same rank for Carnation.</t>
  </si>
  <si>
    <t>4th quartile</t>
  </si>
  <si>
    <t>2nd quartile</t>
  </si>
  <si>
    <t>Carnation creek sorted by MS, color category based on RBT</t>
  </si>
  <si>
    <t>**For each graph: select data and update to last row for each data category</t>
  </si>
  <si>
    <t>RTYr</t>
  </si>
  <si>
    <t>BRYr</t>
  </si>
  <si>
    <t>Forecast 2022</t>
  </si>
  <si>
    <t>RBT In the lower end of Amber but with indication of improved marine conditions in 2021 otmigration year</t>
  </si>
  <si>
    <t>Carnation upper portion of Amber looking more promising than previous years</t>
  </si>
  <si>
    <t>Marine Survival (Sorted into Quartiles ) for RBT</t>
  </si>
  <si>
    <t>Marine Survival (Sorted into Quartiles ) for Carnation</t>
  </si>
  <si>
    <t>Outlook suggest moderate</t>
  </si>
  <si>
    <t>&lt;critical</t>
  </si>
  <si>
    <t>&lt;Low</t>
  </si>
  <si>
    <t>&lt;Moderate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</si>
</sst>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000"/>
    <numFmt numFmtId="167" formatCode="_-* #,##0.000_-;\-* #,##0.000_-;_-* &quot;-&quot;??_-;_-@_-"/>
    <numFmt numFmtId="168" formatCode="0.000"/>
    <numFmt numFmtId="169" formatCode="d\-mmm\-yyyy"/>
  </numFmts>
  <fonts count="19" x14ac:knownFonts="1">
    <font>
      <sz val="10"/>
      <name val="Arial"/>
    </font>
    <font>
      <sz val="10"/>
      <name val="Arial"/>
      <family val="2"/>
    </font>
    <font>
      <sz val="8"/>
      <name val="Arial"/>
      <family val="2"/>
    </font>
    <font>
      <sz val="8"/>
      <color indexed="81"/>
      <name val="Tahoma"/>
      <family val="2"/>
    </font>
    <font>
      <b/>
      <sz val="8"/>
      <color indexed="81"/>
      <name val="Tahoma"/>
      <family val="2"/>
    </font>
    <font>
      <sz val="10"/>
      <color indexed="10"/>
      <name val="Arial"/>
      <family val="2"/>
    </font>
    <font>
      <b/>
      <sz val="10"/>
      <name val="Arial"/>
      <family val="2"/>
    </font>
    <font>
      <vertAlign val="superscript"/>
      <sz val="10"/>
      <name val="Arial"/>
      <family val="2"/>
    </font>
    <font>
      <sz val="10"/>
      <name val="Arial"/>
      <family val="2"/>
    </font>
    <font>
      <vertAlign val="superscript"/>
      <sz val="8"/>
      <name val="Arial"/>
      <family val="2"/>
    </font>
    <font>
      <sz val="9"/>
      <color indexed="81"/>
      <name val="Tahoma"/>
      <family val="2"/>
    </font>
    <font>
      <b/>
      <sz val="9"/>
      <color indexed="81"/>
      <name val="Tahoma"/>
      <family val="2"/>
    </font>
    <font>
      <sz val="18"/>
      <name val="Arial"/>
      <family val="2"/>
    </font>
    <font>
      <sz val="18"/>
      <color rgb="FFFF0000"/>
      <name val="Arial"/>
      <family val="2"/>
    </font>
    <font>
      <sz val="10"/>
      <color rgb="FFFF0000"/>
      <name val="Arial"/>
      <family val="2"/>
    </font>
    <font>
      <b/>
      <sz val="12"/>
      <color rgb="FFFF0000"/>
      <name val="Arial"/>
      <family val="2"/>
    </font>
    <font>
      <sz val="12"/>
      <name val="Arial"/>
      <family val="2"/>
    </font>
    <font>
      <i/>
      <sz val="9"/>
      <color indexed="81"/>
      <name val="Tahoma"/>
      <family val="2"/>
    </font>
    <font>
      <sz val="10"/>
      <color theme="1"/>
      <name val="Arial"/>
      <family val="2"/>
    </font>
  </fonts>
  <fills count="9">
    <fill>
      <patternFill patternType="none"/>
    </fill>
    <fill>
      <patternFill patternType="gray125"/>
    </fill>
    <fill>
      <patternFill patternType="solid">
        <fgColor rgb="FFFFFF99"/>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50"/>
        <bgColor indexed="64"/>
      </patternFill>
    </fill>
  </fills>
  <borders count="21">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cellStyleXfs>
  <cellXfs count="244">
    <xf numFmtId="0" fontId="0" fillId="0" borderId="0" xfId="0"/>
    <xf numFmtId="165" fontId="0" fillId="0" borderId="0" xfId="2" applyNumberFormat="1" applyFont="1"/>
    <xf numFmtId="165" fontId="0" fillId="0" borderId="1" xfId="2" applyNumberFormat="1" applyFont="1" applyBorder="1"/>
    <xf numFmtId="165" fontId="0" fillId="0" borderId="2" xfId="2" applyNumberFormat="1" applyFont="1" applyBorder="1"/>
    <xf numFmtId="165" fontId="0" fillId="0" borderId="3" xfId="2" applyNumberFormat="1" applyFont="1" applyBorder="1"/>
    <xf numFmtId="0" fontId="0" fillId="0" borderId="1" xfId="0" applyBorder="1"/>
    <xf numFmtId="0" fontId="0" fillId="0" borderId="2" xfId="0" applyBorder="1"/>
    <xf numFmtId="0" fontId="0" fillId="0" borderId="5" xfId="0" applyBorder="1"/>
    <xf numFmtId="0" fontId="0" fillId="0" borderId="6" xfId="0" applyBorder="1"/>
    <xf numFmtId="165" fontId="0" fillId="0" borderId="3" xfId="2" applyNumberFormat="1" applyFont="1" applyBorder="1" applyAlignment="1">
      <alignment horizontal="center"/>
    </xf>
    <xf numFmtId="165" fontId="0" fillId="0" borderId="4" xfId="2" applyNumberFormat="1" applyFont="1" applyBorder="1" applyAlignment="1">
      <alignment horizontal="center"/>
    </xf>
    <xf numFmtId="165" fontId="0" fillId="0" borderId="7" xfId="2" applyNumberFormat="1" applyFont="1" applyBorder="1" applyAlignment="1">
      <alignment horizontal="center"/>
    </xf>
    <xf numFmtId="166" fontId="0" fillId="0" borderId="0" xfId="0" applyNumberFormat="1"/>
    <xf numFmtId="165" fontId="0" fillId="0" borderId="3" xfId="2" applyNumberFormat="1" applyFont="1" applyFill="1" applyBorder="1" applyAlignment="1">
      <alignment horizontal="center"/>
    </xf>
    <xf numFmtId="165" fontId="0" fillId="0" borderId="4" xfId="2" applyNumberFormat="1" applyFont="1" applyFill="1" applyBorder="1" applyAlignment="1">
      <alignment horizontal="center"/>
    </xf>
    <xf numFmtId="0" fontId="0" fillId="0" borderId="0" xfId="0" applyFill="1"/>
    <xf numFmtId="165" fontId="0" fillId="0" borderId="0" xfId="0" applyNumberFormat="1" applyFill="1"/>
    <xf numFmtId="165" fontId="0" fillId="0" borderId="0" xfId="0" applyNumberFormat="1"/>
    <xf numFmtId="0" fontId="0" fillId="0" borderId="0" xfId="0" quotePrefix="1"/>
    <xf numFmtId="9" fontId="0" fillId="0" borderId="0" xfId="0" quotePrefix="1" applyNumberFormat="1"/>
    <xf numFmtId="168" fontId="0" fillId="0" borderId="0" xfId="0" applyNumberFormat="1"/>
    <xf numFmtId="0" fontId="0" fillId="0" borderId="0" xfId="0" applyAlignment="1"/>
    <xf numFmtId="0" fontId="1" fillId="0" borderId="5" xfId="0" applyFont="1" applyBorder="1"/>
    <xf numFmtId="0" fontId="1" fillId="0" borderId="1" xfId="0" applyFont="1" applyBorder="1"/>
    <xf numFmtId="0" fontId="1" fillId="0" borderId="6" xfId="0" applyFont="1" applyBorder="1"/>
    <xf numFmtId="0" fontId="1" fillId="0" borderId="2" xfId="0" applyFont="1" applyBorder="1"/>
    <xf numFmtId="0" fontId="1" fillId="0" borderId="3" xfId="0" applyFont="1" applyBorder="1"/>
    <xf numFmtId="0" fontId="1" fillId="0" borderId="4" xfId="0" applyFont="1" applyBorder="1"/>
    <xf numFmtId="165" fontId="0" fillId="0" borderId="2" xfId="2" applyNumberFormat="1" applyFont="1" applyFill="1" applyBorder="1" applyAlignment="1"/>
    <xf numFmtId="0" fontId="0" fillId="0" borderId="3" xfId="0" applyBorder="1"/>
    <xf numFmtId="0" fontId="0" fillId="0" borderId="4" xfId="0" applyBorder="1"/>
    <xf numFmtId="165" fontId="1" fillId="0" borderId="0" xfId="1" applyNumberFormat="1" applyBorder="1" applyAlignment="1">
      <alignment horizontal="center"/>
    </xf>
    <xf numFmtId="0" fontId="0" fillId="0" borderId="0" xfId="0" applyBorder="1"/>
    <xf numFmtId="0" fontId="0" fillId="0" borderId="7" xfId="0" applyBorder="1"/>
    <xf numFmtId="165" fontId="1" fillId="0" borderId="0" xfId="1" applyNumberFormat="1" applyAlignment="1">
      <alignment horizontal="center"/>
    </xf>
    <xf numFmtId="165" fontId="1" fillId="0" borderId="6" xfId="1" applyNumberFormat="1" applyFill="1" applyBorder="1" applyAlignment="1">
      <alignment horizontal="center"/>
    </xf>
    <xf numFmtId="165" fontId="0" fillId="0" borderId="1" xfId="0" applyNumberFormat="1" applyBorder="1"/>
    <xf numFmtId="165" fontId="1" fillId="0" borderId="2" xfId="1" applyNumberFormat="1" applyFill="1" applyBorder="1" applyAlignment="1">
      <alignment horizontal="center"/>
    </xf>
    <xf numFmtId="165" fontId="0" fillId="0" borderId="8" xfId="2" applyNumberFormat="1" applyFont="1" applyBorder="1"/>
    <xf numFmtId="165" fontId="0" fillId="0" borderId="0" xfId="2" applyNumberFormat="1" applyFont="1" applyBorder="1"/>
    <xf numFmtId="167" fontId="1" fillId="0" borderId="5" xfId="1" applyNumberFormat="1" applyBorder="1" applyAlignment="1">
      <alignment horizontal="center"/>
    </xf>
    <xf numFmtId="167" fontId="1" fillId="0" borderId="6" xfId="1" applyNumberFormat="1" applyBorder="1" applyAlignment="1">
      <alignment horizontal="center"/>
    </xf>
    <xf numFmtId="167" fontId="1" fillId="0" borderId="1" xfId="1" applyNumberFormat="1" applyBorder="1" applyAlignment="1">
      <alignment horizontal="center"/>
    </xf>
    <xf numFmtId="167" fontId="1" fillId="0" borderId="2" xfId="1" applyNumberFormat="1" applyBorder="1" applyAlignment="1">
      <alignment horizontal="center"/>
    </xf>
    <xf numFmtId="165" fontId="1" fillId="0" borderId="2" xfId="1" applyNumberFormat="1" applyBorder="1" applyAlignment="1">
      <alignment horizontal="center"/>
    </xf>
    <xf numFmtId="165" fontId="1" fillId="0" borderId="0" xfId="2" applyNumberFormat="1" applyBorder="1" applyAlignment="1">
      <alignment horizontal="center"/>
    </xf>
    <xf numFmtId="165" fontId="1" fillId="0" borderId="2" xfId="2" applyNumberFormat="1" applyBorder="1" applyAlignment="1">
      <alignment horizontal="center"/>
    </xf>
    <xf numFmtId="0" fontId="0" fillId="0" borderId="0" xfId="0" applyFill="1" applyBorder="1" applyAlignment="1">
      <alignment wrapText="1"/>
    </xf>
    <xf numFmtId="165" fontId="0" fillId="0" borderId="0" xfId="2" applyNumberFormat="1" applyFont="1" applyBorder="1" applyAlignment="1">
      <alignment horizontal="center"/>
    </xf>
    <xf numFmtId="165" fontId="0" fillId="0" borderId="1" xfId="2" applyNumberFormat="1" applyFont="1" applyBorder="1" applyAlignment="1"/>
    <xf numFmtId="165" fontId="0" fillId="0" borderId="2" xfId="2" applyNumberFormat="1" applyFont="1" applyBorder="1" applyAlignment="1">
      <alignment horizontal="center"/>
    </xf>
    <xf numFmtId="165" fontId="1" fillId="0" borderId="1" xfId="1" applyNumberFormat="1" applyFill="1" applyBorder="1" applyAlignment="1">
      <alignment horizontal="center"/>
    </xf>
    <xf numFmtId="165" fontId="0" fillId="0" borderId="1" xfId="2" applyNumberFormat="1" applyFont="1" applyFill="1" applyBorder="1" applyAlignment="1">
      <alignment horizontal="center"/>
    </xf>
    <xf numFmtId="165" fontId="1" fillId="0" borderId="1" xfId="0" applyNumberFormat="1" applyFont="1" applyBorder="1"/>
    <xf numFmtId="165" fontId="1" fillId="0" borderId="2" xfId="0" applyNumberFormat="1" applyFont="1" applyBorder="1"/>
    <xf numFmtId="165" fontId="1" fillId="0" borderId="2" xfId="2" applyNumberFormat="1" applyFill="1" applyBorder="1" applyAlignment="1">
      <alignment horizontal="center"/>
    </xf>
    <xf numFmtId="165" fontId="0" fillId="0" borderId="1" xfId="2" applyNumberFormat="1" applyFont="1" applyBorder="1" applyAlignment="1">
      <alignment horizontal="center"/>
    </xf>
    <xf numFmtId="165" fontId="1" fillId="0" borderId="0" xfId="2" applyNumberFormat="1" applyBorder="1" applyAlignment="1"/>
    <xf numFmtId="165" fontId="1" fillId="0" borderId="1" xfId="2" applyNumberFormat="1" applyBorder="1" applyAlignment="1"/>
    <xf numFmtId="0" fontId="0" fillId="0" borderId="0" xfId="0" applyAlignment="1">
      <alignment wrapText="1"/>
    </xf>
    <xf numFmtId="165" fontId="0" fillId="0" borderId="8" xfId="0" applyNumberFormat="1" applyBorder="1"/>
    <xf numFmtId="165" fontId="0" fillId="0" borderId="0" xfId="0" applyNumberFormat="1" applyBorder="1"/>
    <xf numFmtId="165" fontId="1" fillId="0" borderId="2" xfId="1" applyNumberFormat="1" applyFont="1" applyBorder="1" applyAlignment="1">
      <alignment horizontal="center"/>
    </xf>
    <xf numFmtId="20" fontId="0" fillId="0" borderId="0" xfId="0" applyNumberFormat="1"/>
    <xf numFmtId="0" fontId="5" fillId="0" borderId="0" xfId="0" applyFont="1"/>
    <xf numFmtId="168" fontId="5" fillId="0" borderId="0" xfId="0" applyNumberFormat="1" applyFont="1"/>
    <xf numFmtId="0" fontId="1" fillId="0" borderId="0" xfId="0" applyFont="1"/>
    <xf numFmtId="0" fontId="0" fillId="0" borderId="0" xfId="0" applyBorder="1" applyAlignment="1">
      <alignment horizontal="center"/>
    </xf>
    <xf numFmtId="0" fontId="6" fillId="0" borderId="9" xfId="0" applyFont="1" applyBorder="1"/>
    <xf numFmtId="0" fontId="0" fillId="0" borderId="9" xfId="0" applyBorder="1"/>
    <xf numFmtId="0" fontId="0" fillId="0" borderId="9" xfId="0" applyBorder="1" applyAlignment="1">
      <alignment horizontal="center"/>
    </xf>
    <xf numFmtId="0" fontId="0" fillId="0" borderId="0" xfId="0" applyAlignment="1">
      <alignment horizontal="center"/>
    </xf>
    <xf numFmtId="0" fontId="6" fillId="0" borderId="9" xfId="0" applyFont="1" applyBorder="1" applyAlignment="1">
      <alignment horizontal="center"/>
    </xf>
    <xf numFmtId="3" fontId="0" fillId="0" borderId="0" xfId="0" applyNumberFormat="1" applyAlignment="1">
      <alignment horizontal="center"/>
    </xf>
    <xf numFmtId="3" fontId="0" fillId="0" borderId="0" xfId="0" applyNumberFormat="1"/>
    <xf numFmtId="3" fontId="6" fillId="0" borderId="0" xfId="0" applyNumberFormat="1" applyFont="1" applyAlignment="1">
      <alignment horizontal="center"/>
    </xf>
    <xf numFmtId="3" fontId="8" fillId="0" borderId="0" xfId="0" applyNumberFormat="1" applyFont="1" applyAlignment="1">
      <alignment horizontal="center"/>
    </xf>
    <xf numFmtId="3" fontId="0" fillId="0" borderId="0" xfId="0" applyNumberFormat="1" applyBorder="1" applyAlignment="1">
      <alignment horizontal="center"/>
    </xf>
    <xf numFmtId="3" fontId="0" fillId="0" borderId="0" xfId="0" applyNumberFormat="1" applyBorder="1"/>
    <xf numFmtId="3" fontId="6" fillId="0" borderId="0" xfId="0" applyNumberFormat="1" applyFont="1" applyBorder="1" applyAlignment="1">
      <alignment horizontal="center"/>
    </xf>
    <xf numFmtId="3" fontId="8" fillId="0" borderId="0" xfId="0" applyNumberFormat="1" applyFont="1" applyBorder="1" applyAlignment="1">
      <alignment horizontal="center"/>
    </xf>
    <xf numFmtId="0" fontId="9" fillId="0" borderId="0" xfId="0" applyFont="1"/>
    <xf numFmtId="0" fontId="0" fillId="0" borderId="0" xfId="0" applyFill="1" applyBorder="1" applyAlignment="1">
      <alignment horizontal="center"/>
    </xf>
    <xf numFmtId="3" fontId="0" fillId="0" borderId="0" xfId="0" applyNumberFormat="1" applyFill="1" applyBorder="1" applyAlignment="1">
      <alignment horizontal="center"/>
    </xf>
    <xf numFmtId="3" fontId="6" fillId="0" borderId="0" xfId="0" applyNumberFormat="1" applyFont="1" applyFill="1" applyBorder="1" applyAlignment="1">
      <alignment horizontal="center"/>
    </xf>
    <xf numFmtId="0" fontId="0" fillId="0" borderId="0" xfId="0" applyFill="1" applyBorder="1"/>
    <xf numFmtId="9" fontId="0" fillId="0" borderId="0" xfId="0" applyNumberFormat="1" applyFill="1" applyBorder="1" applyAlignment="1">
      <alignment horizontal="center"/>
    </xf>
    <xf numFmtId="3" fontId="8" fillId="0" borderId="0" xfId="0" applyNumberFormat="1" applyFont="1" applyFill="1" applyBorder="1" applyAlignment="1">
      <alignment horizontal="center"/>
    </xf>
    <xf numFmtId="0" fontId="1" fillId="0" borderId="0" xfId="0" applyFont="1" applyFill="1" applyAlignment="1">
      <alignment horizontal="center"/>
    </xf>
    <xf numFmtId="3" fontId="0" fillId="0" borderId="0" xfId="0" applyNumberFormat="1" applyFill="1" applyAlignment="1">
      <alignment horizontal="center"/>
    </xf>
    <xf numFmtId="3" fontId="0" fillId="0" borderId="0" xfId="0" applyNumberFormat="1" applyFill="1"/>
    <xf numFmtId="165" fontId="1" fillId="0" borderId="2" xfId="2" applyNumberFormat="1" applyBorder="1" applyAlignment="1">
      <alignment horizontal="center"/>
    </xf>
    <xf numFmtId="165" fontId="0" fillId="0" borderId="0" xfId="2" applyNumberFormat="1" applyFont="1" applyAlignment="1"/>
    <xf numFmtId="0" fontId="0" fillId="0" borderId="0" xfId="0" applyBorder="1" applyAlignment="1">
      <alignment horizontal="center"/>
    </xf>
    <xf numFmtId="0" fontId="1" fillId="2" borderId="0" xfId="0" applyFont="1" applyFill="1"/>
    <xf numFmtId="1" fontId="0" fillId="0" borderId="0" xfId="0" applyNumberFormat="1"/>
    <xf numFmtId="1" fontId="1" fillId="0" borderId="0" xfId="4" applyNumberFormat="1" applyAlignment="1">
      <alignment horizontal="right"/>
    </xf>
    <xf numFmtId="1" fontId="1" fillId="0" borderId="0" xfId="4" applyNumberFormat="1"/>
    <xf numFmtId="1" fontId="1" fillId="0" borderId="0" xfId="4" applyNumberFormat="1" applyFill="1" applyAlignment="1">
      <alignment horizontal="right"/>
    </xf>
    <xf numFmtId="1" fontId="1" fillId="0" borderId="0" xfId="4" applyNumberFormat="1" applyFill="1"/>
    <xf numFmtId="165" fontId="1" fillId="0" borderId="0" xfId="2" applyNumberFormat="1" applyFont="1"/>
    <xf numFmtId="9" fontId="0" fillId="0" borderId="0" xfId="2" applyFont="1" applyAlignment="1">
      <alignment horizontal="center"/>
    </xf>
    <xf numFmtId="165" fontId="1" fillId="0" borderId="2" xfId="2" applyNumberFormat="1" applyBorder="1" applyAlignment="1">
      <alignment horizontal="center"/>
    </xf>
    <xf numFmtId="0" fontId="12" fillId="0" borderId="0" xfId="0" applyFont="1"/>
    <xf numFmtId="0" fontId="1" fillId="0" borderId="0" xfId="0" applyFont="1" applyBorder="1"/>
    <xf numFmtId="0" fontId="0" fillId="0" borderId="0" xfId="0" applyBorder="1" applyAlignment="1"/>
    <xf numFmtId="0" fontId="13" fillId="0" borderId="0" xfId="0" applyFont="1"/>
    <xf numFmtId="165" fontId="0" fillId="0" borderId="5" xfId="0" applyNumberFormat="1" applyBorder="1"/>
    <xf numFmtId="165" fontId="1" fillId="0" borderId="6" xfId="1" applyNumberFormat="1" applyBorder="1" applyAlignment="1">
      <alignment horizontal="center"/>
    </xf>
    <xf numFmtId="165" fontId="5" fillId="0" borderId="1" xfId="0" applyNumberFormat="1" applyFont="1" applyBorder="1"/>
    <xf numFmtId="165" fontId="5" fillId="0" borderId="2" xfId="1" applyNumberFormat="1" applyFont="1" applyBorder="1" applyAlignment="1">
      <alignment horizontal="center"/>
    </xf>
    <xf numFmtId="165" fontId="0" fillId="0" borderId="1" xfId="2" applyNumberFormat="1" applyFont="1" applyBorder="1" applyAlignment="1">
      <alignment horizontal="center"/>
    </xf>
    <xf numFmtId="165" fontId="1" fillId="0" borderId="1" xfId="2" applyNumberFormat="1" applyBorder="1" applyAlignment="1">
      <alignment horizontal="center"/>
    </xf>
    <xf numFmtId="165" fontId="0" fillId="0" borderId="0" xfId="2" applyNumberFormat="1" applyFont="1" applyBorder="1" applyAlignment="1">
      <alignment horizontal="center"/>
    </xf>
    <xf numFmtId="165" fontId="1" fillId="0" borderId="0" xfId="2" applyNumberFormat="1" applyFont="1" applyBorder="1" applyAlignment="1">
      <alignment horizontal="center"/>
    </xf>
    <xf numFmtId="9" fontId="0" fillId="0" borderId="0" xfId="0" applyNumberFormat="1"/>
    <xf numFmtId="0" fontId="1" fillId="0" borderId="0" xfId="0" applyFont="1" applyAlignment="1">
      <alignment horizontal="right"/>
    </xf>
    <xf numFmtId="165" fontId="1" fillId="0" borderId="1" xfId="2" applyNumberFormat="1" applyFont="1" applyBorder="1" applyAlignment="1">
      <alignment horizontal="center"/>
    </xf>
    <xf numFmtId="165" fontId="1" fillId="0" borderId="1" xfId="2" applyNumberFormat="1" applyFill="1" applyBorder="1" applyAlignment="1">
      <alignment horizontal="center"/>
    </xf>
    <xf numFmtId="165" fontId="1" fillId="0" borderId="3" xfId="2" applyNumberFormat="1" applyBorder="1" applyAlignment="1">
      <alignment horizontal="center"/>
    </xf>
    <xf numFmtId="165" fontId="1" fillId="0" borderId="7" xfId="2" applyNumberFormat="1" applyBorder="1" applyAlignment="1">
      <alignment horizontal="center"/>
    </xf>
    <xf numFmtId="165" fontId="1" fillId="0" borderId="17" xfId="2" applyNumberFormat="1" applyFont="1" applyBorder="1" applyAlignment="1">
      <alignment horizontal="center"/>
    </xf>
    <xf numFmtId="165" fontId="1" fillId="0" borderId="17" xfId="2" applyNumberFormat="1" applyBorder="1" applyAlignment="1">
      <alignment horizontal="center"/>
    </xf>
    <xf numFmtId="165" fontId="0" fillId="0" borderId="17" xfId="2" applyNumberFormat="1" applyFont="1" applyBorder="1" applyAlignment="1">
      <alignment horizontal="center"/>
    </xf>
    <xf numFmtId="165" fontId="1" fillId="0" borderId="18" xfId="2" applyNumberFormat="1" applyBorder="1" applyAlignment="1">
      <alignment horizontal="center"/>
    </xf>
    <xf numFmtId="0" fontId="0" fillId="0" borderId="19" xfId="0" applyBorder="1" applyAlignment="1">
      <alignment horizontal="center"/>
    </xf>
    <xf numFmtId="0" fontId="14" fillId="0" borderId="14" xfId="0" applyFont="1" applyBorder="1" applyAlignment="1">
      <alignment horizontal="center"/>
    </xf>
    <xf numFmtId="0" fontId="14" fillId="0" borderId="2" xfId="0" applyFont="1" applyBorder="1" applyAlignment="1">
      <alignment horizontal="center"/>
    </xf>
    <xf numFmtId="0" fontId="14" fillId="0" borderId="0" xfId="0" applyFont="1" applyBorder="1" applyAlignment="1">
      <alignment horizontal="center"/>
    </xf>
    <xf numFmtId="165" fontId="0" fillId="0" borderId="1" xfId="0" applyNumberFormat="1" applyBorder="1" applyAlignment="1">
      <alignment horizontal="center"/>
    </xf>
    <xf numFmtId="165" fontId="14" fillId="0" borderId="14" xfId="2" applyNumberFormat="1" applyFont="1" applyBorder="1" applyAlignment="1">
      <alignment horizontal="center"/>
    </xf>
    <xf numFmtId="165" fontId="14" fillId="0" borderId="2" xfId="2" applyNumberFormat="1" applyFont="1" applyBorder="1" applyAlignment="1">
      <alignment horizontal="center"/>
    </xf>
    <xf numFmtId="165" fontId="14" fillId="0" borderId="0" xfId="2" applyNumberFormat="1" applyFont="1" applyBorder="1" applyAlignment="1">
      <alignment horizontal="center"/>
    </xf>
    <xf numFmtId="165" fontId="14" fillId="0" borderId="15" xfId="2" applyNumberFormat="1" applyFont="1" applyBorder="1" applyAlignment="1">
      <alignment horizontal="center"/>
    </xf>
    <xf numFmtId="165" fontId="14" fillId="0" borderId="4" xfId="2" applyNumberFormat="1" applyFont="1" applyBorder="1" applyAlignment="1">
      <alignment horizontal="center"/>
    </xf>
    <xf numFmtId="165" fontId="14" fillId="0" borderId="19" xfId="2" applyNumberFormat="1" applyFont="1" applyBorder="1" applyAlignment="1">
      <alignment horizontal="center"/>
    </xf>
    <xf numFmtId="0" fontId="15" fillId="0" borderId="0" xfId="0" applyFont="1"/>
    <xf numFmtId="165" fontId="16" fillId="0" borderId="0" xfId="2" applyNumberFormat="1" applyFont="1"/>
    <xf numFmtId="1" fontId="0" fillId="0" borderId="0" xfId="0" applyNumberFormat="1" applyFill="1"/>
    <xf numFmtId="165" fontId="1" fillId="0" borderId="2" xfId="2" applyNumberFormat="1" applyBorder="1" applyAlignment="1">
      <alignment horizontal="center"/>
    </xf>
    <xf numFmtId="165" fontId="1" fillId="0" borderId="2" xfId="2" applyNumberFormat="1" applyBorder="1" applyAlignment="1">
      <alignment horizontal="center"/>
    </xf>
    <xf numFmtId="165" fontId="0" fillId="0" borderId="2" xfId="2" applyNumberFormat="1" applyFont="1" applyBorder="1" applyAlignment="1">
      <alignment horizontal="center"/>
    </xf>
    <xf numFmtId="165" fontId="0" fillId="0" borderId="1" xfId="2" applyNumberFormat="1" applyFont="1" applyFill="1" applyBorder="1"/>
    <xf numFmtId="165" fontId="1" fillId="0" borderId="2" xfId="2" applyNumberFormat="1" applyBorder="1" applyAlignment="1">
      <alignment horizontal="center"/>
    </xf>
    <xf numFmtId="165" fontId="1" fillId="0" borderId="2" xfId="2" applyNumberFormat="1" applyBorder="1" applyAlignment="1">
      <alignment horizontal="center"/>
    </xf>
    <xf numFmtId="165" fontId="1" fillId="0" borderId="2" xfId="2" applyNumberFormat="1" applyBorder="1" applyAlignment="1">
      <alignment horizontal="center"/>
    </xf>
    <xf numFmtId="168" fontId="0" fillId="0" borderId="0" xfId="0" applyNumberFormat="1" applyFill="1"/>
    <xf numFmtId="165" fontId="1" fillId="0" borderId="2" xfId="2" applyNumberFormat="1" applyBorder="1" applyAlignment="1">
      <alignment horizontal="center"/>
    </xf>
    <xf numFmtId="165" fontId="1" fillId="0" borderId="2" xfId="2" applyNumberFormat="1" applyBorder="1" applyAlignment="1">
      <alignment horizontal="center"/>
    </xf>
    <xf numFmtId="165" fontId="0" fillId="0" borderId="2" xfId="2" applyNumberFormat="1" applyFont="1" applyBorder="1" applyAlignment="1">
      <alignment horizontal="center"/>
    </xf>
    <xf numFmtId="165" fontId="1" fillId="0" borderId="1" xfId="2" applyNumberFormat="1" applyFill="1" applyBorder="1" applyAlignment="1"/>
    <xf numFmtId="165" fontId="1" fillId="0" borderId="4" xfId="2" applyNumberFormat="1" applyFill="1" applyBorder="1" applyAlignment="1">
      <alignment horizontal="center"/>
    </xf>
    <xf numFmtId="165" fontId="1" fillId="0" borderId="3" xfId="2" applyNumberFormat="1" applyBorder="1" applyAlignment="1"/>
    <xf numFmtId="165" fontId="0" fillId="0" borderId="3" xfId="2" applyNumberFormat="1" applyFont="1" applyFill="1" applyBorder="1"/>
    <xf numFmtId="165" fontId="1" fillId="0" borderId="7" xfId="2" applyNumberFormat="1" applyBorder="1" applyAlignment="1"/>
    <xf numFmtId="0" fontId="0" fillId="3" borderId="0" xfId="0" applyFill="1"/>
    <xf numFmtId="165" fontId="1" fillId="0" borderId="2" xfId="2" applyNumberFormat="1" applyBorder="1" applyAlignment="1">
      <alignment horizontal="center"/>
    </xf>
    <xf numFmtId="165" fontId="1" fillId="0" borderId="1" xfId="2" applyNumberFormat="1" applyFont="1" applyBorder="1" applyAlignment="1"/>
    <xf numFmtId="165" fontId="0" fillId="0" borderId="4" xfId="2" applyNumberFormat="1" applyFont="1" applyBorder="1" applyAlignment="1">
      <alignment horizontal="center" vertical="center"/>
    </xf>
    <xf numFmtId="0" fontId="0" fillId="4" borderId="0" xfId="0" applyFill="1"/>
    <xf numFmtId="0" fontId="0" fillId="5" borderId="0" xfId="0" applyFill="1"/>
    <xf numFmtId="0" fontId="0" fillId="0" borderId="0" xfId="0" applyFill="1" applyAlignment="1">
      <alignment horizontal="left"/>
    </xf>
    <xf numFmtId="0" fontId="6" fillId="0" borderId="0" xfId="0" applyFont="1"/>
    <xf numFmtId="0" fontId="6" fillId="0" borderId="0" xfId="0" applyFont="1" applyAlignment="1">
      <alignment horizontal="left"/>
    </xf>
    <xf numFmtId="166" fontId="0" fillId="4" borderId="0" xfId="0" applyNumberFormat="1" applyFill="1"/>
    <xf numFmtId="166" fontId="0" fillId="3" borderId="0" xfId="0" applyNumberFormat="1" applyFill="1"/>
    <xf numFmtId="166" fontId="0" fillId="5" borderId="0" xfId="0" applyNumberFormat="1" applyFill="1"/>
    <xf numFmtId="166" fontId="0" fillId="0" borderId="0" xfId="0" applyNumberFormat="1" applyFill="1"/>
    <xf numFmtId="165" fontId="0" fillId="0" borderId="0" xfId="2" applyNumberFormat="1" applyFont="1" applyFill="1"/>
    <xf numFmtId="0" fontId="0" fillId="6" borderId="0" xfId="0" applyFill="1"/>
    <xf numFmtId="166" fontId="0" fillId="6" borderId="0" xfId="0" applyNumberFormat="1" applyFill="1"/>
    <xf numFmtId="165" fontId="1" fillId="0" borderId="2" xfId="2" applyNumberFormat="1" applyBorder="1" applyAlignment="1">
      <alignment horizontal="center"/>
    </xf>
    <xf numFmtId="165" fontId="1" fillId="0" borderId="4" xfId="2" applyNumberFormat="1" applyBorder="1" applyAlignment="1">
      <alignment horizontal="center"/>
    </xf>
    <xf numFmtId="165" fontId="0" fillId="0" borderId="2" xfId="2" applyNumberFormat="1" applyFont="1" applyBorder="1" applyAlignment="1">
      <alignment horizontal="center" vertical="center"/>
    </xf>
    <xf numFmtId="0" fontId="0" fillId="0" borderId="20" xfId="0" applyBorder="1"/>
    <xf numFmtId="0" fontId="0" fillId="7" borderId="0" xfId="0" applyFill="1"/>
    <xf numFmtId="165" fontId="1" fillId="0" borderId="2" xfId="2" applyNumberFormat="1" applyBorder="1" applyAlignment="1">
      <alignment horizontal="center"/>
    </xf>
    <xf numFmtId="165" fontId="0" fillId="0" borderId="2" xfId="2" applyNumberFormat="1" applyFont="1" applyBorder="1" applyAlignment="1">
      <alignment horizontal="center"/>
    </xf>
    <xf numFmtId="165" fontId="0" fillId="0" borderId="0" xfId="2" applyNumberFormat="1" applyFont="1" applyBorder="1" applyAlignment="1">
      <alignment horizontal="center"/>
    </xf>
    <xf numFmtId="165" fontId="1" fillId="0" borderId="0" xfId="2" applyNumberFormat="1" applyBorder="1" applyAlignment="1">
      <alignment horizontal="center"/>
    </xf>
    <xf numFmtId="165" fontId="0" fillId="0" borderId="0" xfId="2" applyNumberFormat="1" applyFont="1" applyFill="1" applyBorder="1"/>
    <xf numFmtId="165" fontId="1" fillId="0" borderId="0" xfId="2" applyNumberFormat="1" applyFill="1" applyBorder="1" applyAlignment="1">
      <alignment horizontal="center"/>
    </xf>
    <xf numFmtId="10" fontId="0" fillId="0" borderId="0" xfId="2" applyNumberFormat="1" applyFont="1"/>
    <xf numFmtId="165" fontId="0" fillId="6" borderId="0" xfId="0" applyNumberFormat="1" applyFill="1" applyBorder="1"/>
    <xf numFmtId="165" fontId="1" fillId="6" borderId="0" xfId="2" applyNumberFormat="1" applyFill="1" applyBorder="1" applyAlignment="1"/>
    <xf numFmtId="165" fontId="0" fillId="6" borderId="0" xfId="2" applyNumberFormat="1" applyFont="1" applyFill="1" applyBorder="1"/>
    <xf numFmtId="0" fontId="0" fillId="8" borderId="0" xfId="0" applyFill="1"/>
    <xf numFmtId="165" fontId="0" fillId="8" borderId="0" xfId="0" applyNumberFormat="1" applyFill="1" applyBorder="1"/>
    <xf numFmtId="165" fontId="1" fillId="8" borderId="0" xfId="2" applyNumberFormat="1" applyFill="1" applyBorder="1" applyAlignment="1"/>
    <xf numFmtId="165" fontId="0" fillId="8" borderId="0" xfId="2" applyNumberFormat="1" applyFont="1" applyFill="1" applyBorder="1"/>
    <xf numFmtId="10" fontId="1" fillId="6" borderId="0" xfId="1" applyNumberFormat="1" applyFill="1" applyBorder="1" applyAlignment="1">
      <alignment horizontal="center"/>
    </xf>
    <xf numFmtId="10" fontId="1" fillId="6" borderId="0" xfId="2" applyNumberFormat="1" applyFill="1" applyBorder="1" applyAlignment="1">
      <alignment horizontal="center"/>
    </xf>
    <xf numFmtId="10" fontId="1" fillId="8" borderId="0" xfId="1" applyNumberFormat="1" applyFill="1" applyBorder="1" applyAlignment="1">
      <alignment horizontal="center"/>
    </xf>
    <xf numFmtId="10" fontId="1" fillId="8" borderId="0" xfId="2" applyNumberFormat="1" applyFill="1" applyBorder="1" applyAlignment="1">
      <alignment horizontal="center"/>
    </xf>
    <xf numFmtId="165" fontId="0" fillId="4" borderId="0" xfId="0" applyNumberFormat="1" applyFill="1" applyBorder="1"/>
    <xf numFmtId="10" fontId="1" fillId="4" borderId="0" xfId="1" applyNumberFormat="1" applyFill="1" applyBorder="1" applyAlignment="1">
      <alignment horizontal="center"/>
    </xf>
    <xf numFmtId="165" fontId="1" fillId="4" borderId="0" xfId="2" applyNumberFormat="1" applyFill="1" applyBorder="1" applyAlignment="1"/>
    <xf numFmtId="10" fontId="1" fillId="4" borderId="0" xfId="2" applyNumberFormat="1" applyFill="1" applyBorder="1" applyAlignment="1">
      <alignment horizontal="center"/>
    </xf>
    <xf numFmtId="165" fontId="0" fillId="4" borderId="0" xfId="2" applyNumberFormat="1" applyFont="1" applyFill="1" applyBorder="1"/>
    <xf numFmtId="165" fontId="0" fillId="3" borderId="0" xfId="2" applyNumberFormat="1" applyFont="1" applyFill="1" applyBorder="1"/>
    <xf numFmtId="10" fontId="1" fillId="3" borderId="0" xfId="2" applyNumberFormat="1" applyFill="1" applyBorder="1" applyAlignment="1">
      <alignment horizontal="center"/>
    </xf>
    <xf numFmtId="165" fontId="0" fillId="3" borderId="0" xfId="0" applyNumberFormat="1" applyFill="1" applyBorder="1"/>
    <xf numFmtId="10" fontId="1" fillId="3" borderId="0" xfId="1" applyNumberFormat="1" applyFill="1" applyBorder="1" applyAlignment="1">
      <alignment horizontal="center"/>
    </xf>
    <xf numFmtId="10" fontId="0" fillId="8" borderId="0" xfId="2" applyNumberFormat="1" applyFont="1" applyFill="1" applyBorder="1" applyAlignment="1">
      <alignment horizontal="center"/>
    </xf>
    <xf numFmtId="10" fontId="1" fillId="6" borderId="2" xfId="2" applyNumberFormat="1" applyFill="1" applyBorder="1" applyAlignment="1">
      <alignment horizontal="center"/>
    </xf>
    <xf numFmtId="10" fontId="14" fillId="6" borderId="2" xfId="2" applyNumberFormat="1" applyFont="1" applyFill="1" applyBorder="1" applyAlignment="1">
      <alignment horizontal="center"/>
    </xf>
    <xf numFmtId="10" fontId="1" fillId="3" borderId="2" xfId="2" applyNumberFormat="1" applyFill="1" applyBorder="1" applyAlignment="1">
      <alignment horizontal="center"/>
    </xf>
    <xf numFmtId="0" fontId="18" fillId="4" borderId="0" xfId="0" applyFont="1" applyFill="1"/>
    <xf numFmtId="10" fontId="18" fillId="4" borderId="2" xfId="2" applyNumberFormat="1" applyFont="1" applyFill="1" applyBorder="1" applyAlignment="1">
      <alignment horizontal="center"/>
    </xf>
    <xf numFmtId="10" fontId="1" fillId="8" borderId="2" xfId="2" applyNumberFormat="1" applyFill="1" applyBorder="1" applyAlignment="1">
      <alignment horizontal="center"/>
    </xf>
    <xf numFmtId="10" fontId="1" fillId="8" borderId="4" xfId="2" applyNumberFormat="1" applyFill="1" applyBorder="1" applyAlignment="1">
      <alignment horizontal="center"/>
    </xf>
    <xf numFmtId="165" fontId="1" fillId="0" borderId="3" xfId="2" applyNumberFormat="1" applyBorder="1" applyAlignment="1">
      <alignment horizontal="center"/>
    </xf>
    <xf numFmtId="165" fontId="1" fillId="0" borderId="4" xfId="2" applyNumberFormat="1" applyBorder="1" applyAlignment="1">
      <alignment horizontal="center"/>
    </xf>
    <xf numFmtId="169" fontId="0" fillId="0" borderId="0" xfId="2" applyNumberFormat="1" applyFont="1" applyAlignment="1">
      <alignment horizontal="center"/>
    </xf>
    <xf numFmtId="165" fontId="1" fillId="0" borderId="1" xfId="2" applyNumberFormat="1" applyBorder="1" applyAlignment="1">
      <alignment horizontal="center"/>
    </xf>
    <xf numFmtId="165" fontId="1" fillId="0" borderId="2" xfId="2" applyNumberFormat="1" applyBorder="1" applyAlignment="1">
      <alignment horizontal="center"/>
    </xf>
    <xf numFmtId="165" fontId="0" fillId="0" borderId="1" xfId="2" applyNumberFormat="1" applyFont="1" applyBorder="1" applyAlignment="1">
      <alignment horizontal="center"/>
    </xf>
    <xf numFmtId="165" fontId="0" fillId="0" borderId="2" xfId="2" applyNumberFormat="1" applyFont="1" applyBorder="1" applyAlignment="1">
      <alignment horizontal="center"/>
    </xf>
    <xf numFmtId="165" fontId="1" fillId="0" borderId="1" xfId="1" applyNumberFormat="1" applyFont="1" applyFill="1" applyBorder="1" applyAlignment="1">
      <alignment horizontal="center"/>
    </xf>
    <xf numFmtId="165" fontId="1" fillId="0" borderId="2" xfId="1" applyNumberFormat="1" applyFont="1"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165" fontId="0" fillId="0" borderId="0" xfId="2" applyNumberFormat="1" applyFont="1" applyBorder="1" applyAlignment="1">
      <alignment horizontal="center"/>
    </xf>
    <xf numFmtId="165" fontId="1" fillId="0" borderId="0" xfId="0" applyNumberFormat="1" applyFont="1" applyBorder="1" applyAlignment="1">
      <alignment horizontal="center"/>
    </xf>
    <xf numFmtId="165" fontId="0" fillId="0" borderId="2" xfId="0" applyNumberFormat="1" applyBorder="1" applyAlignment="1">
      <alignment horizontal="center"/>
    </xf>
    <xf numFmtId="0" fontId="1" fillId="0" borderId="7"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5" xfId="0" applyBorder="1" applyAlignment="1">
      <alignment horizontal="center" vertical="center" wrapText="1"/>
    </xf>
    <xf numFmtId="0" fontId="0" fillId="0" borderId="1" xfId="0" applyBorder="1" applyAlignment="1">
      <alignment horizontal="center" vertical="center" wrapText="1"/>
    </xf>
    <xf numFmtId="165" fontId="1" fillId="0" borderId="0" xfId="2" applyNumberFormat="1" applyBorder="1" applyAlignment="1">
      <alignment horizontal="center"/>
    </xf>
    <xf numFmtId="0" fontId="0" fillId="0" borderId="0" xfId="0" applyBorder="1" applyAlignment="1">
      <alignment horizontal="center" vertical="center" wrapText="1"/>
    </xf>
    <xf numFmtId="0" fontId="0" fillId="0" borderId="13" xfId="0" applyBorder="1" applyAlignment="1">
      <alignment horizontal="center"/>
    </xf>
    <xf numFmtId="0" fontId="0" fillId="0" borderId="16" xfId="0" applyBorder="1" applyAlignment="1">
      <alignment horizontal="center"/>
    </xf>
    <xf numFmtId="165" fontId="1" fillId="0" borderId="1" xfId="2" applyNumberFormat="1" applyFont="1" applyBorder="1" applyAlignment="1">
      <alignment horizontal="center"/>
    </xf>
    <xf numFmtId="165" fontId="0" fillId="0" borderId="14" xfId="2" applyNumberFormat="1" applyFont="1" applyBorder="1" applyAlignment="1">
      <alignment horizontal="center"/>
    </xf>
    <xf numFmtId="165" fontId="1" fillId="0" borderId="17" xfId="2" applyNumberFormat="1" applyFont="1" applyBorder="1" applyAlignment="1">
      <alignment horizontal="center"/>
    </xf>
    <xf numFmtId="165" fontId="1" fillId="0" borderId="0" xfId="2" applyNumberFormat="1" applyFont="1" applyBorder="1" applyAlignment="1">
      <alignment horizontal="center"/>
    </xf>
    <xf numFmtId="0" fontId="0" fillId="0" borderId="9" xfId="0" applyBorder="1" applyAlignment="1">
      <alignment horizontal="center"/>
    </xf>
  </cellXfs>
  <cellStyles count="5">
    <cellStyle name="Comma" xfId="1" builtinId="3"/>
    <cellStyle name="Normal" xfId="0" builtinId="0"/>
    <cellStyle name="Normal 2" xfId="4" xr:uid="{00000000-0005-0000-0000-000002000000}"/>
    <cellStyle name="Normal 3" xfId="3" xr:uid="{00000000-0005-0000-0000-000003000000}"/>
    <cellStyle name="Percent"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styles" Target="styles.xml"/><Relationship Id="rId5" Type="http://schemas.openxmlformats.org/officeDocument/2006/relationships/chartsheet" Target="chartsheets/sheet2.xml"/><Relationship Id="rId10" Type="http://schemas.openxmlformats.org/officeDocument/2006/relationships/theme" Target="theme/theme1.xml"/><Relationship Id="rId4" Type="http://schemas.openxmlformats.org/officeDocument/2006/relationships/chartsheet" Target="chartsheets/sheet1.xml"/><Relationship Id="rId9"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Data!$I$6</c:f>
              <c:strCache>
                <c:ptCount val="1"/>
                <c:pt idx="0">
                  <c:v>Quinsam</c:v>
                </c:pt>
              </c:strCache>
            </c:strRef>
          </c:tx>
          <c:spPr>
            <a:ln w="28575" cap="rnd">
              <a:solidFill>
                <a:schemeClr val="accent1"/>
              </a:solidFill>
              <a:round/>
            </a:ln>
            <a:effectLst/>
          </c:spPr>
          <c:marker>
            <c:symbol val="none"/>
          </c:marker>
          <c:cat>
            <c:numRef>
              <c:f>Data!$B$34:$B$53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Data!$I$34:$I$53</c:f>
              <c:numCache>
                <c:formatCode>0.0%</c:formatCode>
                <c:ptCount val="20"/>
                <c:pt idx="0">
                  <c:v>4.9568965517241381E-2</c:v>
                </c:pt>
                <c:pt idx="1">
                  <c:v>6.4938420463353713E-2</c:v>
                </c:pt>
                <c:pt idx="2">
                  <c:v>8.5751198583321864E-2</c:v>
                </c:pt>
                <c:pt idx="3">
                  <c:v>0.21815636872625474</c:v>
                </c:pt>
                <c:pt idx="4">
                  <c:v>0.23803952958561664</c:v>
                </c:pt>
                <c:pt idx="5">
                  <c:v>0.36491308475464035</c:v>
                </c:pt>
                <c:pt idx="6">
                  <c:v>0.33017539226689552</c:v>
                </c:pt>
                <c:pt idx="7">
                  <c:v>0.34367872174746994</c:v>
                </c:pt>
                <c:pt idx="8">
                  <c:v>4.536963357898937E-2</c:v>
                </c:pt>
                <c:pt idx="9">
                  <c:v>0.14398335868407697</c:v>
                </c:pt>
                <c:pt idx="10">
                  <c:v>0.10476504559297377</c:v>
                </c:pt>
                <c:pt idx="11">
                  <c:v>0.29354791575343897</c:v>
                </c:pt>
                <c:pt idx="12">
                  <c:v>0.3379617226422183</c:v>
                </c:pt>
                <c:pt idx="13">
                  <c:v>0.29408981992821809</c:v>
                </c:pt>
                <c:pt idx="14">
                  <c:v>0.17092872059576814</c:v>
                </c:pt>
                <c:pt idx="15">
                  <c:v>0.21228710462287104</c:v>
                </c:pt>
                <c:pt idx="16">
                  <c:v>0.20251665776704661</c:v>
                </c:pt>
                <c:pt idx="17">
                  <c:v>0.30043702866631306</c:v>
                </c:pt>
                <c:pt idx="18">
                  <c:v>0.32145733847304531</c:v>
                </c:pt>
                <c:pt idx="19">
                  <c:v>0.28793444475840635</c:v>
                </c:pt>
              </c:numCache>
            </c:numRef>
          </c:val>
          <c:smooth val="0"/>
          <c:extLst>
            <c:ext xmlns:c16="http://schemas.microsoft.com/office/drawing/2014/chart" uri="{C3380CC4-5D6E-409C-BE32-E72D297353CC}">
              <c16:uniqueId val="{00000000-D2AB-4EC2-8C7A-EB3001EA2FF6}"/>
            </c:ext>
          </c:extLst>
        </c:ser>
        <c:ser>
          <c:idx val="1"/>
          <c:order val="1"/>
          <c:tx>
            <c:strRef>
              <c:f>Data!$C$6</c:f>
              <c:strCache>
                <c:ptCount val="1"/>
                <c:pt idx="0">
                  <c:v>Big Qualicum</c:v>
                </c:pt>
              </c:strCache>
            </c:strRef>
          </c:tx>
          <c:spPr>
            <a:ln w="28575" cap="rnd">
              <a:solidFill>
                <a:schemeClr val="accent2"/>
              </a:solidFill>
              <a:round/>
            </a:ln>
            <a:effectLst/>
          </c:spPr>
          <c:marker>
            <c:symbol val="none"/>
          </c:marker>
          <c:cat>
            <c:numRef>
              <c:f>Data!$B$34:$B$53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Data!$C$34:$C$52</c:f>
              <c:numCache>
                <c:formatCode>0.0%</c:formatCode>
                <c:ptCount val="19"/>
                <c:pt idx="0">
                  <c:v>3.8263013109027418E-2</c:v>
                </c:pt>
                <c:pt idx="1">
                  <c:v>6.8595024482941289E-2</c:v>
                </c:pt>
                <c:pt idx="2">
                  <c:v>9.8590998043052824E-2</c:v>
                </c:pt>
                <c:pt idx="3">
                  <c:v>0.20332676895098681</c:v>
                </c:pt>
                <c:pt idx="4">
                  <c:v>0.22621216940346414</c:v>
                </c:pt>
                <c:pt idx="5">
                  <c:v>0.11307558031015594</c:v>
                </c:pt>
                <c:pt idx="6">
                  <c:v>6.7533201469341622E-2</c:v>
                </c:pt>
                <c:pt idx="7">
                  <c:v>0.28669372634405693</c:v>
                </c:pt>
                <c:pt idx="8">
                  <c:v>0.10648950510302331</c:v>
                </c:pt>
                <c:pt idx="9">
                  <c:v>0.17925144548224317</c:v>
                </c:pt>
                <c:pt idx="10">
                  <c:v>0.11136593504995911</c:v>
                </c:pt>
                <c:pt idx="11">
                  <c:v>8.0088014633758392E-2</c:v>
                </c:pt>
                <c:pt idx="12">
                  <c:v>0.32172242250611555</c:v>
                </c:pt>
                <c:pt idx="13">
                  <c:v>0.2641037306642402</c:v>
                </c:pt>
                <c:pt idx="14">
                  <c:v>0.16265716792046572</c:v>
                </c:pt>
                <c:pt idx="15">
                  <c:v>0.20219493685664802</c:v>
                </c:pt>
                <c:pt idx="16">
                  <c:v>0.1815259784802932</c:v>
                </c:pt>
                <c:pt idx="17">
                  <c:v>0.2842213228363919</c:v>
                </c:pt>
                <c:pt idx="18">
                  <c:v>0.22124217910534452</c:v>
                </c:pt>
              </c:numCache>
            </c:numRef>
          </c:val>
          <c:smooth val="0"/>
          <c:extLst>
            <c:ext xmlns:c16="http://schemas.microsoft.com/office/drawing/2014/chart" uri="{C3380CC4-5D6E-409C-BE32-E72D297353CC}">
              <c16:uniqueId val="{00000001-D2AB-4EC2-8C7A-EB3001EA2FF6}"/>
            </c:ext>
          </c:extLst>
        </c:ser>
        <c:dLbls>
          <c:showLegendKey val="0"/>
          <c:showVal val="0"/>
          <c:showCatName val="0"/>
          <c:showSerName val="0"/>
          <c:showPercent val="0"/>
          <c:showBubbleSize val="0"/>
        </c:dLbls>
        <c:smooth val="0"/>
        <c:axId val="722397672"/>
        <c:axId val="722393736"/>
      </c:lineChart>
      <c:catAx>
        <c:axId val="722397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393736"/>
        <c:crosses val="autoZero"/>
        <c:auto val="1"/>
        <c:lblAlgn val="ctr"/>
        <c:lblOffset val="100"/>
        <c:noMultiLvlLbl val="0"/>
      </c:catAx>
      <c:valAx>
        <c:axId val="7223937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397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Robertson MS</a:t>
            </a:r>
          </a:p>
        </c:rich>
      </c:tx>
      <c:overlay val="0"/>
    </c:title>
    <c:autoTitleDeleted val="0"/>
    <c:plotArea>
      <c:layout/>
      <c:scatterChart>
        <c:scatterStyle val="lineMarker"/>
        <c:varyColors val="0"/>
        <c:ser>
          <c:idx val="0"/>
          <c:order val="0"/>
          <c:tx>
            <c:strRef>
              <c:f>'ER and MS Comparison'!$S$4</c:f>
              <c:strCache>
                <c:ptCount val="1"/>
                <c:pt idx="0">
                  <c:v>MRP</c:v>
                </c:pt>
              </c:strCache>
            </c:strRef>
          </c:tx>
          <c:spPr>
            <a:ln w="28575">
              <a:noFill/>
            </a:ln>
          </c:spPr>
          <c:xVal>
            <c:numRef>
              <c:f>'ER and MS Comparison'!$R$5:$R$20</c:f>
              <c:numCache>
                <c:formatCode>0.0%</c:formatCode>
                <c:ptCount val="16"/>
                <c:pt idx="1">
                  <c:v>5.2756581939461318E-2</c:v>
                </c:pt>
                <c:pt idx="2">
                  <c:v>0.10423960573269815</c:v>
                </c:pt>
                <c:pt idx="3">
                  <c:v>0.11509236123463472</c:v>
                </c:pt>
                <c:pt idx="4">
                  <c:v>5.6032145541292426E-2</c:v>
                </c:pt>
                <c:pt idx="5">
                  <c:v>0.10479950253427776</c:v>
                </c:pt>
                <c:pt idx="6">
                  <c:v>5.2432406432461269E-2</c:v>
                </c:pt>
                <c:pt idx="7">
                  <c:v>6.768668628821356E-2</c:v>
                </c:pt>
                <c:pt idx="8">
                  <c:v>8.9480311449919234E-3</c:v>
                </c:pt>
                <c:pt idx="9">
                  <c:v>5.8061624478171855E-2</c:v>
                </c:pt>
                <c:pt idx="10">
                  <c:v>7.9128521655301112E-2</c:v>
                </c:pt>
                <c:pt idx="11">
                  <c:v>0.14621689114812983</c:v>
                </c:pt>
                <c:pt idx="12">
                  <c:v>3.3000000000000002E-2</c:v>
                </c:pt>
                <c:pt idx="13">
                  <c:v>0.106</c:v>
                </c:pt>
                <c:pt idx="14">
                  <c:v>0.06</c:v>
                </c:pt>
                <c:pt idx="15">
                  <c:v>0.13900000000000001</c:v>
                </c:pt>
              </c:numCache>
            </c:numRef>
          </c:xVal>
          <c:yVal>
            <c:numRef>
              <c:f>'ER and MS Comparison'!$S$5:$S$20</c:f>
              <c:numCache>
                <c:formatCode>0.0%</c:formatCode>
                <c:ptCount val="16"/>
                <c:pt idx="1">
                  <c:v>5.2756581939461318E-2</c:v>
                </c:pt>
                <c:pt idx="2">
                  <c:v>0.10423960573269815</c:v>
                </c:pt>
                <c:pt idx="3">
                  <c:v>0.11509236123463472</c:v>
                </c:pt>
                <c:pt idx="4">
                  <c:v>5.6032145541292426E-2</c:v>
                </c:pt>
                <c:pt idx="5">
                  <c:v>0.10191189990844708</c:v>
                </c:pt>
                <c:pt idx="6">
                  <c:v>5.5091605409152491E-2</c:v>
                </c:pt>
                <c:pt idx="7">
                  <c:v>7.4980682978117774E-2</c:v>
                </c:pt>
                <c:pt idx="8">
                  <c:v>9.3480701019201702E-3</c:v>
                </c:pt>
                <c:pt idx="9">
                  <c:v>6.9406272971002547E-2</c:v>
                </c:pt>
                <c:pt idx="10">
                  <c:v>7.6832375310224951E-2</c:v>
                </c:pt>
                <c:pt idx="11">
                  <c:v>0.15673761893378052</c:v>
                </c:pt>
                <c:pt idx="12">
                  <c:v>3.2774728300363751E-2</c:v>
                </c:pt>
                <c:pt idx="13">
                  <c:v>0.12476989430778709</c:v>
                </c:pt>
                <c:pt idx="14">
                  <c:v>6.4358530630260549E-2</c:v>
                </c:pt>
                <c:pt idx="15">
                  <c:v>0.11868221230311429</c:v>
                </c:pt>
              </c:numCache>
            </c:numRef>
          </c:yVal>
          <c:smooth val="0"/>
          <c:extLst>
            <c:ext xmlns:c16="http://schemas.microsoft.com/office/drawing/2014/chart" uri="{C3380CC4-5D6E-409C-BE32-E72D297353CC}">
              <c16:uniqueId val="{00000000-4E82-49E5-B172-36503A4DDE0C}"/>
            </c:ext>
          </c:extLst>
        </c:ser>
        <c:ser>
          <c:idx val="1"/>
          <c:order val="1"/>
          <c:spPr>
            <a:ln w="28575">
              <a:solidFill>
                <a:srgbClr val="FF0000"/>
              </a:solidFill>
            </a:ln>
          </c:spPr>
          <c:marker>
            <c:symbol val="none"/>
          </c:marker>
          <c:xVal>
            <c:numRef>
              <c:f>'ER and MS Comparison'!$S$5:$S$20</c:f>
              <c:numCache>
                <c:formatCode>0.0%</c:formatCode>
                <c:ptCount val="16"/>
                <c:pt idx="1">
                  <c:v>5.2756581939461318E-2</c:v>
                </c:pt>
                <c:pt idx="2">
                  <c:v>0.10423960573269815</c:v>
                </c:pt>
                <c:pt idx="3">
                  <c:v>0.11509236123463472</c:v>
                </c:pt>
                <c:pt idx="4">
                  <c:v>5.6032145541292426E-2</c:v>
                </c:pt>
                <c:pt idx="5">
                  <c:v>0.10191189990844708</c:v>
                </c:pt>
                <c:pt idx="6">
                  <c:v>5.5091605409152491E-2</c:v>
                </c:pt>
                <c:pt idx="7">
                  <c:v>7.4980682978117774E-2</c:v>
                </c:pt>
                <c:pt idx="8">
                  <c:v>9.3480701019201702E-3</c:v>
                </c:pt>
                <c:pt idx="9">
                  <c:v>6.9406272971002547E-2</c:v>
                </c:pt>
                <c:pt idx="10">
                  <c:v>7.6832375310224951E-2</c:v>
                </c:pt>
                <c:pt idx="11">
                  <c:v>0.15673761893378052</c:v>
                </c:pt>
                <c:pt idx="12">
                  <c:v>3.2774728300363751E-2</c:v>
                </c:pt>
                <c:pt idx="13">
                  <c:v>0.12476989430778709</c:v>
                </c:pt>
                <c:pt idx="14">
                  <c:v>6.4358530630260549E-2</c:v>
                </c:pt>
                <c:pt idx="15">
                  <c:v>0.11868221230311429</c:v>
                </c:pt>
              </c:numCache>
            </c:numRef>
          </c:xVal>
          <c:yVal>
            <c:numRef>
              <c:f>'ER and MS Comparison'!$S$5:$S$20</c:f>
              <c:numCache>
                <c:formatCode>0.0%</c:formatCode>
                <c:ptCount val="16"/>
                <c:pt idx="1">
                  <c:v>5.2756581939461318E-2</c:v>
                </c:pt>
                <c:pt idx="2">
                  <c:v>0.10423960573269815</c:v>
                </c:pt>
                <c:pt idx="3">
                  <c:v>0.11509236123463472</c:v>
                </c:pt>
                <c:pt idx="4">
                  <c:v>5.6032145541292426E-2</c:v>
                </c:pt>
                <c:pt idx="5">
                  <c:v>0.10191189990844708</c:v>
                </c:pt>
                <c:pt idx="6">
                  <c:v>5.5091605409152491E-2</c:v>
                </c:pt>
                <c:pt idx="7">
                  <c:v>7.4980682978117774E-2</c:v>
                </c:pt>
                <c:pt idx="8">
                  <c:v>9.3480701019201702E-3</c:v>
                </c:pt>
                <c:pt idx="9">
                  <c:v>6.9406272971002547E-2</c:v>
                </c:pt>
                <c:pt idx="10">
                  <c:v>7.6832375310224951E-2</c:v>
                </c:pt>
                <c:pt idx="11">
                  <c:v>0.15673761893378052</c:v>
                </c:pt>
                <c:pt idx="12">
                  <c:v>3.2774728300363751E-2</c:v>
                </c:pt>
                <c:pt idx="13">
                  <c:v>0.12476989430778709</c:v>
                </c:pt>
                <c:pt idx="14">
                  <c:v>6.4358530630260549E-2</c:v>
                </c:pt>
                <c:pt idx="15">
                  <c:v>0.11868221230311429</c:v>
                </c:pt>
              </c:numCache>
            </c:numRef>
          </c:yVal>
          <c:smooth val="0"/>
          <c:extLst>
            <c:ext xmlns:c16="http://schemas.microsoft.com/office/drawing/2014/chart" uri="{C3380CC4-5D6E-409C-BE32-E72D297353CC}">
              <c16:uniqueId val="{00000001-4E82-49E5-B172-36503A4DDE0C}"/>
            </c:ext>
          </c:extLst>
        </c:ser>
        <c:dLbls>
          <c:showLegendKey val="0"/>
          <c:showVal val="0"/>
          <c:showCatName val="0"/>
          <c:showSerName val="0"/>
          <c:showPercent val="0"/>
          <c:showBubbleSize val="0"/>
        </c:dLbls>
        <c:axId val="158808320"/>
        <c:axId val="158810112"/>
      </c:scatterChart>
      <c:valAx>
        <c:axId val="158808320"/>
        <c:scaling>
          <c:orientation val="minMax"/>
        </c:scaling>
        <c:delete val="0"/>
        <c:axPos val="b"/>
        <c:numFmt formatCode="0.0%" sourceLinked="1"/>
        <c:majorTickMark val="out"/>
        <c:minorTickMark val="none"/>
        <c:tickLblPos val="nextTo"/>
        <c:crossAx val="158810112"/>
        <c:crosses val="autoZero"/>
        <c:crossBetween val="midCat"/>
      </c:valAx>
      <c:valAx>
        <c:axId val="158810112"/>
        <c:scaling>
          <c:orientation val="minMax"/>
        </c:scaling>
        <c:delete val="0"/>
        <c:axPos val="l"/>
        <c:majorGridlines/>
        <c:numFmt formatCode="0.0%" sourceLinked="1"/>
        <c:majorTickMark val="out"/>
        <c:minorTickMark val="none"/>
        <c:tickLblPos val="nextTo"/>
        <c:crossAx val="158808320"/>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sz="1400"/>
              <a:t>Relationship</a:t>
            </a:r>
            <a:r>
              <a:rPr lang="en-CA" sz="1400" baseline="0"/>
              <a:t> between Exploitation Rate and Marine Survival</a:t>
            </a:r>
            <a:endParaRPr lang="en-CA" sz="1400"/>
          </a:p>
        </c:rich>
      </c:tx>
      <c:overlay val="0"/>
    </c:title>
    <c:autoTitleDeleted val="0"/>
    <c:plotArea>
      <c:layout/>
      <c:scatterChart>
        <c:scatterStyle val="smoothMarker"/>
        <c:varyColors val="0"/>
        <c:ser>
          <c:idx val="0"/>
          <c:order val="0"/>
          <c:tx>
            <c:strRef>
              <c:f>'ER and MS Comparison'!$Y$6</c:f>
              <c:strCache>
                <c:ptCount val="1"/>
                <c:pt idx="0">
                  <c:v>MS</c:v>
                </c:pt>
              </c:strCache>
            </c:strRef>
          </c:tx>
          <c:marker>
            <c:symbol val="none"/>
          </c:marker>
          <c:trendline>
            <c:trendlineType val="power"/>
            <c:dispRSqr val="0"/>
            <c:dispEq val="1"/>
            <c:trendlineLbl>
              <c:numFmt formatCode="General" sourceLinked="0"/>
            </c:trendlineLbl>
          </c:trendline>
          <c:xVal>
            <c:numRef>
              <c:f>'ER and MS Comparison'!$X$7:$X$30</c:f>
              <c:numCache>
                <c:formatCode>0%</c:formatCode>
                <c:ptCount val="24"/>
                <c:pt idx="0" formatCode="General">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0.96</c:v>
                </c:pt>
                <c:pt idx="21">
                  <c:v>0.97</c:v>
                </c:pt>
                <c:pt idx="22">
                  <c:v>0.98</c:v>
                </c:pt>
                <c:pt idx="23">
                  <c:v>0.99</c:v>
                </c:pt>
              </c:numCache>
            </c:numRef>
          </c:xVal>
          <c:yVal>
            <c:numRef>
              <c:f>'ER and MS Comparison'!$Y$7:$Y$30</c:f>
              <c:numCache>
                <c:formatCode>0.000</c:formatCode>
                <c:ptCount val="24"/>
                <c:pt idx="0">
                  <c:v>0.01</c:v>
                </c:pt>
                <c:pt idx="1">
                  <c:v>1.0526315789473686E-2</c:v>
                </c:pt>
                <c:pt idx="2">
                  <c:v>1.1111111111111112E-2</c:v>
                </c:pt>
                <c:pt idx="3">
                  <c:v>1.1764705882352943E-2</c:v>
                </c:pt>
                <c:pt idx="4">
                  <c:v>1.2500000000000001E-2</c:v>
                </c:pt>
                <c:pt idx="5">
                  <c:v>1.3333333333333334E-2</c:v>
                </c:pt>
                <c:pt idx="6">
                  <c:v>1.4285714285714285E-2</c:v>
                </c:pt>
                <c:pt idx="7">
                  <c:v>1.5384615384615384E-2</c:v>
                </c:pt>
                <c:pt idx="8">
                  <c:v>1.666666666666667E-2</c:v>
                </c:pt>
                <c:pt idx="9">
                  <c:v>1.8181818181818181E-2</c:v>
                </c:pt>
                <c:pt idx="10">
                  <c:v>0.02</c:v>
                </c:pt>
                <c:pt idx="11">
                  <c:v>2.2222222222222227E-2</c:v>
                </c:pt>
                <c:pt idx="12">
                  <c:v>2.5000000000000001E-2</c:v>
                </c:pt>
                <c:pt idx="13">
                  <c:v>2.8571428571428571E-2</c:v>
                </c:pt>
                <c:pt idx="14">
                  <c:v>3.3333333333333326E-2</c:v>
                </c:pt>
                <c:pt idx="15">
                  <c:v>0.04</c:v>
                </c:pt>
                <c:pt idx="16">
                  <c:v>5.000000000000001E-2</c:v>
                </c:pt>
                <c:pt idx="17">
                  <c:v>6.6666666666666666E-2</c:v>
                </c:pt>
                <c:pt idx="18">
                  <c:v>0.10000000000000002</c:v>
                </c:pt>
                <c:pt idx="19">
                  <c:v>0.19999999999999984</c:v>
                </c:pt>
                <c:pt idx="20">
                  <c:v>0.24999999999999978</c:v>
                </c:pt>
                <c:pt idx="21">
                  <c:v>0.33333333333333304</c:v>
                </c:pt>
                <c:pt idx="22">
                  <c:v>0.49999999999999956</c:v>
                </c:pt>
                <c:pt idx="23">
                  <c:v>0.99999999999999911</c:v>
                </c:pt>
              </c:numCache>
            </c:numRef>
          </c:yVal>
          <c:smooth val="1"/>
          <c:extLst>
            <c:ext xmlns:c16="http://schemas.microsoft.com/office/drawing/2014/chart" uri="{C3380CC4-5D6E-409C-BE32-E72D297353CC}">
              <c16:uniqueId val="{00000000-4703-4C26-A318-663710ACE6B3}"/>
            </c:ext>
          </c:extLst>
        </c:ser>
        <c:dLbls>
          <c:showLegendKey val="0"/>
          <c:showVal val="0"/>
          <c:showCatName val="0"/>
          <c:showSerName val="0"/>
          <c:showPercent val="0"/>
          <c:showBubbleSize val="0"/>
        </c:dLbls>
        <c:axId val="158860416"/>
        <c:axId val="158862336"/>
      </c:scatterChart>
      <c:valAx>
        <c:axId val="158860416"/>
        <c:scaling>
          <c:orientation val="minMax"/>
          <c:max val="1"/>
        </c:scaling>
        <c:delete val="0"/>
        <c:axPos val="b"/>
        <c:title>
          <c:tx>
            <c:rich>
              <a:bodyPr/>
              <a:lstStyle/>
              <a:p>
                <a:pPr>
                  <a:defRPr/>
                </a:pPr>
                <a:r>
                  <a:rPr lang="en-CA"/>
                  <a:t>Exploitation Rate</a:t>
                </a:r>
              </a:p>
            </c:rich>
          </c:tx>
          <c:overlay val="0"/>
        </c:title>
        <c:numFmt formatCode="0%" sourceLinked="0"/>
        <c:majorTickMark val="out"/>
        <c:minorTickMark val="none"/>
        <c:tickLblPos val="nextTo"/>
        <c:crossAx val="158862336"/>
        <c:crosses val="autoZero"/>
        <c:crossBetween val="midCat"/>
      </c:valAx>
      <c:valAx>
        <c:axId val="158862336"/>
        <c:scaling>
          <c:orientation val="minMax"/>
          <c:max val="1"/>
        </c:scaling>
        <c:delete val="0"/>
        <c:axPos val="l"/>
        <c:majorGridlines/>
        <c:title>
          <c:tx>
            <c:rich>
              <a:bodyPr rot="-5400000" vert="horz"/>
              <a:lstStyle/>
              <a:p>
                <a:pPr>
                  <a:defRPr/>
                </a:pPr>
                <a:r>
                  <a:rPr lang="en-CA"/>
                  <a:t>Marine Survival</a:t>
                </a:r>
              </a:p>
            </c:rich>
          </c:tx>
          <c:overlay val="0"/>
        </c:title>
        <c:numFmt formatCode="0%" sourceLinked="0"/>
        <c:majorTickMark val="out"/>
        <c:minorTickMark val="none"/>
        <c:tickLblPos val="nextTo"/>
        <c:txPr>
          <a:bodyPr/>
          <a:lstStyle/>
          <a:p>
            <a:pPr>
              <a:defRPr baseline="0"/>
            </a:pPr>
            <a:endParaRPr lang="en-US"/>
          </a:p>
        </c:txPr>
        <c:crossAx val="158860416"/>
        <c:crosses val="autoZero"/>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CA"/>
              <a:t>Mean Marine Surivals</a:t>
            </a:r>
          </a:p>
        </c:rich>
      </c:tx>
      <c:layout>
        <c:manualLayout>
          <c:xMode val="edge"/>
          <c:yMode val="edge"/>
          <c:x val="0.40747330960854089"/>
          <c:y val="1.9633507853403141E-2"/>
        </c:manualLayout>
      </c:layout>
      <c:overlay val="0"/>
      <c:spPr>
        <a:noFill/>
        <a:ln w="25400">
          <a:noFill/>
        </a:ln>
      </c:spPr>
    </c:title>
    <c:autoTitleDeleted val="0"/>
    <c:plotArea>
      <c:layout>
        <c:manualLayout>
          <c:layoutTarget val="inner"/>
          <c:xMode val="edge"/>
          <c:yMode val="edge"/>
          <c:x val="6.8505338078291816E-2"/>
          <c:y val="0.12172774869109949"/>
          <c:w val="0.81672597864768681"/>
          <c:h val="0.75523560209424101"/>
        </c:manualLayout>
      </c:layout>
      <c:lineChart>
        <c:grouping val="standard"/>
        <c:varyColors val="0"/>
        <c:ser>
          <c:idx val="0"/>
          <c:order val="0"/>
          <c:tx>
            <c:strRef>
              <c:f>Data!$Y$7</c:f>
              <c:strCache>
                <c:ptCount val="1"/>
                <c:pt idx="0">
                  <c:v>Wild</c:v>
                </c:pt>
              </c:strCache>
            </c:strRef>
          </c:tx>
          <c:spPr>
            <a:ln w="38100">
              <a:solidFill>
                <a:srgbClr val="000080"/>
              </a:solidFill>
              <a:prstDash val="solid"/>
            </a:ln>
          </c:spPr>
          <c:marker>
            <c:symbol val="none"/>
          </c:marker>
          <c:cat>
            <c:numRef>
              <c:f>Data!$A$9:$A$43</c:f>
              <c:numCache>
                <c:formatCode>General</c:formatCode>
                <c:ptCount val="35"/>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numCache>
            </c:numRef>
          </c:cat>
          <c:val>
            <c:numRef>
              <c:f>Data!$Z$9:$Z$43</c:f>
              <c:numCache>
                <c:formatCode>0.0000</c:formatCode>
                <c:ptCount val="35"/>
                <c:pt idx="11">
                  <c:v>0.12522043589956081</c:v>
                </c:pt>
                <c:pt idx="12">
                  <c:v>0.11949336251806958</c:v>
                </c:pt>
                <c:pt idx="13">
                  <c:v>0.1817515527112096</c:v>
                </c:pt>
                <c:pt idx="14">
                  <c:v>0.12531391769323991</c:v>
                </c:pt>
                <c:pt idx="15">
                  <c:v>0.13229156252915156</c:v>
                </c:pt>
                <c:pt idx="16">
                  <c:v>8.063776516400234E-2</c:v>
                </c:pt>
                <c:pt idx="17">
                  <c:v>0.11143200243815561</c:v>
                </c:pt>
                <c:pt idx="18">
                  <c:v>7.0998464353606905E-2</c:v>
                </c:pt>
                <c:pt idx="19">
                  <c:v>7.9770662091652275E-2</c:v>
                </c:pt>
                <c:pt idx="20">
                  <c:v>5.8424115441029087E-2</c:v>
                </c:pt>
                <c:pt idx="21">
                  <c:v>5.7893539841650701E-2</c:v>
                </c:pt>
                <c:pt idx="22">
                  <c:v>4.6728474132534489E-2</c:v>
                </c:pt>
                <c:pt idx="23">
                  <c:v>3.6559758988099933E-2</c:v>
                </c:pt>
                <c:pt idx="24">
                  <c:v>2.2439943468680286E-2</c:v>
                </c:pt>
                <c:pt idx="25">
                  <c:v>4.1937126247939611E-2</c:v>
                </c:pt>
                <c:pt idx="26">
                  <c:v>5.8514487137519833E-2</c:v>
                </c:pt>
                <c:pt idx="27">
                  <c:v>4.9228385985198964E-2</c:v>
                </c:pt>
                <c:pt idx="28">
                  <c:v>3.3139208371139248E-2</c:v>
                </c:pt>
                <c:pt idx="29">
                  <c:v>3.3380268009745362E-2</c:v>
                </c:pt>
                <c:pt idx="30">
                  <c:v>1.4111544514958845E-2</c:v>
                </c:pt>
                <c:pt idx="31">
                  <c:v>8.3995913265822713E-3</c:v>
                </c:pt>
                <c:pt idx="32">
                  <c:v>1.6606085408960219E-2</c:v>
                </c:pt>
                <c:pt idx="33">
                  <c:v>1.4921080267871966E-2</c:v>
                </c:pt>
                <c:pt idx="34">
                  <c:v>4.5116471909471163E-2</c:v>
                </c:pt>
              </c:numCache>
            </c:numRef>
          </c:val>
          <c:smooth val="0"/>
          <c:extLst>
            <c:ext xmlns:c16="http://schemas.microsoft.com/office/drawing/2014/chart" uri="{C3380CC4-5D6E-409C-BE32-E72D297353CC}">
              <c16:uniqueId val="{00000000-38DC-417D-9556-A7FA48DD4ACC}"/>
            </c:ext>
          </c:extLst>
        </c:ser>
        <c:ser>
          <c:idx val="1"/>
          <c:order val="1"/>
          <c:tx>
            <c:strRef>
              <c:f>Data!$AA$7</c:f>
              <c:strCache>
                <c:ptCount val="1"/>
                <c:pt idx="0">
                  <c:v>Hatchery</c:v>
                </c:pt>
              </c:strCache>
            </c:strRef>
          </c:tx>
          <c:spPr>
            <a:ln w="38100">
              <a:solidFill>
                <a:srgbClr val="FF00FF"/>
              </a:solidFill>
              <a:prstDash val="solid"/>
            </a:ln>
          </c:spPr>
          <c:marker>
            <c:symbol val="none"/>
          </c:marker>
          <c:cat>
            <c:numRef>
              <c:f>Data!$A$9:$A$43</c:f>
              <c:numCache>
                <c:formatCode>General</c:formatCode>
                <c:ptCount val="35"/>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numCache>
            </c:numRef>
          </c:cat>
          <c:val>
            <c:numRef>
              <c:f>Data!$AB$9:$AB$43</c:f>
              <c:numCache>
                <c:formatCode>0.0000</c:formatCode>
                <c:ptCount val="35"/>
                <c:pt idx="0">
                  <c:v>0.21631710559600537</c:v>
                </c:pt>
                <c:pt idx="1">
                  <c:v>0.18367459537602315</c:v>
                </c:pt>
                <c:pt idx="2">
                  <c:v>0.10052760877895961</c:v>
                </c:pt>
                <c:pt idx="3">
                  <c:v>9.949532205531475E-2</c:v>
                </c:pt>
                <c:pt idx="4">
                  <c:v>0.11819169216470486</c:v>
                </c:pt>
                <c:pt idx="5">
                  <c:v>0.14504929909555095</c:v>
                </c:pt>
                <c:pt idx="6">
                  <c:v>7.3341445113112705E-2</c:v>
                </c:pt>
                <c:pt idx="7">
                  <c:v>5.709969069622714E-2</c:v>
                </c:pt>
                <c:pt idx="8">
                  <c:v>8.9662719017404552E-2</c:v>
                </c:pt>
                <c:pt idx="9">
                  <c:v>8.6519422543511956E-2</c:v>
                </c:pt>
                <c:pt idx="10">
                  <c:v>8.3655861282051894E-2</c:v>
                </c:pt>
                <c:pt idx="11">
                  <c:v>8.2343418560671428E-2</c:v>
                </c:pt>
                <c:pt idx="12">
                  <c:v>9.2574526684518862E-2</c:v>
                </c:pt>
                <c:pt idx="13">
                  <c:v>0.1206031397239563</c:v>
                </c:pt>
                <c:pt idx="14">
                  <c:v>9.7547804670816446E-2</c:v>
                </c:pt>
                <c:pt idx="15">
                  <c:v>7.9470188032211814E-2</c:v>
                </c:pt>
                <c:pt idx="16">
                  <c:v>6.4657555037880246E-2</c:v>
                </c:pt>
                <c:pt idx="17">
                  <c:v>6.3497535489463408E-2</c:v>
                </c:pt>
                <c:pt idx="18">
                  <c:v>5.3372200000968671E-2</c:v>
                </c:pt>
                <c:pt idx="19">
                  <c:v>4.3236285813815674E-2</c:v>
                </c:pt>
                <c:pt idx="20">
                  <c:v>3.1805038970437259E-2</c:v>
                </c:pt>
                <c:pt idx="21">
                  <c:v>2.5287042991954396E-2</c:v>
                </c:pt>
                <c:pt idx="22">
                  <c:v>1.8405446935807444E-2</c:v>
                </c:pt>
                <c:pt idx="23">
                  <c:v>1.3465921220414203E-2</c:v>
                </c:pt>
                <c:pt idx="24">
                  <c:v>1.2733306050802412E-2</c:v>
                </c:pt>
                <c:pt idx="25">
                  <c:v>3.0495100578388237E-2</c:v>
                </c:pt>
                <c:pt idx="26">
                  <c:v>3.9757154560448191E-2</c:v>
                </c:pt>
                <c:pt idx="27">
                  <c:v>2.0258050708618285E-2</c:v>
                </c:pt>
                <c:pt idx="28">
                  <c:v>3.1284820827328558E-2</c:v>
                </c:pt>
                <c:pt idx="29">
                  <c:v>2.3039504366741622E-2</c:v>
                </c:pt>
                <c:pt idx="30">
                  <c:v>1.3360743467058178E-2</c:v>
                </c:pt>
                <c:pt idx="31">
                  <c:v>4.6798170217838449E-3</c:v>
                </c:pt>
                <c:pt idx="32">
                  <c:v>1.1300586228103406E-2</c:v>
                </c:pt>
                <c:pt idx="33">
                  <c:v>1.0869074563708721E-2</c:v>
                </c:pt>
                <c:pt idx="34">
                  <c:v>2.6826736858558242E-2</c:v>
                </c:pt>
              </c:numCache>
            </c:numRef>
          </c:val>
          <c:smooth val="0"/>
          <c:extLst>
            <c:ext xmlns:c16="http://schemas.microsoft.com/office/drawing/2014/chart" uri="{C3380CC4-5D6E-409C-BE32-E72D297353CC}">
              <c16:uniqueId val="{00000001-38DC-417D-9556-A7FA48DD4ACC}"/>
            </c:ext>
          </c:extLst>
        </c:ser>
        <c:dLbls>
          <c:showLegendKey val="0"/>
          <c:showVal val="0"/>
          <c:showCatName val="0"/>
          <c:showSerName val="0"/>
          <c:showPercent val="0"/>
          <c:showBubbleSize val="0"/>
        </c:dLbls>
        <c:smooth val="0"/>
        <c:axId val="148725760"/>
        <c:axId val="148727680"/>
      </c:lineChart>
      <c:catAx>
        <c:axId val="14872576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CA"/>
                  <a:t>Brood Year</a:t>
                </a:r>
              </a:p>
            </c:rich>
          </c:tx>
          <c:layout>
            <c:manualLayout>
              <c:xMode val="edge"/>
              <c:yMode val="edge"/>
              <c:x val="0.43505338078291816"/>
              <c:y val="0.945026178010471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48727680"/>
        <c:crosses val="autoZero"/>
        <c:auto val="1"/>
        <c:lblAlgn val="ctr"/>
        <c:lblOffset val="100"/>
        <c:tickLblSkip val="2"/>
        <c:tickMarkSkip val="1"/>
        <c:noMultiLvlLbl val="0"/>
      </c:catAx>
      <c:valAx>
        <c:axId val="148727680"/>
        <c:scaling>
          <c:orientation val="minMax"/>
        </c:scaling>
        <c:delete val="0"/>
        <c:axPos val="l"/>
        <c:majorGridlines>
          <c:spPr>
            <a:ln w="3175">
              <a:solidFill>
                <a:srgbClr val="000000"/>
              </a:solidFill>
              <a:prstDash val="solid"/>
            </a:ln>
          </c:spPr>
        </c:majorGridlines>
        <c:numFmt formatCode="0.0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8725760"/>
        <c:crosses val="autoZero"/>
        <c:crossBetween val="between"/>
      </c:valAx>
      <c:spPr>
        <a:solidFill>
          <a:srgbClr val="C0C0C0"/>
        </a:solidFill>
        <a:ln w="12700">
          <a:solidFill>
            <a:srgbClr val="808080"/>
          </a:solidFill>
          <a:prstDash val="solid"/>
        </a:ln>
      </c:spPr>
    </c:plotArea>
    <c:legend>
      <c:legendPos val="r"/>
      <c:layout>
        <c:manualLayout>
          <c:xMode val="edge"/>
          <c:yMode val="edge"/>
          <c:x val="0.89679715302491103"/>
          <c:y val="0.4659685863874346"/>
          <c:w val="9.9644128113878988E-2"/>
          <c:h val="6.675392670157068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1" i="0" u="none" strike="noStrike" baseline="0">
                <a:solidFill>
                  <a:srgbClr val="000000"/>
                </a:solidFill>
                <a:latin typeface="Arial"/>
                <a:ea typeface="Arial"/>
                <a:cs typeface="Arial"/>
              </a:defRPr>
            </a:pPr>
            <a:r>
              <a:rPr lang="en-CA"/>
              <a:t>Strait of Georgia Coho Marine Survivals</a:t>
            </a:r>
          </a:p>
        </c:rich>
      </c:tx>
      <c:layout>
        <c:manualLayout>
          <c:xMode val="edge"/>
          <c:yMode val="edge"/>
          <c:x val="0.29270462633451955"/>
          <c:y val="1.9633507853403141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9.0747330960854078E-2"/>
          <c:y val="0.15575916230366493"/>
          <c:w val="0.88790035587188598"/>
          <c:h val="0.66753926701570687"/>
        </c:manualLayout>
      </c:layout>
      <c:lineChart>
        <c:grouping val="standard"/>
        <c:varyColors val="0"/>
        <c:ser>
          <c:idx val="0"/>
          <c:order val="0"/>
          <c:tx>
            <c:strRef>
              <c:f>Data!$AC$7</c:f>
              <c:strCache>
                <c:ptCount val="1"/>
                <c:pt idx="0">
                  <c:v>Wild</c:v>
                </c:pt>
              </c:strCache>
            </c:strRef>
          </c:tx>
          <c:spPr>
            <a:ln w="38100">
              <a:solidFill>
                <a:srgbClr val="000080"/>
              </a:solidFill>
              <a:prstDash val="solid"/>
            </a:ln>
          </c:spPr>
          <c:marker>
            <c:symbol val="none"/>
          </c:marker>
          <c:cat>
            <c:numRef>
              <c:f>Data!$B$20:$B$45</c:f>
              <c:numCache>
                <c:formatCode>General</c:formatCode>
                <c:ptCount val="26"/>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numCache>
            </c:numRef>
          </c:cat>
          <c:val>
            <c:numRef>
              <c:f>Data!$AD$20:$AD$45</c:f>
              <c:numCache>
                <c:formatCode>0.0%</c:formatCode>
                <c:ptCount val="26"/>
                <c:pt idx="0">
                  <c:v>0.12522043589956081</c:v>
                </c:pt>
                <c:pt idx="1">
                  <c:v>0.11949336251806958</c:v>
                </c:pt>
                <c:pt idx="2">
                  <c:v>0.1817515527112096</c:v>
                </c:pt>
                <c:pt idx="3">
                  <c:v>0.12531391769323991</c:v>
                </c:pt>
                <c:pt idx="4">
                  <c:v>0.13229156252915156</c:v>
                </c:pt>
                <c:pt idx="5">
                  <c:v>8.063776516400234E-2</c:v>
                </c:pt>
                <c:pt idx="6">
                  <c:v>0.11143200243815561</c:v>
                </c:pt>
                <c:pt idx="7">
                  <c:v>7.0998464353606905E-2</c:v>
                </c:pt>
                <c:pt idx="8">
                  <c:v>7.9770662091652275E-2</c:v>
                </c:pt>
                <c:pt idx="9">
                  <c:v>5.8424115441029087E-2</c:v>
                </c:pt>
                <c:pt idx="10">
                  <c:v>5.7893539841650701E-2</c:v>
                </c:pt>
                <c:pt idx="11">
                  <c:v>4.6728474132534489E-2</c:v>
                </c:pt>
                <c:pt idx="12">
                  <c:v>3.6559758988099933E-2</c:v>
                </c:pt>
                <c:pt idx="13">
                  <c:v>2.2439943468680286E-2</c:v>
                </c:pt>
                <c:pt idx="14">
                  <c:v>4.1937126247939611E-2</c:v>
                </c:pt>
                <c:pt idx="15">
                  <c:v>5.8514487137519833E-2</c:v>
                </c:pt>
                <c:pt idx="16">
                  <c:v>4.9698315368495734E-2</c:v>
                </c:pt>
                <c:pt idx="17">
                  <c:v>2.6539066879721938E-2</c:v>
                </c:pt>
                <c:pt idx="18">
                  <c:v>3.709187906302993E-2</c:v>
                </c:pt>
                <c:pt idx="19">
                  <c:v>1.1362514646066907E-2</c:v>
                </c:pt>
                <c:pt idx="20">
                  <c:v>1.2153172079818097E-2</c:v>
                </c:pt>
                <c:pt idx="21">
                  <c:v>1.3212295534254806E-2</c:v>
                </c:pt>
                <c:pt idx="22">
                  <c:v>1.1258410054132318E-2</c:v>
                </c:pt>
                <c:pt idx="23">
                  <c:v>3.2199060315216022E-2</c:v>
                </c:pt>
                <c:pt idx="24">
                  <c:v>1.6E-2</c:v>
                </c:pt>
                <c:pt idx="25">
                  <c:v>1.2500000000000001E-2</c:v>
                </c:pt>
              </c:numCache>
            </c:numRef>
          </c:val>
          <c:smooth val="0"/>
          <c:extLst>
            <c:ext xmlns:c16="http://schemas.microsoft.com/office/drawing/2014/chart" uri="{C3380CC4-5D6E-409C-BE32-E72D297353CC}">
              <c16:uniqueId val="{00000000-6AA9-4EC3-A49A-C4BB8E242073}"/>
            </c:ext>
          </c:extLst>
        </c:ser>
        <c:ser>
          <c:idx val="1"/>
          <c:order val="1"/>
          <c:tx>
            <c:strRef>
              <c:f>Data!$AE$7</c:f>
              <c:strCache>
                <c:ptCount val="1"/>
                <c:pt idx="0">
                  <c:v>Hatchery</c:v>
                </c:pt>
              </c:strCache>
            </c:strRef>
          </c:tx>
          <c:spPr>
            <a:ln w="38100">
              <a:solidFill>
                <a:srgbClr val="FF00FF"/>
              </a:solidFill>
              <a:prstDash val="solid"/>
            </a:ln>
          </c:spPr>
          <c:marker>
            <c:symbol val="none"/>
          </c:marker>
          <c:cat>
            <c:numRef>
              <c:f>Data!$B$20:$B$45</c:f>
              <c:numCache>
                <c:formatCode>General</c:formatCode>
                <c:ptCount val="26"/>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numCache>
            </c:numRef>
          </c:cat>
          <c:val>
            <c:numRef>
              <c:f>Data!$AF$20:$AF$45</c:f>
              <c:numCache>
                <c:formatCode>0.0%</c:formatCode>
                <c:ptCount val="26"/>
                <c:pt idx="0">
                  <c:v>9.6753778178670966E-2</c:v>
                </c:pt>
                <c:pt idx="1">
                  <c:v>0.11378824525782834</c:v>
                </c:pt>
                <c:pt idx="2">
                  <c:v>0.15466162308631473</c:v>
                </c:pt>
                <c:pt idx="3">
                  <c:v>0.11362826824304621</c:v>
                </c:pt>
                <c:pt idx="4">
                  <c:v>7.6787441696472392E-2</c:v>
                </c:pt>
                <c:pt idx="5">
                  <c:v>6.6092254430564157E-2</c:v>
                </c:pt>
                <c:pt idx="6">
                  <c:v>6.7847130622691543E-2</c:v>
                </c:pt>
                <c:pt idx="7">
                  <c:v>6.0725655013517843E-2</c:v>
                </c:pt>
                <c:pt idx="8">
                  <c:v>5.3925104267451791E-2</c:v>
                </c:pt>
                <c:pt idx="9">
                  <c:v>3.6617552204761386E-2</c:v>
                </c:pt>
                <c:pt idx="10">
                  <c:v>2.7151137104836007E-2</c:v>
                </c:pt>
                <c:pt idx="11">
                  <c:v>1.5384032248412951E-2</c:v>
                </c:pt>
                <c:pt idx="12">
                  <c:v>8.0351471922909048E-3</c:v>
                </c:pt>
                <c:pt idx="13">
                  <c:v>1.3013846929813685E-2</c:v>
                </c:pt>
                <c:pt idx="14">
                  <c:v>1.7452126785778919E-2</c:v>
                </c:pt>
                <c:pt idx="15">
                  <c:v>3.3350378127963563E-2</c:v>
                </c:pt>
                <c:pt idx="16">
                  <c:v>1.8622384799816073E-2</c:v>
                </c:pt>
                <c:pt idx="17">
                  <c:v>1.3386692351643123E-2</c:v>
                </c:pt>
                <c:pt idx="18">
                  <c:v>1.9536734842969396E-2</c:v>
                </c:pt>
                <c:pt idx="19">
                  <c:v>7.4589805236460983E-3</c:v>
                </c:pt>
                <c:pt idx="20">
                  <c:v>4.5110423381196554E-3</c:v>
                </c:pt>
                <c:pt idx="21">
                  <c:v>9.682643604499162E-3</c:v>
                </c:pt>
                <c:pt idx="22">
                  <c:v>6.7508136994074179E-3</c:v>
                </c:pt>
                <c:pt idx="23">
                  <c:v>1.2320079346574558E-2</c:v>
                </c:pt>
                <c:pt idx="24">
                  <c:v>1.2766826430707779E-2</c:v>
                </c:pt>
                <c:pt idx="25">
                  <c:v>1.0412480843791767E-2</c:v>
                </c:pt>
              </c:numCache>
            </c:numRef>
          </c:val>
          <c:smooth val="0"/>
          <c:extLst>
            <c:ext xmlns:c16="http://schemas.microsoft.com/office/drawing/2014/chart" uri="{C3380CC4-5D6E-409C-BE32-E72D297353CC}">
              <c16:uniqueId val="{00000001-6AA9-4EC3-A49A-C4BB8E242073}"/>
            </c:ext>
          </c:extLst>
        </c:ser>
        <c:dLbls>
          <c:showLegendKey val="0"/>
          <c:showVal val="0"/>
          <c:showCatName val="0"/>
          <c:showSerName val="0"/>
          <c:showPercent val="0"/>
          <c:showBubbleSize val="0"/>
        </c:dLbls>
        <c:smooth val="0"/>
        <c:axId val="151486464"/>
        <c:axId val="151488384"/>
      </c:lineChart>
      <c:catAx>
        <c:axId val="151486464"/>
        <c:scaling>
          <c:orientation val="minMax"/>
        </c:scaling>
        <c:delete val="0"/>
        <c:axPos val="b"/>
        <c:title>
          <c:tx>
            <c:rich>
              <a:bodyPr/>
              <a:lstStyle/>
              <a:p>
                <a:pPr>
                  <a:defRPr sz="2000" b="1" i="0" u="none" strike="noStrike" baseline="0">
                    <a:solidFill>
                      <a:srgbClr val="000000"/>
                    </a:solidFill>
                    <a:latin typeface="Arial"/>
                    <a:ea typeface="Arial"/>
                    <a:cs typeface="Arial"/>
                  </a:defRPr>
                </a:pPr>
                <a:r>
                  <a:rPr lang="en-CA"/>
                  <a:t>Return Year</a:t>
                </a:r>
              </a:p>
            </c:rich>
          </c:tx>
          <c:layout>
            <c:manualLayout>
              <c:xMode val="edge"/>
              <c:yMode val="edge"/>
              <c:x val="0.44750889679715289"/>
              <c:y val="0.928010471204188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700" b="1" i="0" u="none" strike="noStrike" baseline="0">
                <a:solidFill>
                  <a:srgbClr val="000000"/>
                </a:solidFill>
                <a:latin typeface="Arial"/>
                <a:ea typeface="Arial"/>
                <a:cs typeface="Arial"/>
              </a:defRPr>
            </a:pPr>
            <a:endParaRPr lang="en-US"/>
          </a:p>
        </c:txPr>
        <c:crossAx val="151488384"/>
        <c:crosses val="autoZero"/>
        <c:auto val="1"/>
        <c:lblAlgn val="ctr"/>
        <c:lblOffset val="100"/>
        <c:tickLblSkip val="2"/>
        <c:tickMarkSkip val="1"/>
        <c:noMultiLvlLbl val="0"/>
      </c:catAx>
      <c:valAx>
        <c:axId val="151488384"/>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450" b="1" i="0" u="none" strike="noStrike" baseline="0">
                <a:solidFill>
                  <a:srgbClr val="000000"/>
                </a:solidFill>
                <a:latin typeface="Arial"/>
                <a:ea typeface="Arial"/>
                <a:cs typeface="Arial"/>
              </a:defRPr>
            </a:pPr>
            <a:endParaRPr lang="en-US"/>
          </a:p>
        </c:txPr>
        <c:crossAx val="151486464"/>
        <c:crosses val="autoZero"/>
        <c:crossBetween val="between"/>
      </c:valAx>
      <c:spPr>
        <a:solidFill>
          <a:srgbClr val="C0C0C0"/>
        </a:solidFill>
        <a:ln w="12700">
          <a:solidFill>
            <a:srgbClr val="808080"/>
          </a:solidFill>
          <a:prstDash val="solid"/>
        </a:ln>
      </c:spPr>
    </c:plotArea>
    <c:legend>
      <c:legendPos val="r"/>
      <c:layout>
        <c:manualLayout>
          <c:xMode val="edge"/>
          <c:yMode val="edge"/>
          <c:x val="0.62811387900355864"/>
          <c:y val="0.29450261780104714"/>
          <c:w val="0.11209964412811388"/>
          <c:h val="7.4607329842931933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US"/>
    </a:p>
  </c:txPr>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CA"/>
              <a:t>Strait of Georgia Coho Exploitation Rate</a:t>
            </a:r>
          </a:p>
        </c:rich>
      </c:tx>
      <c:layout>
        <c:manualLayout>
          <c:xMode val="edge"/>
          <c:yMode val="edge"/>
          <c:x val="0.32829181494661919"/>
          <c:y val="1.9633507853403141E-2"/>
        </c:manualLayout>
      </c:layout>
      <c:overlay val="0"/>
      <c:spPr>
        <a:noFill/>
        <a:ln w="25400">
          <a:noFill/>
        </a:ln>
      </c:spPr>
    </c:title>
    <c:autoTitleDeleted val="0"/>
    <c:plotArea>
      <c:layout>
        <c:manualLayout>
          <c:layoutTarget val="inner"/>
          <c:xMode val="edge"/>
          <c:yMode val="edge"/>
          <c:x val="6.5836298932384338E-2"/>
          <c:y val="0.12172774869109949"/>
          <c:w val="0.81939501779359425"/>
          <c:h val="0.75523560209424101"/>
        </c:manualLayout>
      </c:layout>
      <c:lineChart>
        <c:grouping val="standard"/>
        <c:varyColors val="0"/>
        <c:ser>
          <c:idx val="45"/>
          <c:order val="0"/>
          <c:tx>
            <c:strRef>
              <c:f>Data!$AC$7</c:f>
              <c:strCache>
                <c:ptCount val="1"/>
                <c:pt idx="0">
                  <c:v>Wild</c:v>
                </c:pt>
              </c:strCache>
            </c:strRef>
          </c:tx>
          <c:spPr>
            <a:ln w="38100">
              <a:solidFill>
                <a:srgbClr val="00FF00"/>
              </a:solidFill>
              <a:prstDash val="solid"/>
            </a:ln>
          </c:spPr>
          <c:marker>
            <c:symbol val="none"/>
          </c:marker>
          <c:cat>
            <c:numRef>
              <c:f>Data!$B$20:$B$43</c:f>
              <c:numCache>
                <c:formatCode>General</c:formatCode>
                <c:ptCount val="2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numCache>
            </c:numRef>
          </c:cat>
          <c:val>
            <c:numRef>
              <c:f>Data!$AC$20:$AC$43</c:f>
              <c:numCache>
                <c:formatCode>0.0%</c:formatCode>
                <c:ptCount val="24"/>
                <c:pt idx="0">
                  <c:v>0.72733920789392703</c:v>
                </c:pt>
                <c:pt idx="1">
                  <c:v>0.84666447224050911</c:v>
                </c:pt>
                <c:pt idx="2">
                  <c:v>0.67639004817759829</c:v>
                </c:pt>
                <c:pt idx="3">
                  <c:v>0.69748622369860203</c:v>
                </c:pt>
                <c:pt idx="4">
                  <c:v>0.71274609414480783</c:v>
                </c:pt>
                <c:pt idx="5">
                  <c:v>0.67652378482981934</c:v>
                </c:pt>
                <c:pt idx="6">
                  <c:v>0.76697828090599829</c:v>
                </c:pt>
                <c:pt idx="7">
                  <c:v>0.73884689712806206</c:v>
                </c:pt>
                <c:pt idx="8">
                  <c:v>0.79017016127797091</c:v>
                </c:pt>
                <c:pt idx="9">
                  <c:v>0.56720764745731311</c:v>
                </c:pt>
                <c:pt idx="10">
                  <c:v>0.70255605674315225</c:v>
                </c:pt>
                <c:pt idx="11">
                  <c:v>0.54104216589518805</c:v>
                </c:pt>
                <c:pt idx="12">
                  <c:v>0.03</c:v>
                </c:pt>
                <c:pt idx="13">
                  <c:v>0.03</c:v>
                </c:pt>
                <c:pt idx="14">
                  <c:v>0.03</c:v>
                </c:pt>
                <c:pt idx="15">
                  <c:v>4.5999999999999999E-2</c:v>
                </c:pt>
                <c:pt idx="16">
                  <c:v>5.899999999999999E-2</c:v>
                </c:pt>
                <c:pt idx="17">
                  <c:v>4.2999999999999997E-2</c:v>
                </c:pt>
                <c:pt idx="18">
                  <c:v>4.2999999999999997E-2</c:v>
                </c:pt>
                <c:pt idx="19">
                  <c:v>4.4105657916191102E-2</c:v>
                </c:pt>
                <c:pt idx="20">
                  <c:v>4.3806278899975661E-2</c:v>
                </c:pt>
                <c:pt idx="21">
                  <c:v>4.1500000000000002E-2</c:v>
                </c:pt>
                <c:pt idx="22">
                  <c:v>5.8200000000000009E-2</c:v>
                </c:pt>
                <c:pt idx="23">
                  <c:v>3.8194444444444448E-2</c:v>
                </c:pt>
              </c:numCache>
            </c:numRef>
          </c:val>
          <c:smooth val="0"/>
          <c:extLst>
            <c:ext xmlns:c16="http://schemas.microsoft.com/office/drawing/2014/chart" uri="{C3380CC4-5D6E-409C-BE32-E72D297353CC}">
              <c16:uniqueId val="{00000000-BBE0-4F2D-B344-9C90F140DB09}"/>
            </c:ext>
          </c:extLst>
        </c:ser>
        <c:ser>
          <c:idx val="46"/>
          <c:order val="1"/>
          <c:tx>
            <c:strRef>
              <c:f>Data!$AE$7</c:f>
              <c:strCache>
                <c:ptCount val="1"/>
                <c:pt idx="0">
                  <c:v>Hatchery</c:v>
                </c:pt>
              </c:strCache>
            </c:strRef>
          </c:tx>
          <c:spPr>
            <a:ln w="38100">
              <a:solidFill>
                <a:srgbClr val="FF0000"/>
              </a:solidFill>
              <a:prstDash val="solid"/>
            </a:ln>
          </c:spPr>
          <c:marker>
            <c:symbol val="none"/>
          </c:marker>
          <c:cat>
            <c:numRef>
              <c:f>Data!$B$20:$B$43</c:f>
              <c:numCache>
                <c:formatCode>General</c:formatCode>
                <c:ptCount val="2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numCache>
            </c:numRef>
          </c:cat>
          <c:val>
            <c:numRef>
              <c:f>Data!$AE$20:$AE$43</c:f>
              <c:numCache>
                <c:formatCode>0.0%</c:formatCode>
                <c:ptCount val="24"/>
                <c:pt idx="0">
                  <c:v>0.74008333939901094</c:v>
                </c:pt>
                <c:pt idx="1">
                  <c:v>0.79500828551389635</c:v>
                </c:pt>
                <c:pt idx="2">
                  <c:v>0.82091026214027296</c:v>
                </c:pt>
                <c:pt idx="3">
                  <c:v>0.69459849586031852</c:v>
                </c:pt>
                <c:pt idx="4">
                  <c:v>0.77541923709673699</c:v>
                </c:pt>
                <c:pt idx="5">
                  <c:v>0.71435751177389184</c:v>
                </c:pt>
                <c:pt idx="6">
                  <c:v>0.74947533325907734</c:v>
                </c:pt>
                <c:pt idx="7">
                  <c:v>0.76399040025160758</c:v>
                </c:pt>
                <c:pt idx="8">
                  <c:v>0.72420633005497081</c:v>
                </c:pt>
                <c:pt idx="9">
                  <c:v>0.63341944049323207</c:v>
                </c:pt>
                <c:pt idx="10">
                  <c:v>0.58150948027133509</c:v>
                </c:pt>
                <c:pt idx="11">
                  <c:v>0.3141848682967473</c:v>
                </c:pt>
                <c:pt idx="12">
                  <c:v>4.7260267023606112E-2</c:v>
                </c:pt>
                <c:pt idx="13">
                  <c:v>4.5526325072671951E-2</c:v>
                </c:pt>
                <c:pt idx="14">
                  <c:v>4.1124661323233863E-2</c:v>
                </c:pt>
                <c:pt idx="15">
                  <c:v>6.4423857996832923E-2</c:v>
                </c:pt>
                <c:pt idx="16">
                  <c:v>9.0744356368798948E-2</c:v>
                </c:pt>
                <c:pt idx="17">
                  <c:v>0.15840646997269506</c:v>
                </c:pt>
                <c:pt idx="18">
                  <c:v>0.20353416778994182</c:v>
                </c:pt>
                <c:pt idx="19">
                  <c:v>0.19839321223392056</c:v>
                </c:pt>
                <c:pt idx="20">
                  <c:v>0.2133639755351</c:v>
                </c:pt>
                <c:pt idx="21">
                  <c:v>0.29568168895314734</c:v>
                </c:pt>
                <c:pt idx="22">
                  <c:v>9.2341347505679794E-2</c:v>
                </c:pt>
                <c:pt idx="23">
                  <c:v>0.13480152773229112</c:v>
                </c:pt>
              </c:numCache>
            </c:numRef>
          </c:val>
          <c:smooth val="0"/>
          <c:extLst>
            <c:ext xmlns:c16="http://schemas.microsoft.com/office/drawing/2014/chart" uri="{C3380CC4-5D6E-409C-BE32-E72D297353CC}">
              <c16:uniqueId val="{00000001-BBE0-4F2D-B344-9C90F140DB09}"/>
            </c:ext>
          </c:extLst>
        </c:ser>
        <c:dLbls>
          <c:showLegendKey val="0"/>
          <c:showVal val="0"/>
          <c:showCatName val="0"/>
          <c:showSerName val="0"/>
          <c:showPercent val="0"/>
          <c:showBubbleSize val="0"/>
        </c:dLbls>
        <c:smooth val="0"/>
        <c:axId val="151556864"/>
        <c:axId val="151558784"/>
      </c:lineChart>
      <c:catAx>
        <c:axId val="15155686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CA"/>
                  <a:t>Return Year</a:t>
                </a:r>
              </a:p>
            </c:rich>
          </c:tx>
          <c:layout>
            <c:manualLayout>
              <c:xMode val="edge"/>
              <c:yMode val="edge"/>
              <c:x val="0.43060498220640558"/>
              <c:y val="0.945026178010471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51558784"/>
        <c:crosses val="autoZero"/>
        <c:auto val="1"/>
        <c:lblAlgn val="ctr"/>
        <c:lblOffset val="100"/>
        <c:tickLblSkip val="1"/>
        <c:tickMarkSkip val="1"/>
        <c:noMultiLvlLbl val="0"/>
      </c:catAx>
      <c:valAx>
        <c:axId val="151558784"/>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1556864"/>
        <c:crosses val="autoZero"/>
        <c:crossBetween val="between"/>
      </c:valAx>
      <c:spPr>
        <a:solidFill>
          <a:srgbClr val="C0C0C0"/>
        </a:solidFill>
        <a:ln w="12700">
          <a:solidFill>
            <a:srgbClr val="808080"/>
          </a:solidFill>
          <a:prstDash val="solid"/>
        </a:ln>
      </c:spPr>
    </c:plotArea>
    <c:legend>
      <c:legendPos val="r"/>
      <c:layout>
        <c:manualLayout>
          <c:xMode val="edge"/>
          <c:yMode val="edge"/>
          <c:x val="0.89679715302491103"/>
          <c:y val="0.4659685863874346"/>
          <c:w val="9.9644128113878988E-2"/>
          <c:h val="6.675392670157068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CA"/>
              <a:t>Thompson and Interior Fraser Coho 
3 Year running average and 2012 Forecast</a:t>
            </a:r>
          </a:p>
        </c:rich>
      </c:tx>
      <c:layout>
        <c:manualLayout>
          <c:xMode val="edge"/>
          <c:yMode val="edge"/>
          <c:x val="0.27342077016609023"/>
          <c:y val="1.9607872018570921E-2"/>
        </c:manualLayout>
      </c:layout>
      <c:overlay val="0"/>
      <c:spPr>
        <a:noFill/>
        <a:ln w="25400">
          <a:noFill/>
        </a:ln>
      </c:spPr>
    </c:title>
    <c:autoTitleDeleted val="0"/>
    <c:plotArea>
      <c:layout>
        <c:manualLayout>
          <c:layoutTarget val="inner"/>
          <c:xMode val="edge"/>
          <c:yMode val="edge"/>
          <c:x val="0.17429212440866312"/>
          <c:y val="0.19909531588087395"/>
          <c:w val="0.80174377227985039"/>
          <c:h val="0.594269351947457"/>
        </c:manualLayout>
      </c:layout>
      <c:lineChart>
        <c:grouping val="standard"/>
        <c:varyColors val="0"/>
        <c:ser>
          <c:idx val="0"/>
          <c:order val="0"/>
          <c:tx>
            <c:v>Thompson</c:v>
          </c:tx>
          <c:spPr>
            <a:ln w="38100">
              <a:solidFill>
                <a:srgbClr val="000000"/>
              </a:solidFill>
              <a:prstDash val="sysDash"/>
            </a:ln>
          </c:spPr>
          <c:marker>
            <c:symbol val="none"/>
          </c:marker>
          <c:cat>
            <c:numRef>
              <c:f>'Int Fraser Esc Data'!$B$4:$B$40</c:f>
              <c:numCache>
                <c:formatCode>General</c:formatCode>
                <c:ptCount val="37"/>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numCache>
            </c:numRef>
          </c:cat>
          <c:val>
            <c:numRef>
              <c:f>'Int Fraser Esc Data'!$V$4:$V$42</c:f>
              <c:numCache>
                <c:formatCode>#,##0</c:formatCode>
                <c:ptCount val="39"/>
                <c:pt idx="0">
                  <c:v>39762.194194192867</c:v>
                </c:pt>
                <c:pt idx="1">
                  <c:v>44937.513697866285</c:v>
                </c:pt>
                <c:pt idx="2">
                  <c:v>47746.227582824002</c:v>
                </c:pt>
                <c:pt idx="3">
                  <c:v>49802.165991286114</c:v>
                </c:pt>
                <c:pt idx="4">
                  <c:v>39583.202118258545</c:v>
                </c:pt>
                <c:pt idx="5">
                  <c:v>32764.56201801309</c:v>
                </c:pt>
                <c:pt idx="6">
                  <c:v>30607.989751300378</c:v>
                </c:pt>
                <c:pt idx="7">
                  <c:v>33818.105251908397</c:v>
                </c:pt>
                <c:pt idx="8">
                  <c:v>45738.730501394632</c:v>
                </c:pt>
                <c:pt idx="9">
                  <c:v>48630.499288329134</c:v>
                </c:pt>
                <c:pt idx="10">
                  <c:v>53792.729599143648</c:v>
                </c:pt>
                <c:pt idx="11">
                  <c:v>51280.012882410163</c:v>
                </c:pt>
                <c:pt idx="12">
                  <c:v>59771.264708857278</c:v>
                </c:pt>
                <c:pt idx="13">
                  <c:v>60335.131493083849</c:v>
                </c:pt>
                <c:pt idx="14">
                  <c:v>52947.153105731159</c:v>
                </c:pt>
                <c:pt idx="15">
                  <c:v>38084.041331103355</c:v>
                </c:pt>
                <c:pt idx="16">
                  <c:v>33699.807382082043</c:v>
                </c:pt>
                <c:pt idx="17">
                  <c:v>29889.021589133466</c:v>
                </c:pt>
                <c:pt idx="18">
                  <c:v>30723.864184129081</c:v>
                </c:pt>
                <c:pt idx="19">
                  <c:v>23713.910961983314</c:v>
                </c:pt>
                <c:pt idx="20">
                  <c:v>17525.272521718845</c:v>
                </c:pt>
                <c:pt idx="21">
                  <c:v>13207.162464672472</c:v>
                </c:pt>
                <c:pt idx="22">
                  <c:v>13219.557167582352</c:v>
                </c:pt>
                <c:pt idx="23">
                  <c:v>16623.484559090826</c:v>
                </c:pt>
                <c:pt idx="24">
                  <c:v>16642.544950315409</c:v>
                </c:pt>
                <c:pt idx="25">
                  <c:v>27321.815738103072</c:v>
                </c:pt>
                <c:pt idx="26">
                  <c:v>37654.824382708095</c:v>
                </c:pt>
                <c:pt idx="27">
                  <c:v>36837.530404032419</c:v>
                </c:pt>
                <c:pt idx="28">
                  <c:v>30475.085793476053</c:v>
                </c:pt>
                <c:pt idx="29">
                  <c:v>17520.486257018609</c:v>
                </c:pt>
                <c:pt idx="30">
                  <c:v>15273.533333333333</c:v>
                </c:pt>
                <c:pt idx="31">
                  <c:v>19764.977982843451</c:v>
                </c:pt>
                <c:pt idx="32">
                  <c:v>21151.811316176787</c:v>
                </c:pt>
                <c:pt idx="33">
                  <c:v>24592.277982843454</c:v>
                </c:pt>
                <c:pt idx="34">
                  <c:v>19939.166666666668</c:v>
                </c:pt>
                <c:pt idx="35">
                  <c:v>21665.333333333332</c:v>
                </c:pt>
                <c:pt idx="36">
                  <c:v>30234</c:v>
                </c:pt>
              </c:numCache>
            </c:numRef>
          </c:val>
          <c:smooth val="0"/>
          <c:extLst>
            <c:ext xmlns:c16="http://schemas.microsoft.com/office/drawing/2014/chart" uri="{C3380CC4-5D6E-409C-BE32-E72D297353CC}">
              <c16:uniqueId val="{00000000-107B-406D-AA61-060AF3FC8B15}"/>
            </c:ext>
          </c:extLst>
        </c:ser>
        <c:ser>
          <c:idx val="1"/>
          <c:order val="1"/>
          <c:tx>
            <c:v>Int Fraser</c:v>
          </c:tx>
          <c:spPr>
            <a:ln w="38100">
              <a:solidFill>
                <a:srgbClr val="000000"/>
              </a:solidFill>
              <a:prstDash val="solid"/>
            </a:ln>
          </c:spPr>
          <c:marker>
            <c:symbol val="none"/>
          </c:marker>
          <c:cat>
            <c:numRef>
              <c:f>'Int Fraser Esc Data'!$B$4:$B$40</c:f>
              <c:numCache>
                <c:formatCode>General</c:formatCode>
                <c:ptCount val="37"/>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numCache>
            </c:numRef>
          </c:cat>
          <c:val>
            <c:numRef>
              <c:f>'Int Fraser Esc Data'!$W$4:$W$42</c:f>
              <c:numCache>
                <c:formatCode>#,##0</c:formatCode>
                <c:ptCount val="39"/>
                <c:pt idx="0">
                  <c:v>54140.353933729639</c:v>
                </c:pt>
                <c:pt idx="1">
                  <c:v>61187.088534958813</c:v>
                </c:pt>
                <c:pt idx="2">
                  <c:v>65011.4439789147</c:v>
                </c:pt>
                <c:pt idx="3">
                  <c:v>67810.817488245433</c:v>
                </c:pt>
                <c:pt idx="4">
                  <c:v>53896.637646467214</c:v>
                </c:pt>
                <c:pt idx="5">
                  <c:v>44612.351508457097</c:v>
                </c:pt>
                <c:pt idx="6">
                  <c:v>41675.954557291254</c:v>
                </c:pt>
                <c:pt idx="7">
                  <c:v>46046.859958594599</c:v>
                </c:pt>
                <c:pt idx="8">
                  <c:v>62364.179751925367</c:v>
                </c:pt>
                <c:pt idx="9">
                  <c:v>66354.341655577184</c:v>
                </c:pt>
                <c:pt idx="10">
                  <c:v>73585.284562197965</c:v>
                </c:pt>
                <c:pt idx="11">
                  <c:v>70128.01556281191</c:v>
                </c:pt>
                <c:pt idx="12">
                  <c:v>81868.106096432006</c:v>
                </c:pt>
                <c:pt idx="13">
                  <c:v>82325.062073433073</c:v>
                </c:pt>
                <c:pt idx="14">
                  <c:v>71633.556562745711</c:v>
                </c:pt>
                <c:pt idx="15">
                  <c:v>50581.21434949783</c:v>
                </c:pt>
                <c:pt idx="16">
                  <c:v>44185.881805274694</c:v>
                </c:pt>
                <c:pt idx="17">
                  <c:v>37818.032020646082</c:v>
                </c:pt>
                <c:pt idx="18">
                  <c:v>38475.393977458159</c:v>
                </c:pt>
                <c:pt idx="19">
                  <c:v>29297.774759272786</c:v>
                </c:pt>
                <c:pt idx="20">
                  <c:v>22602.25852078052</c:v>
                </c:pt>
                <c:pt idx="21">
                  <c:v>16988.403816197915</c:v>
                </c:pt>
                <c:pt idx="22">
                  <c:v>18242.124990310182</c:v>
                </c:pt>
                <c:pt idx="23">
                  <c:v>22676.178514692296</c:v>
                </c:pt>
                <c:pt idx="24">
                  <c:v>23201.888877239209</c:v>
                </c:pt>
                <c:pt idx="25">
                  <c:v>34832.753720472443</c:v>
                </c:pt>
                <c:pt idx="26">
                  <c:v>46005.157716041424</c:v>
                </c:pt>
                <c:pt idx="27">
                  <c:v>46165.863737365755</c:v>
                </c:pt>
                <c:pt idx="28">
                  <c:v>39242.08579347605</c:v>
                </c:pt>
                <c:pt idx="29">
                  <c:v>25198.152923685277</c:v>
                </c:pt>
                <c:pt idx="30">
                  <c:v>20855.527777777777</c:v>
                </c:pt>
                <c:pt idx="31">
                  <c:v>26595.139093954582</c:v>
                </c:pt>
                <c:pt idx="32">
                  <c:v>27270.639093954578</c:v>
                </c:pt>
                <c:pt idx="33">
                  <c:v>31753.111316176801</c:v>
                </c:pt>
                <c:pt idx="34">
                  <c:v>24249.833333333332</c:v>
                </c:pt>
                <c:pt idx="35">
                  <c:v>27409.399999999998</c:v>
                </c:pt>
                <c:pt idx="36">
                  <c:v>38635.4</c:v>
                </c:pt>
              </c:numCache>
            </c:numRef>
          </c:val>
          <c:smooth val="0"/>
          <c:extLst>
            <c:ext xmlns:c16="http://schemas.microsoft.com/office/drawing/2014/chart" uri="{C3380CC4-5D6E-409C-BE32-E72D297353CC}">
              <c16:uniqueId val="{00000001-107B-406D-AA61-060AF3FC8B15}"/>
            </c:ext>
          </c:extLst>
        </c:ser>
        <c:ser>
          <c:idx val="2"/>
          <c:order val="2"/>
          <c:tx>
            <c:v>Thomp Forecast</c:v>
          </c:tx>
          <c:spPr>
            <a:ln w="28575">
              <a:noFill/>
            </a:ln>
          </c:spPr>
          <c:marker>
            <c:symbol val="circle"/>
            <c:size val="7"/>
            <c:spPr>
              <a:solidFill>
                <a:srgbClr val="000000"/>
              </a:solidFill>
              <a:ln>
                <a:solidFill>
                  <a:srgbClr val="000000"/>
                </a:solidFill>
                <a:prstDash val="solid"/>
              </a:ln>
            </c:spPr>
          </c:marker>
          <c:errBars>
            <c:errDir val="y"/>
            <c:errBarType val="both"/>
            <c:errValType val="cust"/>
            <c:noEndCap val="0"/>
            <c:plus>
              <c:numRef>
                <c:f>'Int Fraser Esc Data'!$X$44</c:f>
                <c:numCache>
                  <c:formatCode>General</c:formatCode>
                  <c:ptCount val="1"/>
                  <c:pt idx="0">
                    <c:v>14180</c:v>
                  </c:pt>
                </c:numCache>
              </c:numRef>
            </c:plus>
            <c:minus>
              <c:numRef>
                <c:f>'Int Fraser Esc Data'!$X$43</c:f>
                <c:numCache>
                  <c:formatCode>General</c:formatCode>
                  <c:ptCount val="1"/>
                  <c:pt idx="0">
                    <c:v>8968</c:v>
                  </c:pt>
                </c:numCache>
              </c:numRef>
            </c:minus>
            <c:spPr>
              <a:ln w="12700">
                <a:solidFill>
                  <a:srgbClr val="000000"/>
                </a:solidFill>
                <a:prstDash val="solid"/>
              </a:ln>
            </c:spPr>
          </c:errBars>
          <c:cat>
            <c:numRef>
              <c:f>'Int Fraser Esc Data'!$B$4:$B$40</c:f>
              <c:numCache>
                <c:formatCode>General</c:formatCode>
                <c:ptCount val="37"/>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numCache>
            </c:numRef>
          </c:cat>
          <c:val>
            <c:numRef>
              <c:f>'Int Fraser Esc Data'!$X$4:$X$42</c:f>
              <c:numCache>
                <c:formatCode>General</c:formatCode>
                <c:ptCount val="39"/>
                <c:pt idx="37">
                  <c:v>24394</c:v>
                </c:pt>
              </c:numCache>
            </c:numRef>
          </c:val>
          <c:smooth val="0"/>
          <c:extLst>
            <c:ext xmlns:c16="http://schemas.microsoft.com/office/drawing/2014/chart" uri="{C3380CC4-5D6E-409C-BE32-E72D297353CC}">
              <c16:uniqueId val="{00000002-107B-406D-AA61-060AF3FC8B15}"/>
            </c:ext>
          </c:extLst>
        </c:ser>
        <c:ser>
          <c:idx val="3"/>
          <c:order val="3"/>
          <c:tx>
            <c:v>Int Fr Forecast</c:v>
          </c:tx>
          <c:spPr>
            <a:ln w="28575">
              <a:noFill/>
            </a:ln>
          </c:spPr>
          <c:marker>
            <c:symbol val="square"/>
            <c:size val="7"/>
            <c:spPr>
              <a:solidFill>
                <a:srgbClr val="000000"/>
              </a:solidFill>
              <a:ln>
                <a:solidFill>
                  <a:srgbClr val="000000"/>
                </a:solidFill>
                <a:prstDash val="solid"/>
              </a:ln>
            </c:spPr>
          </c:marker>
          <c:errBars>
            <c:errDir val="y"/>
            <c:errBarType val="both"/>
            <c:errValType val="cust"/>
            <c:noEndCap val="0"/>
            <c:plus>
              <c:numRef>
                <c:f>'Int Fraser Esc Data'!$Y$44</c:f>
                <c:numCache>
                  <c:formatCode>General</c:formatCode>
                  <c:ptCount val="1"/>
                  <c:pt idx="0">
                    <c:v>17629</c:v>
                  </c:pt>
                </c:numCache>
              </c:numRef>
            </c:plus>
            <c:minus>
              <c:numRef>
                <c:f>'Int Fraser Esc Data'!$Y$43</c:f>
                <c:numCache>
                  <c:formatCode>General</c:formatCode>
                  <c:ptCount val="1"/>
                  <c:pt idx="0">
                    <c:v>11243</c:v>
                  </c:pt>
                </c:numCache>
              </c:numRef>
            </c:minus>
            <c:spPr>
              <a:ln w="12700">
                <a:solidFill>
                  <a:srgbClr val="000000"/>
                </a:solidFill>
                <a:prstDash val="solid"/>
              </a:ln>
            </c:spPr>
          </c:errBars>
          <c:cat>
            <c:numRef>
              <c:f>'Int Fraser Esc Data'!$B$4:$B$40</c:f>
              <c:numCache>
                <c:formatCode>General</c:formatCode>
                <c:ptCount val="37"/>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numCache>
            </c:numRef>
          </c:cat>
          <c:val>
            <c:numRef>
              <c:f>'Int Fraser Esc Data'!$Y$4:$Y$42</c:f>
              <c:numCache>
                <c:formatCode>General</c:formatCode>
                <c:ptCount val="39"/>
                <c:pt idx="38">
                  <c:v>31036</c:v>
                </c:pt>
              </c:numCache>
            </c:numRef>
          </c:val>
          <c:smooth val="0"/>
          <c:extLst>
            <c:ext xmlns:c16="http://schemas.microsoft.com/office/drawing/2014/chart" uri="{C3380CC4-5D6E-409C-BE32-E72D297353CC}">
              <c16:uniqueId val="{00000003-107B-406D-AA61-060AF3FC8B15}"/>
            </c:ext>
          </c:extLst>
        </c:ser>
        <c:dLbls>
          <c:showLegendKey val="0"/>
          <c:showVal val="0"/>
          <c:showCatName val="0"/>
          <c:showSerName val="0"/>
          <c:showPercent val="0"/>
          <c:showBubbleSize val="0"/>
        </c:dLbls>
        <c:smooth val="0"/>
        <c:axId val="152462080"/>
        <c:axId val="152464000"/>
      </c:lineChart>
      <c:catAx>
        <c:axId val="152462080"/>
        <c:scaling>
          <c:orientation val="minMax"/>
        </c:scaling>
        <c:delete val="0"/>
        <c:axPos val="b"/>
        <c:title>
          <c:tx>
            <c:rich>
              <a:bodyPr/>
              <a:lstStyle/>
              <a:p>
                <a:pPr>
                  <a:defRPr sz="1500" b="1" i="0" u="none" strike="noStrike" baseline="0">
                    <a:solidFill>
                      <a:srgbClr val="000000"/>
                    </a:solidFill>
                    <a:latin typeface="Arial"/>
                    <a:ea typeface="Arial"/>
                    <a:cs typeface="Arial"/>
                  </a:defRPr>
                </a:pPr>
                <a:r>
                  <a:rPr lang="en-CA"/>
                  <a:t>Return Year</a:t>
                </a:r>
              </a:p>
            </c:rich>
          </c:tx>
          <c:layout>
            <c:manualLayout>
              <c:xMode val="edge"/>
              <c:yMode val="edge"/>
              <c:x val="0.49346457723202747"/>
              <c:y val="0.914028495634921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500" b="0" i="0" u="none" strike="noStrike" baseline="0">
                <a:solidFill>
                  <a:srgbClr val="000000"/>
                </a:solidFill>
                <a:latin typeface="Arial"/>
                <a:ea typeface="Arial"/>
                <a:cs typeface="Arial"/>
              </a:defRPr>
            </a:pPr>
            <a:endParaRPr lang="en-US"/>
          </a:p>
        </c:txPr>
        <c:crossAx val="152464000"/>
        <c:crosses val="autoZero"/>
        <c:auto val="1"/>
        <c:lblAlgn val="ctr"/>
        <c:lblOffset val="100"/>
        <c:tickLblSkip val="3"/>
        <c:tickMarkSkip val="1"/>
        <c:noMultiLvlLbl val="0"/>
      </c:catAx>
      <c:valAx>
        <c:axId val="152464000"/>
        <c:scaling>
          <c:orientation val="minMax"/>
        </c:scaling>
        <c:delete val="0"/>
        <c:axPos val="l"/>
        <c:majorGridlines>
          <c:spPr>
            <a:ln w="3175">
              <a:solidFill>
                <a:srgbClr val="000000"/>
              </a:solidFill>
              <a:prstDash val="solid"/>
            </a:ln>
          </c:spPr>
        </c:majorGridlines>
        <c:title>
          <c:tx>
            <c:rich>
              <a:bodyPr/>
              <a:lstStyle/>
              <a:p>
                <a:pPr>
                  <a:defRPr sz="1450" b="1" i="0" u="none" strike="noStrike" baseline="0">
                    <a:solidFill>
                      <a:srgbClr val="000000"/>
                    </a:solidFill>
                    <a:latin typeface="Arial"/>
                    <a:ea typeface="Arial"/>
                    <a:cs typeface="Arial"/>
                  </a:defRPr>
                </a:pPr>
                <a:r>
                  <a:rPr lang="en-CA"/>
                  <a:t>Aggregate Abundance</a:t>
                </a:r>
              </a:p>
            </c:rich>
          </c:tx>
          <c:layout>
            <c:manualLayout>
              <c:xMode val="edge"/>
              <c:yMode val="edge"/>
              <c:x val="1.7429212440866312E-2"/>
              <c:y val="0.2971346759737285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en-US"/>
          </a:p>
        </c:txPr>
        <c:crossAx val="152462080"/>
        <c:crosses val="autoZero"/>
        <c:crossBetween val="between"/>
      </c:valAx>
      <c:spPr>
        <a:solidFill>
          <a:srgbClr val="C0C0C0"/>
        </a:solidFill>
        <a:ln w="12700">
          <a:solidFill>
            <a:srgbClr val="000000"/>
          </a:solidFill>
          <a:prstDash val="solid"/>
        </a:ln>
      </c:spPr>
    </c:plotArea>
    <c:legend>
      <c:legendPos val="r"/>
      <c:layout>
        <c:manualLayout>
          <c:xMode val="edge"/>
          <c:yMode val="edge"/>
          <c:x val="0.62418367053852486"/>
          <c:y val="0.2156865922042801"/>
          <c:w val="0.23638369372924933"/>
          <c:h val="0.17043765677680875"/>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CA"/>
              <a:t>West Coast Vancouver Island Coho
3 Year running average and forecasts</a:t>
            </a:r>
          </a:p>
        </c:rich>
      </c:tx>
      <c:layout>
        <c:manualLayout>
          <c:xMode val="edge"/>
          <c:yMode val="edge"/>
          <c:x val="3.4394968641088979E-2"/>
          <c:y val="1.2411360949102036E-2"/>
        </c:manualLayout>
      </c:layout>
      <c:overlay val="0"/>
      <c:spPr>
        <a:noFill/>
        <a:ln w="25400">
          <a:noFill/>
        </a:ln>
      </c:spPr>
    </c:title>
    <c:autoTitleDeleted val="0"/>
    <c:plotArea>
      <c:layout>
        <c:manualLayout>
          <c:layoutTarget val="inner"/>
          <c:xMode val="edge"/>
          <c:yMode val="edge"/>
          <c:x val="0.15414041502117651"/>
          <c:y val="0.24290806428956843"/>
          <c:w val="0.80891870692931478"/>
          <c:h val="0.60461058337768503"/>
        </c:manualLayout>
      </c:layout>
      <c:lineChart>
        <c:grouping val="standard"/>
        <c:varyColors val="0"/>
        <c:ser>
          <c:idx val="1"/>
          <c:order val="0"/>
          <c:tx>
            <c:strRef>
              <c:f>'Forecast charts'!$B$1</c:f>
              <c:strCache>
                <c:ptCount val="1"/>
                <c:pt idx="0">
                  <c:v>Hatchery</c:v>
                </c:pt>
              </c:strCache>
            </c:strRef>
          </c:tx>
          <c:spPr>
            <a:ln w="38100">
              <a:solidFill>
                <a:srgbClr val="000000"/>
              </a:solidFill>
              <a:prstDash val="solid"/>
            </a:ln>
          </c:spPr>
          <c:marker>
            <c:symbol val="none"/>
          </c:marker>
          <c:cat>
            <c:numRef>
              <c:f>'Forecast charts'!$A$2:$A$15</c:f>
              <c:numCache>
                <c:formatCode>General</c:formatCode>
                <c:ptCount val="14"/>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numCache>
            </c:numRef>
          </c:cat>
          <c:val>
            <c:numRef>
              <c:f>'Forecast charts'!$D$2:$D$14</c:f>
              <c:numCache>
                <c:formatCode>0.000</c:formatCode>
                <c:ptCount val="13"/>
                <c:pt idx="0">
                  <c:v>7.8498093836079738E-2</c:v>
                </c:pt>
                <c:pt idx="1">
                  <c:v>9.0696182968931394E-2</c:v>
                </c:pt>
                <c:pt idx="2">
                  <c:v>9.1788037502875106E-2</c:v>
                </c:pt>
                <c:pt idx="3">
                  <c:v>9.0675222265991298E-2</c:v>
                </c:pt>
                <c:pt idx="4">
                  <c:v>7.0821982863712357E-2</c:v>
                </c:pt>
                <c:pt idx="5">
                  <c:v>7.6740389494618033E-2</c:v>
                </c:pt>
                <c:pt idx="6">
                  <c:v>4.6400758480767863E-2</c:v>
                </c:pt>
                <c:pt idx="7">
                  <c:v>5.092655634736467E-2</c:v>
                </c:pt>
                <c:pt idx="8">
                  <c:v>5.0929845551408247E-2</c:v>
                </c:pt>
                <c:pt idx="9">
                  <c:v>0.10042295183799954</c:v>
                </c:pt>
                <c:pt idx="10">
                  <c:v>8.8328533981009205E-2</c:v>
                </c:pt>
                <c:pt idx="11">
                  <c:v>0.10554012663088974</c:v>
                </c:pt>
                <c:pt idx="12">
                  <c:v>7.9129397026199505E-2</c:v>
                </c:pt>
              </c:numCache>
            </c:numRef>
          </c:val>
          <c:smooth val="0"/>
          <c:extLst>
            <c:ext xmlns:c16="http://schemas.microsoft.com/office/drawing/2014/chart" uri="{C3380CC4-5D6E-409C-BE32-E72D297353CC}">
              <c16:uniqueId val="{00000000-AC0D-4B5F-827B-F802C1DAF992}"/>
            </c:ext>
          </c:extLst>
        </c:ser>
        <c:ser>
          <c:idx val="2"/>
          <c:order val="1"/>
          <c:tx>
            <c:strRef>
              <c:f>'Forecast charts'!$C$1</c:f>
              <c:strCache>
                <c:ptCount val="1"/>
                <c:pt idx="0">
                  <c:v>Wild</c:v>
                </c:pt>
              </c:strCache>
            </c:strRef>
          </c:tx>
          <c:spPr>
            <a:ln w="38100">
              <a:solidFill>
                <a:srgbClr val="000000"/>
              </a:solidFill>
              <a:prstDash val="sysDash"/>
            </a:ln>
          </c:spPr>
          <c:marker>
            <c:symbol val="none"/>
          </c:marker>
          <c:cat>
            <c:numRef>
              <c:f>'Forecast charts'!$A$2:$A$15</c:f>
              <c:numCache>
                <c:formatCode>General</c:formatCode>
                <c:ptCount val="14"/>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numCache>
            </c:numRef>
          </c:cat>
          <c:val>
            <c:numRef>
              <c:f>'Forecast charts'!$E$2:$E$14</c:f>
              <c:numCache>
                <c:formatCode>0.000</c:formatCode>
                <c:ptCount val="13"/>
                <c:pt idx="2">
                  <c:v>4.7818597835308639E-2</c:v>
                </c:pt>
                <c:pt idx="3">
                  <c:v>5.0379115340349903E-2</c:v>
                </c:pt>
                <c:pt idx="4">
                  <c:v>4.1001221843530493E-2</c:v>
                </c:pt>
                <c:pt idx="5">
                  <c:v>3.1598223982675193E-2</c:v>
                </c:pt>
                <c:pt idx="6">
                  <c:v>1.4249156307581673E-2</c:v>
                </c:pt>
                <c:pt idx="7">
                  <c:v>1.4631899743741461E-2</c:v>
                </c:pt>
                <c:pt idx="8">
                  <c:v>1.6731728629190857E-2</c:v>
                </c:pt>
                <c:pt idx="9">
                  <c:v>4.0084683721814472E-2</c:v>
                </c:pt>
                <c:pt idx="10">
                  <c:v>3.5620128669024122E-2</c:v>
                </c:pt>
                <c:pt idx="11">
                  <c:v>3.1650431699327151E-2</c:v>
                </c:pt>
                <c:pt idx="12">
                  <c:v>1.2E-2</c:v>
                </c:pt>
              </c:numCache>
            </c:numRef>
          </c:val>
          <c:smooth val="0"/>
          <c:extLst>
            <c:ext xmlns:c16="http://schemas.microsoft.com/office/drawing/2014/chart" uri="{C3380CC4-5D6E-409C-BE32-E72D297353CC}">
              <c16:uniqueId val="{00000001-AC0D-4B5F-827B-F802C1DAF992}"/>
            </c:ext>
          </c:extLst>
        </c:ser>
        <c:ser>
          <c:idx val="3"/>
          <c:order val="2"/>
          <c:tx>
            <c:strRef>
              <c:f>'Forecast charts'!$F$1</c:f>
              <c:strCache>
                <c:ptCount val="1"/>
                <c:pt idx="0">
                  <c:v>Hatchery Forecast</c:v>
                </c:pt>
              </c:strCache>
            </c:strRef>
          </c:tx>
          <c:spPr>
            <a:ln w="28575">
              <a:noFill/>
            </a:ln>
          </c:spPr>
          <c:marker>
            <c:symbol val="square"/>
            <c:size val="6"/>
            <c:spPr>
              <a:solidFill>
                <a:srgbClr val="000000"/>
              </a:solidFill>
              <a:ln>
                <a:solidFill>
                  <a:srgbClr val="000000"/>
                </a:solidFill>
                <a:prstDash val="solid"/>
              </a:ln>
            </c:spPr>
          </c:marker>
          <c:errBars>
            <c:errDir val="y"/>
            <c:errBarType val="both"/>
            <c:errValType val="cust"/>
            <c:noEndCap val="0"/>
            <c:plus>
              <c:numRef>
                <c:f>'Forecast charts'!$F$17</c:f>
                <c:numCache>
                  <c:formatCode>General</c:formatCode>
                  <c:ptCount val="1"/>
                  <c:pt idx="0">
                    <c:v>-8.9999999999999941E-3</c:v>
                  </c:pt>
                </c:numCache>
              </c:numRef>
            </c:plus>
            <c:minus>
              <c:numRef>
                <c:f>'Forecast charts'!$F$16</c:f>
                <c:numCache>
                  <c:formatCode>General</c:formatCode>
                  <c:ptCount val="1"/>
                  <c:pt idx="0">
                    <c:v>-1.1000000000000003E-2</c:v>
                  </c:pt>
                </c:numCache>
              </c:numRef>
            </c:minus>
            <c:spPr>
              <a:ln w="25400">
                <a:solidFill>
                  <a:srgbClr val="000000"/>
                </a:solidFill>
                <a:prstDash val="solid"/>
              </a:ln>
            </c:spPr>
          </c:errBars>
          <c:cat>
            <c:numRef>
              <c:f>'Forecast charts'!$A$2:$A$15</c:f>
              <c:numCache>
                <c:formatCode>General</c:formatCode>
                <c:ptCount val="14"/>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numCache>
            </c:numRef>
          </c:cat>
          <c:val>
            <c:numRef>
              <c:f>'Forecast charts'!$F$2:$F$15</c:f>
              <c:numCache>
                <c:formatCode>General</c:formatCode>
                <c:ptCount val="14"/>
                <c:pt idx="13">
                  <c:v>4.3999999999999997E-2</c:v>
                </c:pt>
              </c:numCache>
            </c:numRef>
          </c:val>
          <c:smooth val="0"/>
          <c:extLst>
            <c:ext xmlns:c16="http://schemas.microsoft.com/office/drawing/2014/chart" uri="{C3380CC4-5D6E-409C-BE32-E72D297353CC}">
              <c16:uniqueId val="{00000002-AC0D-4B5F-827B-F802C1DAF992}"/>
            </c:ext>
          </c:extLst>
        </c:ser>
        <c:ser>
          <c:idx val="4"/>
          <c:order val="3"/>
          <c:tx>
            <c:strRef>
              <c:f>'Forecast charts'!$G$1</c:f>
              <c:strCache>
                <c:ptCount val="1"/>
                <c:pt idx="0">
                  <c:v>Wild Forecast</c:v>
                </c:pt>
              </c:strCache>
            </c:strRef>
          </c:tx>
          <c:spPr>
            <a:ln w="28575">
              <a:noFill/>
            </a:ln>
          </c:spPr>
          <c:marker>
            <c:symbol val="circle"/>
            <c:size val="7"/>
            <c:spPr>
              <a:solidFill>
                <a:srgbClr val="000000"/>
              </a:solidFill>
              <a:ln>
                <a:solidFill>
                  <a:srgbClr val="000000"/>
                </a:solidFill>
                <a:prstDash val="solid"/>
              </a:ln>
            </c:spPr>
          </c:marker>
          <c:errBars>
            <c:errDir val="y"/>
            <c:errBarType val="both"/>
            <c:errValType val="cust"/>
            <c:noEndCap val="0"/>
            <c:plus>
              <c:numRef>
                <c:f>'Forecast charts'!$G$17</c:f>
                <c:numCache>
                  <c:formatCode>General</c:formatCode>
                  <c:ptCount val="1"/>
                  <c:pt idx="0">
                    <c:v>-2.9999999999999992E-3</c:v>
                  </c:pt>
                </c:numCache>
              </c:numRef>
            </c:plus>
            <c:minus>
              <c:numRef>
                <c:f>'Forecast charts'!$G$16</c:f>
                <c:numCache>
                  <c:formatCode>General</c:formatCode>
                  <c:ptCount val="1"/>
                  <c:pt idx="0">
                    <c:v>-6.9999999999999993E-3</c:v>
                  </c:pt>
                </c:numCache>
              </c:numRef>
            </c:minus>
            <c:spPr>
              <a:ln w="25400">
                <a:solidFill>
                  <a:srgbClr val="000000"/>
                </a:solidFill>
                <a:prstDash val="solid"/>
              </a:ln>
            </c:spPr>
          </c:errBars>
          <c:cat>
            <c:numRef>
              <c:f>'Forecast charts'!$A$2:$A$15</c:f>
              <c:numCache>
                <c:formatCode>General</c:formatCode>
                <c:ptCount val="14"/>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numCache>
            </c:numRef>
          </c:cat>
          <c:val>
            <c:numRef>
              <c:f>'Forecast charts'!$G$2:$G$15</c:f>
              <c:numCache>
                <c:formatCode>General</c:formatCode>
                <c:ptCount val="14"/>
                <c:pt idx="13" formatCode="0.000">
                  <c:v>1.0999999999999999E-2</c:v>
                </c:pt>
              </c:numCache>
            </c:numRef>
          </c:val>
          <c:smooth val="0"/>
          <c:extLst>
            <c:ext xmlns:c16="http://schemas.microsoft.com/office/drawing/2014/chart" uri="{C3380CC4-5D6E-409C-BE32-E72D297353CC}">
              <c16:uniqueId val="{00000003-AC0D-4B5F-827B-F802C1DAF992}"/>
            </c:ext>
          </c:extLst>
        </c:ser>
        <c:dLbls>
          <c:showLegendKey val="0"/>
          <c:showVal val="0"/>
          <c:showCatName val="0"/>
          <c:showSerName val="0"/>
          <c:showPercent val="0"/>
          <c:showBubbleSize val="0"/>
        </c:dLbls>
        <c:smooth val="0"/>
        <c:axId val="153852544"/>
        <c:axId val="153854720"/>
      </c:lineChart>
      <c:catAx>
        <c:axId val="153852544"/>
        <c:scaling>
          <c:orientation val="minMax"/>
        </c:scaling>
        <c:delete val="0"/>
        <c:axPos val="b"/>
        <c:title>
          <c:tx>
            <c:rich>
              <a:bodyPr/>
              <a:lstStyle/>
              <a:p>
                <a:pPr>
                  <a:defRPr sz="1025" b="1" i="0" u="none" strike="noStrike" baseline="0">
                    <a:solidFill>
                      <a:srgbClr val="000000"/>
                    </a:solidFill>
                    <a:latin typeface="Arial"/>
                    <a:ea typeface="Arial"/>
                    <a:cs typeface="Arial"/>
                  </a:defRPr>
                </a:pPr>
                <a:r>
                  <a:rPr lang="en-CA"/>
                  <a:t>Return Year </a:t>
                </a:r>
              </a:p>
            </c:rich>
          </c:tx>
          <c:layout>
            <c:manualLayout>
              <c:xMode val="edge"/>
              <c:yMode val="edge"/>
              <c:x val="0.49426843824972305"/>
              <c:y val="0.936171225875125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Arial"/>
                <a:ea typeface="Arial"/>
                <a:cs typeface="Arial"/>
              </a:defRPr>
            </a:pPr>
            <a:endParaRPr lang="en-US"/>
          </a:p>
        </c:txPr>
        <c:crossAx val="153854720"/>
        <c:crosses val="autoZero"/>
        <c:auto val="1"/>
        <c:lblAlgn val="ctr"/>
        <c:lblOffset val="100"/>
        <c:tickLblSkip val="1"/>
        <c:tickMarkSkip val="1"/>
        <c:noMultiLvlLbl val="0"/>
      </c:catAx>
      <c:valAx>
        <c:axId val="153854720"/>
        <c:scaling>
          <c:orientation val="minMax"/>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CA"/>
                  <a:t>Marine Survival</a:t>
                </a:r>
              </a:p>
            </c:rich>
          </c:tx>
          <c:layout>
            <c:manualLayout>
              <c:xMode val="edge"/>
              <c:yMode val="edge"/>
              <c:x val="4.3312182733223153E-2"/>
              <c:y val="0.43262458165441386"/>
            </c:manualLayout>
          </c:layout>
          <c:overlay val="0"/>
          <c:spPr>
            <a:noFill/>
            <a:ln w="25400">
              <a:noFill/>
            </a:ln>
          </c:spPr>
        </c:title>
        <c:numFmt formatCode="0.000"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53852544"/>
        <c:crosses val="autoZero"/>
        <c:crossBetween val="between"/>
      </c:valAx>
      <c:spPr>
        <a:solidFill>
          <a:srgbClr val="C0C0C0"/>
        </a:solidFill>
        <a:ln w="12700">
          <a:solidFill>
            <a:srgbClr val="808080"/>
          </a:solidFill>
          <a:prstDash val="solid"/>
        </a:ln>
      </c:spPr>
    </c:plotArea>
    <c:legend>
      <c:legendPos val="t"/>
      <c:layout>
        <c:manualLayout>
          <c:xMode val="edge"/>
          <c:yMode val="edge"/>
          <c:x val="0.71719879055307756"/>
          <c:y val="1.2411360949102036E-2"/>
          <c:w val="0.25477754548954795"/>
          <c:h val="0.1879434658006879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CA"/>
              <a:t>Georgia Basin Coho
3 Year running average and forecasts</a:t>
            </a:r>
          </a:p>
        </c:rich>
      </c:tx>
      <c:layout>
        <c:manualLayout>
          <c:xMode val="edge"/>
          <c:yMode val="edge"/>
          <c:x val="0.10259579728059333"/>
          <c:y val="1.9607886158412909E-2"/>
        </c:manualLayout>
      </c:layout>
      <c:overlay val="0"/>
      <c:spPr>
        <a:noFill/>
        <a:ln w="25400">
          <a:noFill/>
        </a:ln>
      </c:spPr>
    </c:title>
    <c:autoTitleDeleted val="0"/>
    <c:plotArea>
      <c:layout>
        <c:manualLayout>
          <c:layoutTarget val="inner"/>
          <c:xMode val="edge"/>
          <c:yMode val="edge"/>
          <c:x val="0.1285537700865266"/>
          <c:y val="0.13235323156928716"/>
          <c:w val="0.84919653893695923"/>
          <c:h val="0.69117798708405498"/>
        </c:manualLayout>
      </c:layout>
      <c:lineChart>
        <c:grouping val="standard"/>
        <c:varyColors val="0"/>
        <c:ser>
          <c:idx val="0"/>
          <c:order val="0"/>
          <c:tx>
            <c:strRef>
              <c:f>'Forecast charts'!$H$23</c:f>
              <c:strCache>
                <c:ptCount val="1"/>
                <c:pt idx="0">
                  <c:v>GB Wild</c:v>
                </c:pt>
              </c:strCache>
            </c:strRef>
          </c:tx>
          <c:spPr>
            <a:ln w="38100">
              <a:solidFill>
                <a:srgbClr val="000000"/>
              </a:solidFill>
              <a:prstDash val="sysDash"/>
            </a:ln>
          </c:spPr>
          <c:marker>
            <c:symbol val="none"/>
          </c:marker>
          <c:cat>
            <c:numRef>
              <c:f>'Forecast charts'!$A$34:$A$63</c:f>
              <c:numCache>
                <c:formatCode>General</c:formatCode>
                <c:ptCount val="30"/>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numCache>
            </c:numRef>
          </c:cat>
          <c:val>
            <c:numRef>
              <c:f>'Forecast charts'!$H$34:$H$63</c:f>
              <c:numCache>
                <c:formatCode>0.000</c:formatCode>
                <c:ptCount val="30"/>
                <c:pt idx="1">
                  <c:v>0.12235689920881519</c:v>
                </c:pt>
                <c:pt idx="2">
                  <c:v>0.14215511704294667</c:v>
                </c:pt>
                <c:pt idx="3">
                  <c:v>0.14218627764083971</c:v>
                </c:pt>
                <c:pt idx="4">
                  <c:v>0.14645234431120036</c:v>
                </c:pt>
                <c:pt idx="5">
                  <c:v>0.11274774846213127</c:v>
                </c:pt>
                <c:pt idx="6">
                  <c:v>0.10812044337710318</c:v>
                </c:pt>
                <c:pt idx="7">
                  <c:v>8.7689410651921609E-2</c:v>
                </c:pt>
                <c:pt idx="8">
                  <c:v>8.7400376294471602E-2</c:v>
                </c:pt>
                <c:pt idx="9">
                  <c:v>6.9731080628762765E-2</c:v>
                </c:pt>
                <c:pt idx="10">
                  <c:v>6.5362772458110688E-2</c:v>
                </c:pt>
                <c:pt idx="11">
                  <c:v>5.4348709805071428E-2</c:v>
                </c:pt>
                <c:pt idx="12">
                  <c:v>4.7060590987428375E-2</c:v>
                </c:pt>
                <c:pt idx="13">
                  <c:v>3.5242725529771569E-2</c:v>
                </c:pt>
                <c:pt idx="14">
                  <c:v>3.3645609568239941E-2</c:v>
                </c:pt>
                <c:pt idx="15">
                  <c:v>4.0963852284713241E-2</c:v>
                </c:pt>
                <c:pt idx="16">
                  <c:v>5.0049976251318386E-2</c:v>
                </c:pt>
                <c:pt idx="17">
                  <c:v>4.4917289795245834E-2</c:v>
                </c:pt>
                <c:pt idx="18">
                  <c:v>3.7776420437082535E-2</c:v>
                </c:pt>
                <c:pt idx="19">
                  <c:v>2.4997820196272929E-2</c:v>
                </c:pt>
                <c:pt idx="20">
                  <c:v>2.0202521929638312E-2</c:v>
                </c:pt>
                <c:pt idx="21">
                  <c:v>1.2242660753379937E-2</c:v>
                </c:pt>
                <c:pt idx="22">
                  <c:v>1.2207959222735073E-2</c:v>
                </c:pt>
                <c:pt idx="23">
                  <c:v>1.8889921967867717E-2</c:v>
                </c:pt>
                <c:pt idx="24">
                  <c:v>1.9819156789782782E-2</c:v>
                </c:pt>
                <c:pt idx="25">
                  <c:v>2.0233020105072008E-2</c:v>
                </c:pt>
                <c:pt idx="26">
                  <c:v>1.4250000000000001E-2</c:v>
                </c:pt>
                <c:pt idx="27">
                  <c:v>1.7250000000000001E-2</c:v>
                </c:pt>
                <c:pt idx="28">
                  <c:v>2.3E-2</c:v>
                </c:pt>
                <c:pt idx="29">
                  <c:v>1.7000000000000001E-2</c:v>
                </c:pt>
              </c:numCache>
            </c:numRef>
          </c:val>
          <c:smooth val="0"/>
          <c:extLst>
            <c:ext xmlns:c16="http://schemas.microsoft.com/office/drawing/2014/chart" uri="{C3380CC4-5D6E-409C-BE32-E72D297353CC}">
              <c16:uniqueId val="{00000000-68AE-4E9A-B6E1-07995460276B}"/>
            </c:ext>
          </c:extLst>
        </c:ser>
        <c:ser>
          <c:idx val="1"/>
          <c:order val="1"/>
          <c:tx>
            <c:strRef>
              <c:f>'Forecast charts'!$I$23</c:f>
              <c:strCache>
                <c:ptCount val="1"/>
                <c:pt idx="0">
                  <c:v>GB Hatchery</c:v>
                </c:pt>
              </c:strCache>
            </c:strRef>
          </c:tx>
          <c:spPr>
            <a:ln w="38100">
              <a:solidFill>
                <a:srgbClr val="000000"/>
              </a:solidFill>
              <a:prstDash val="solid"/>
            </a:ln>
          </c:spPr>
          <c:marker>
            <c:symbol val="none"/>
          </c:marker>
          <c:cat>
            <c:numRef>
              <c:f>'Forecast charts'!$A$34:$A$63</c:f>
              <c:numCache>
                <c:formatCode>General</c:formatCode>
                <c:ptCount val="30"/>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numCache>
            </c:numRef>
          </c:cat>
          <c:val>
            <c:numRef>
              <c:f>'Forecast charts'!$I$34:$I$63</c:f>
              <c:numCache>
                <c:formatCode>0.000</c:formatCode>
                <c:ptCount val="30"/>
                <c:pt idx="1">
                  <c:v>0.10527101171824965</c:v>
                </c:pt>
                <c:pt idx="2">
                  <c:v>0.121734548840938</c:v>
                </c:pt>
                <c:pt idx="3">
                  <c:v>0.12735937886239643</c:v>
                </c:pt>
                <c:pt idx="4">
                  <c:v>0.11502577767527777</c:v>
                </c:pt>
                <c:pt idx="5">
                  <c:v>8.5502654790027596E-2</c:v>
                </c:pt>
                <c:pt idx="6">
                  <c:v>7.0242275583242697E-2</c:v>
                </c:pt>
                <c:pt idx="7">
                  <c:v>6.4888346688924514E-2</c:v>
                </c:pt>
                <c:pt idx="8">
                  <c:v>6.0832629967887054E-2</c:v>
                </c:pt>
                <c:pt idx="9">
                  <c:v>5.0422770495243664E-2</c:v>
                </c:pt>
                <c:pt idx="10">
                  <c:v>3.9231264525683061E-2</c:v>
                </c:pt>
                <c:pt idx="11">
                  <c:v>2.6384240519336782E-2</c:v>
                </c:pt>
                <c:pt idx="12">
                  <c:v>1.685677218184662E-2</c:v>
                </c:pt>
                <c:pt idx="13">
                  <c:v>1.2144342123505847E-2</c:v>
                </c:pt>
                <c:pt idx="14">
                  <c:v>1.2833706969294504E-2</c:v>
                </c:pt>
                <c:pt idx="15">
                  <c:v>2.1272117281185388E-2</c:v>
                </c:pt>
                <c:pt idx="16">
                  <c:v>2.3141629904519522E-2</c:v>
                </c:pt>
                <c:pt idx="17">
                  <c:v>2.178648509314092E-2</c:v>
                </c:pt>
                <c:pt idx="18">
                  <c:v>1.7181937331476198E-2</c:v>
                </c:pt>
                <c:pt idx="19">
                  <c:v>1.3460802572752872E-2</c:v>
                </c:pt>
                <c:pt idx="20">
                  <c:v>1.050225256824505E-2</c:v>
                </c:pt>
                <c:pt idx="21">
                  <c:v>7.2175554887549719E-3</c:v>
                </c:pt>
                <c:pt idx="22">
                  <c:v>6.9814998806754123E-3</c:v>
                </c:pt>
                <c:pt idx="23">
                  <c:v>9.5845122168270458E-3</c:v>
                </c:pt>
                <c:pt idx="24">
                  <c:v>1.0612573158896585E-2</c:v>
                </c:pt>
                <c:pt idx="25">
                  <c:v>1.1833128873691368E-2</c:v>
                </c:pt>
                <c:pt idx="26">
                  <c:v>1.5780823247629167E-2</c:v>
                </c:pt>
                <c:pt idx="27">
                  <c:v>1.9733567973833244E-2</c:v>
                </c:pt>
                <c:pt idx="28">
                  <c:v>2.244286204122008E-2</c:v>
                </c:pt>
                <c:pt idx="29">
                  <c:v>2.1582711827636145E-2</c:v>
                </c:pt>
              </c:numCache>
            </c:numRef>
          </c:val>
          <c:smooth val="0"/>
          <c:extLst>
            <c:ext xmlns:c16="http://schemas.microsoft.com/office/drawing/2014/chart" uri="{C3380CC4-5D6E-409C-BE32-E72D297353CC}">
              <c16:uniqueId val="{00000001-68AE-4E9A-B6E1-07995460276B}"/>
            </c:ext>
          </c:extLst>
        </c:ser>
        <c:ser>
          <c:idx val="4"/>
          <c:order val="2"/>
          <c:tx>
            <c:strRef>
              <c:f>'Forecast charts'!$J$23</c:f>
              <c:strCache>
                <c:ptCount val="1"/>
                <c:pt idx="0">
                  <c:v>LowFr Hatchery</c:v>
                </c:pt>
              </c:strCache>
            </c:strRef>
          </c:tx>
          <c:spPr>
            <a:ln w="25400">
              <a:solidFill>
                <a:srgbClr val="000000"/>
              </a:solidFill>
              <a:prstDash val="lgDash"/>
            </a:ln>
          </c:spPr>
          <c:marker>
            <c:symbol val="none"/>
          </c:marker>
          <c:cat>
            <c:numRef>
              <c:f>'Forecast charts'!$A$34:$A$63</c:f>
              <c:numCache>
                <c:formatCode>General</c:formatCode>
                <c:ptCount val="30"/>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numCache>
            </c:numRef>
          </c:cat>
          <c:val>
            <c:numRef>
              <c:f>'Forecast charts'!$J$34:$J$63</c:f>
              <c:numCache>
                <c:formatCode>0.000</c:formatCode>
                <c:ptCount val="30"/>
                <c:pt idx="1">
                  <c:v>7.7942908806863942E-2</c:v>
                </c:pt>
                <c:pt idx="2">
                  <c:v>0.11979830622108799</c:v>
                </c:pt>
                <c:pt idx="3">
                  <c:v>0.13365487674007237</c:v>
                </c:pt>
                <c:pt idx="4">
                  <c:v>0.13078413698225758</c:v>
                </c:pt>
                <c:pt idx="5">
                  <c:v>8.6621810138641606E-2</c:v>
                </c:pt>
                <c:pt idx="6">
                  <c:v>8.2800983496836747E-2</c:v>
                </c:pt>
                <c:pt idx="7">
                  <c:v>8.3540743575787571E-2</c:v>
                </c:pt>
                <c:pt idx="8">
                  <c:v>8.0018003862618245E-2</c:v>
                </c:pt>
                <c:pt idx="9">
                  <c:v>6.5996925939993387E-2</c:v>
                </c:pt>
                <c:pt idx="10">
                  <c:v>5.1428998403961895E-2</c:v>
                </c:pt>
                <c:pt idx="11">
                  <c:v>3.4796006561722069E-2</c:v>
                </c:pt>
                <c:pt idx="12">
                  <c:v>1.8214090566821172E-2</c:v>
                </c:pt>
                <c:pt idx="13">
                  <c:v>1.1594932411451318E-2</c:v>
                </c:pt>
                <c:pt idx="14">
                  <c:v>1.1743290460631129E-2</c:v>
                </c:pt>
                <c:pt idx="15">
                  <c:v>2.9333333333333333E-2</c:v>
                </c:pt>
                <c:pt idx="16">
                  <c:v>2.9000000000000001E-2</c:v>
                </c:pt>
                <c:pt idx="17">
                  <c:v>2.8233811690584528E-2</c:v>
                </c:pt>
                <c:pt idx="18">
                  <c:v>1.8195371080155672E-2</c:v>
                </c:pt>
                <c:pt idx="19">
                  <c:v>1.7689414940912501E-2</c:v>
                </c:pt>
                <c:pt idx="20">
                  <c:v>1.8161498407372006E-2</c:v>
                </c:pt>
                <c:pt idx="21">
                  <c:v>1.3595716795578644E-2</c:v>
                </c:pt>
                <c:pt idx="22">
                  <c:v>1.0489327665148956E-2</c:v>
                </c:pt>
                <c:pt idx="23">
                  <c:v>1.2616220518756707E-2</c:v>
                </c:pt>
                <c:pt idx="24">
                  <c:v>1.5883267330274106E-2</c:v>
                </c:pt>
                <c:pt idx="25">
                  <c:v>1.7241685247491093E-2</c:v>
                </c:pt>
                <c:pt idx="26">
                  <c:v>2.6077962687378341E-2</c:v>
                </c:pt>
                <c:pt idx="27">
                  <c:v>2.9107489479311268E-2</c:v>
                </c:pt>
                <c:pt idx="28">
                  <c:v>3.3969861489527846E-2</c:v>
                </c:pt>
                <c:pt idx="29">
                  <c:v>2.9451194058483222E-2</c:v>
                </c:pt>
              </c:numCache>
            </c:numRef>
          </c:val>
          <c:smooth val="0"/>
          <c:extLst>
            <c:ext xmlns:c16="http://schemas.microsoft.com/office/drawing/2014/chart" uri="{C3380CC4-5D6E-409C-BE32-E72D297353CC}">
              <c16:uniqueId val="{00000002-68AE-4E9A-B6E1-07995460276B}"/>
            </c:ext>
          </c:extLst>
        </c:ser>
        <c:ser>
          <c:idx val="2"/>
          <c:order val="3"/>
          <c:tx>
            <c:strRef>
              <c:f>'Forecast charts'!$K$23</c:f>
              <c:strCache>
                <c:ptCount val="1"/>
                <c:pt idx="0">
                  <c:v>GB Wild Forecast</c:v>
                </c:pt>
              </c:strCache>
            </c:strRef>
          </c:tx>
          <c:spPr>
            <a:ln w="28575">
              <a:noFill/>
            </a:ln>
          </c:spPr>
          <c:marker>
            <c:symbol val="triangle"/>
            <c:size val="6"/>
            <c:spPr>
              <a:solidFill>
                <a:srgbClr val="000000"/>
              </a:solidFill>
              <a:ln>
                <a:solidFill>
                  <a:srgbClr val="000000"/>
                </a:solidFill>
                <a:prstDash val="solid"/>
              </a:ln>
            </c:spPr>
          </c:marker>
          <c:errBars>
            <c:errDir val="y"/>
            <c:errBarType val="both"/>
            <c:errValType val="cust"/>
            <c:noEndCap val="0"/>
            <c:plus>
              <c:numRef>
                <c:f>'Forecast charts'!$K$67</c:f>
                <c:numCache>
                  <c:formatCode>General</c:formatCode>
                  <c:ptCount val="1"/>
                  <c:pt idx="0">
                    <c:v>8.0000000000000002E-3</c:v>
                  </c:pt>
                </c:numCache>
              </c:numRef>
            </c:plus>
            <c:minus>
              <c:numRef>
                <c:f>'Forecast charts'!$K$66</c:f>
                <c:numCache>
                  <c:formatCode>General</c:formatCode>
                  <c:ptCount val="1"/>
                  <c:pt idx="0">
                    <c:v>4.9999999999999992E-3</c:v>
                  </c:pt>
                </c:numCache>
              </c:numRef>
            </c:minus>
            <c:spPr>
              <a:ln w="12700">
                <a:solidFill>
                  <a:srgbClr val="000000"/>
                </a:solidFill>
                <a:prstDash val="solid"/>
              </a:ln>
            </c:spPr>
          </c:errBars>
          <c:val>
            <c:numRef>
              <c:f>'Forecast charts'!$K$34:$K$65</c:f>
              <c:numCache>
                <c:formatCode>General</c:formatCode>
                <c:ptCount val="32"/>
                <c:pt idx="29">
                  <c:v>1.7999999999999999E-2</c:v>
                </c:pt>
              </c:numCache>
            </c:numRef>
          </c:val>
          <c:smooth val="0"/>
          <c:extLst>
            <c:ext xmlns:c16="http://schemas.microsoft.com/office/drawing/2014/chart" uri="{C3380CC4-5D6E-409C-BE32-E72D297353CC}">
              <c16:uniqueId val="{00000003-68AE-4E9A-B6E1-07995460276B}"/>
            </c:ext>
          </c:extLst>
        </c:ser>
        <c:ser>
          <c:idx val="3"/>
          <c:order val="4"/>
          <c:tx>
            <c:strRef>
              <c:f>'Forecast charts'!$L$23</c:f>
              <c:strCache>
                <c:ptCount val="1"/>
                <c:pt idx="0">
                  <c:v>GB Hatchery Forecast</c:v>
                </c:pt>
              </c:strCache>
            </c:strRef>
          </c:tx>
          <c:spPr>
            <a:ln w="28575">
              <a:noFill/>
            </a:ln>
          </c:spPr>
          <c:marker>
            <c:symbol val="x"/>
            <c:size val="5"/>
            <c:spPr>
              <a:solidFill>
                <a:srgbClr val="000000"/>
              </a:solidFill>
              <a:ln>
                <a:solidFill>
                  <a:srgbClr val="000000"/>
                </a:solidFill>
                <a:prstDash val="solid"/>
              </a:ln>
            </c:spPr>
          </c:marker>
          <c:errBars>
            <c:errDir val="y"/>
            <c:errBarType val="both"/>
            <c:errValType val="cust"/>
            <c:noEndCap val="0"/>
            <c:plus>
              <c:numRef>
                <c:f>'Forecast charts'!$L$67</c:f>
                <c:numCache>
                  <c:formatCode>General</c:formatCode>
                  <c:ptCount val="1"/>
                  <c:pt idx="0">
                    <c:v>8.0000000000000019E-3</c:v>
                  </c:pt>
                </c:numCache>
              </c:numRef>
            </c:plus>
            <c:minus>
              <c:numRef>
                <c:f>'Forecast charts'!$L$66</c:f>
                <c:numCache>
                  <c:formatCode>General</c:formatCode>
                  <c:ptCount val="1"/>
                  <c:pt idx="0">
                    <c:v>3.9999999999999992E-3</c:v>
                  </c:pt>
                </c:numCache>
              </c:numRef>
            </c:minus>
            <c:spPr>
              <a:ln w="12700">
                <a:solidFill>
                  <a:srgbClr val="000000"/>
                </a:solidFill>
                <a:prstDash val="solid"/>
              </a:ln>
            </c:spPr>
          </c:errBars>
          <c:val>
            <c:numRef>
              <c:f>'Forecast charts'!$L$34:$L$65</c:f>
              <c:numCache>
                <c:formatCode>General</c:formatCode>
                <c:ptCount val="32"/>
                <c:pt idx="30">
                  <c:v>8.9999999999999993E-3</c:v>
                </c:pt>
              </c:numCache>
            </c:numRef>
          </c:val>
          <c:smooth val="0"/>
          <c:extLst>
            <c:ext xmlns:c16="http://schemas.microsoft.com/office/drawing/2014/chart" uri="{C3380CC4-5D6E-409C-BE32-E72D297353CC}">
              <c16:uniqueId val="{00000004-68AE-4E9A-B6E1-07995460276B}"/>
            </c:ext>
          </c:extLst>
        </c:ser>
        <c:ser>
          <c:idx val="5"/>
          <c:order val="5"/>
          <c:tx>
            <c:strRef>
              <c:f>'Forecast charts'!$M$23</c:f>
              <c:strCache>
                <c:ptCount val="1"/>
                <c:pt idx="0">
                  <c:v>LowFr Hatch Forecast</c:v>
                </c:pt>
              </c:strCache>
            </c:strRef>
          </c:tx>
          <c:spPr>
            <a:ln w="28575">
              <a:noFill/>
            </a:ln>
          </c:spPr>
          <c:marker>
            <c:symbol val="circle"/>
            <c:size val="6"/>
            <c:spPr>
              <a:solidFill>
                <a:srgbClr val="000000"/>
              </a:solidFill>
              <a:ln>
                <a:solidFill>
                  <a:srgbClr val="000000"/>
                </a:solidFill>
                <a:prstDash val="solid"/>
              </a:ln>
            </c:spPr>
          </c:marker>
          <c:errBars>
            <c:errDir val="y"/>
            <c:errBarType val="both"/>
            <c:errValType val="cust"/>
            <c:noEndCap val="0"/>
            <c:plus>
              <c:numRef>
                <c:f>'Forecast charts'!$M$67</c:f>
                <c:numCache>
                  <c:formatCode>General</c:formatCode>
                  <c:ptCount val="1"/>
                  <c:pt idx="0">
                    <c:v>7.5999999999999991E-3</c:v>
                  </c:pt>
                </c:numCache>
              </c:numRef>
            </c:plus>
            <c:minus>
              <c:numRef>
                <c:f>'Forecast charts'!$M$66</c:f>
                <c:numCache>
                  <c:formatCode>General</c:formatCode>
                  <c:ptCount val="1"/>
                  <c:pt idx="0">
                    <c:v>4.3999999999999994E-3</c:v>
                  </c:pt>
                </c:numCache>
              </c:numRef>
            </c:minus>
            <c:spPr>
              <a:ln w="12700">
                <a:solidFill>
                  <a:srgbClr val="000000"/>
                </a:solidFill>
                <a:prstDash val="solid"/>
              </a:ln>
            </c:spPr>
          </c:errBars>
          <c:val>
            <c:numRef>
              <c:f>'Forecast charts'!$M$34:$M$65</c:f>
              <c:numCache>
                <c:formatCode>General</c:formatCode>
                <c:ptCount val="32"/>
                <c:pt idx="31">
                  <c:v>1.04E-2</c:v>
                </c:pt>
              </c:numCache>
            </c:numRef>
          </c:val>
          <c:smooth val="0"/>
          <c:extLst>
            <c:ext xmlns:c16="http://schemas.microsoft.com/office/drawing/2014/chart" uri="{C3380CC4-5D6E-409C-BE32-E72D297353CC}">
              <c16:uniqueId val="{00000005-68AE-4E9A-B6E1-07995460276B}"/>
            </c:ext>
          </c:extLst>
        </c:ser>
        <c:dLbls>
          <c:showLegendKey val="0"/>
          <c:showVal val="0"/>
          <c:showCatName val="0"/>
          <c:showSerName val="0"/>
          <c:showPercent val="0"/>
          <c:showBubbleSize val="0"/>
        </c:dLbls>
        <c:smooth val="0"/>
        <c:axId val="155113728"/>
        <c:axId val="155910528"/>
      </c:lineChart>
      <c:catAx>
        <c:axId val="15511372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CA"/>
                  <a:t>Return Year </a:t>
                </a:r>
              </a:p>
            </c:rich>
          </c:tx>
          <c:layout>
            <c:manualLayout>
              <c:xMode val="edge"/>
              <c:yMode val="edge"/>
              <c:x val="0.48454882571075403"/>
              <c:y val="0.9183026684190045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050" b="0" i="0" u="none" strike="noStrike" baseline="0">
                <a:solidFill>
                  <a:srgbClr val="000000"/>
                </a:solidFill>
                <a:latin typeface="Arial"/>
                <a:ea typeface="Arial"/>
                <a:cs typeface="Arial"/>
              </a:defRPr>
            </a:pPr>
            <a:endParaRPr lang="en-US"/>
          </a:p>
        </c:txPr>
        <c:crossAx val="155910528"/>
        <c:crosses val="autoZero"/>
        <c:auto val="1"/>
        <c:lblAlgn val="ctr"/>
        <c:lblOffset val="100"/>
        <c:tickLblSkip val="2"/>
        <c:tickMarkSkip val="1"/>
        <c:noMultiLvlLbl val="0"/>
      </c:catAx>
      <c:valAx>
        <c:axId val="155910528"/>
        <c:scaling>
          <c:orientation val="minMax"/>
        </c:scaling>
        <c:delete val="0"/>
        <c:axPos val="l"/>
        <c:majorGridlines>
          <c:spPr>
            <a:ln w="3175">
              <a:solidFill>
                <a:srgbClr val="000000"/>
              </a:solidFill>
              <a:prstDash val="solid"/>
            </a:ln>
          </c:spPr>
        </c:majorGridlines>
        <c:title>
          <c:tx>
            <c:rich>
              <a:bodyPr/>
              <a:lstStyle/>
              <a:p>
                <a:pPr>
                  <a:defRPr sz="1050" b="1" i="0" u="none" strike="noStrike" baseline="0">
                    <a:solidFill>
                      <a:srgbClr val="000000"/>
                    </a:solidFill>
                    <a:latin typeface="Arial"/>
                    <a:ea typeface="Arial"/>
                    <a:cs typeface="Arial"/>
                  </a:defRPr>
                </a:pPr>
                <a:r>
                  <a:rPr lang="en-CA"/>
                  <a:t>Marine Survival</a:t>
                </a:r>
              </a:p>
            </c:rich>
          </c:tx>
          <c:layout>
            <c:manualLayout>
              <c:xMode val="edge"/>
              <c:yMode val="edge"/>
              <c:x val="2.4721878862793572E-2"/>
              <c:y val="0.3611119034174377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55113728"/>
        <c:crosses val="autoZero"/>
        <c:crossBetween val="between"/>
      </c:valAx>
      <c:spPr>
        <a:solidFill>
          <a:srgbClr val="C0C0C0"/>
        </a:solidFill>
        <a:ln w="12700">
          <a:solidFill>
            <a:srgbClr val="808080"/>
          </a:solidFill>
          <a:prstDash val="solid"/>
        </a:ln>
      </c:spPr>
    </c:plotArea>
    <c:legend>
      <c:legendPos val="r"/>
      <c:layout>
        <c:manualLayout>
          <c:xMode val="edge"/>
          <c:yMode val="edge"/>
          <c:x val="0.67737948084054389"/>
          <c:y val="3.1045819750820439E-2"/>
          <c:w val="0.30284301606922126"/>
          <c:h val="0.3251641121270140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Coho Marine</a:t>
            </a:r>
            <a:r>
              <a:rPr lang="en-CA" baseline="0"/>
              <a:t> Survival</a:t>
            </a:r>
            <a:endParaRPr lang="en-CA"/>
          </a:p>
        </c:rich>
      </c:tx>
      <c:overlay val="0"/>
    </c:title>
    <c:autoTitleDeleted val="0"/>
    <c:plotArea>
      <c:layout>
        <c:manualLayout>
          <c:layoutTarget val="inner"/>
          <c:xMode val="edge"/>
          <c:yMode val="edge"/>
          <c:x val="0.10013351134846463"/>
          <c:y val="6.6398488192565844E-2"/>
          <c:w val="0.87716955941255004"/>
          <c:h val="0.78068525511259235"/>
        </c:manualLayout>
      </c:layout>
      <c:lineChart>
        <c:grouping val="standard"/>
        <c:varyColors val="0"/>
        <c:ser>
          <c:idx val="1"/>
          <c:order val="0"/>
          <c:tx>
            <c:strRef>
              <c:f>'Forecast charts'!$E$23</c:f>
              <c:strCache>
                <c:ptCount val="1"/>
                <c:pt idx="0">
                  <c:v>GB Wild</c:v>
                </c:pt>
              </c:strCache>
            </c:strRef>
          </c:tx>
          <c:spPr>
            <a:ln w="38100">
              <a:solidFill>
                <a:srgbClr val="FF00FF"/>
              </a:solidFill>
              <a:prstDash val="solid"/>
            </a:ln>
          </c:spPr>
          <c:marker>
            <c:symbol val="none"/>
          </c:marker>
          <c:cat>
            <c:numRef>
              <c:f>'Forecast charts'!$A$35:$A$63</c:f>
              <c:numCache>
                <c:formatCode>General</c:formatCode>
                <c:ptCount val="29"/>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numCache>
            </c:numRef>
          </c:cat>
          <c:val>
            <c:numRef>
              <c:f>'Forecast charts'!$E$35:$E$63</c:f>
              <c:numCache>
                <c:formatCode>0.0%</c:formatCode>
                <c:ptCount val="29"/>
                <c:pt idx="0">
                  <c:v>0.12522043589956081</c:v>
                </c:pt>
                <c:pt idx="1">
                  <c:v>0.11949336251806958</c:v>
                </c:pt>
                <c:pt idx="2">
                  <c:v>0.1817515527112096</c:v>
                </c:pt>
                <c:pt idx="3">
                  <c:v>0.12531391769323991</c:v>
                </c:pt>
                <c:pt idx="4">
                  <c:v>0.13229156252915156</c:v>
                </c:pt>
                <c:pt idx="5">
                  <c:v>8.063776516400234E-2</c:v>
                </c:pt>
                <c:pt idx="6">
                  <c:v>0.11143200243815561</c:v>
                </c:pt>
                <c:pt idx="7">
                  <c:v>7.0998464353606905E-2</c:v>
                </c:pt>
                <c:pt idx="8">
                  <c:v>7.9770662091652275E-2</c:v>
                </c:pt>
                <c:pt idx="9">
                  <c:v>5.8424115441029087E-2</c:v>
                </c:pt>
                <c:pt idx="10">
                  <c:v>5.7893539841650701E-2</c:v>
                </c:pt>
                <c:pt idx="11">
                  <c:v>4.6728474132534489E-2</c:v>
                </c:pt>
                <c:pt idx="12">
                  <c:v>3.6559758988099933E-2</c:v>
                </c:pt>
                <c:pt idx="13">
                  <c:v>2.2439943468680286E-2</c:v>
                </c:pt>
                <c:pt idx="14">
                  <c:v>4.1937126247939611E-2</c:v>
                </c:pt>
                <c:pt idx="15">
                  <c:v>5.8514487137519833E-2</c:v>
                </c:pt>
                <c:pt idx="16">
                  <c:v>4.9698315368495734E-2</c:v>
                </c:pt>
                <c:pt idx="17">
                  <c:v>2.6539066879721938E-2</c:v>
                </c:pt>
                <c:pt idx="18">
                  <c:v>3.709187906302993E-2</c:v>
                </c:pt>
                <c:pt idx="19">
                  <c:v>1.1362514646066907E-2</c:v>
                </c:pt>
                <c:pt idx="20">
                  <c:v>1.2153172079818097E-2</c:v>
                </c:pt>
                <c:pt idx="21">
                  <c:v>1.3212295534254806E-2</c:v>
                </c:pt>
                <c:pt idx="22">
                  <c:v>1.1258410054132318E-2</c:v>
                </c:pt>
                <c:pt idx="23">
                  <c:v>3.2199060315216022E-2</c:v>
                </c:pt>
                <c:pt idx="24">
                  <c:v>1.6E-2</c:v>
                </c:pt>
                <c:pt idx="25">
                  <c:v>1.2500000000000001E-2</c:v>
                </c:pt>
                <c:pt idx="26">
                  <c:v>2.1999999999999999E-2</c:v>
                </c:pt>
                <c:pt idx="27">
                  <c:v>2.4E-2</c:v>
                </c:pt>
                <c:pt idx="28">
                  <c:v>0.01</c:v>
                </c:pt>
              </c:numCache>
            </c:numRef>
          </c:val>
          <c:smooth val="0"/>
          <c:extLst>
            <c:ext xmlns:c16="http://schemas.microsoft.com/office/drawing/2014/chart" uri="{C3380CC4-5D6E-409C-BE32-E72D297353CC}">
              <c16:uniqueId val="{00000000-0AEA-4B9A-BA5C-0CD6A9D9D249}"/>
            </c:ext>
          </c:extLst>
        </c:ser>
        <c:ser>
          <c:idx val="2"/>
          <c:order val="1"/>
          <c:tx>
            <c:strRef>
              <c:f>'Forecast charts'!$F$23</c:f>
              <c:strCache>
                <c:ptCount val="1"/>
                <c:pt idx="0">
                  <c:v>GB Hatchery</c:v>
                </c:pt>
              </c:strCache>
            </c:strRef>
          </c:tx>
          <c:spPr>
            <a:ln w="38100">
              <a:solidFill>
                <a:srgbClr val="00B050"/>
              </a:solidFill>
              <a:prstDash val="solid"/>
            </a:ln>
          </c:spPr>
          <c:marker>
            <c:symbol val="none"/>
          </c:marker>
          <c:cat>
            <c:numRef>
              <c:f>'Forecast charts'!$A$35:$A$63</c:f>
              <c:numCache>
                <c:formatCode>General</c:formatCode>
                <c:ptCount val="29"/>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numCache>
            </c:numRef>
          </c:cat>
          <c:val>
            <c:numRef>
              <c:f>'Forecast charts'!$F$35:$F$63</c:f>
              <c:numCache>
                <c:formatCode>0.0%</c:formatCode>
                <c:ptCount val="29"/>
                <c:pt idx="0">
                  <c:v>9.6753778178670966E-2</c:v>
                </c:pt>
                <c:pt idx="1">
                  <c:v>0.11378824525782834</c:v>
                </c:pt>
                <c:pt idx="2">
                  <c:v>0.15466162308631473</c:v>
                </c:pt>
                <c:pt idx="3">
                  <c:v>0.11362826824304621</c:v>
                </c:pt>
                <c:pt idx="4">
                  <c:v>7.6787441696472392E-2</c:v>
                </c:pt>
                <c:pt idx="5">
                  <c:v>6.6092254430564157E-2</c:v>
                </c:pt>
                <c:pt idx="6">
                  <c:v>6.7847130622691543E-2</c:v>
                </c:pt>
                <c:pt idx="7">
                  <c:v>6.0725655013517843E-2</c:v>
                </c:pt>
                <c:pt idx="8">
                  <c:v>5.3925104267451791E-2</c:v>
                </c:pt>
                <c:pt idx="9">
                  <c:v>3.6617552204761386E-2</c:v>
                </c:pt>
                <c:pt idx="10">
                  <c:v>2.7151137104836007E-2</c:v>
                </c:pt>
                <c:pt idx="11">
                  <c:v>1.5384032248412951E-2</c:v>
                </c:pt>
                <c:pt idx="12">
                  <c:v>8.0351471922909048E-3</c:v>
                </c:pt>
                <c:pt idx="13">
                  <c:v>1.3013846929813685E-2</c:v>
                </c:pt>
                <c:pt idx="14">
                  <c:v>1.7452126785778919E-2</c:v>
                </c:pt>
                <c:pt idx="15">
                  <c:v>3.3350378127963563E-2</c:v>
                </c:pt>
                <c:pt idx="16">
                  <c:v>1.8622384799816073E-2</c:v>
                </c:pt>
                <c:pt idx="17">
                  <c:v>1.3386692351643123E-2</c:v>
                </c:pt>
                <c:pt idx="18">
                  <c:v>1.9536734842969396E-2</c:v>
                </c:pt>
                <c:pt idx="19">
                  <c:v>7.4589805236460983E-3</c:v>
                </c:pt>
                <c:pt idx="20">
                  <c:v>4.5110423381196554E-3</c:v>
                </c:pt>
                <c:pt idx="21">
                  <c:v>9.682643604499162E-3</c:v>
                </c:pt>
                <c:pt idx="22">
                  <c:v>6.7508136994074179E-3</c:v>
                </c:pt>
                <c:pt idx="23">
                  <c:v>1.2320079346574558E-2</c:v>
                </c:pt>
                <c:pt idx="24">
                  <c:v>1.2766826430707779E-2</c:v>
                </c:pt>
                <c:pt idx="25">
                  <c:v>1.0412480843791767E-2</c:v>
                </c:pt>
                <c:pt idx="26">
                  <c:v>2.4163162468387959E-2</c:v>
                </c:pt>
                <c:pt idx="27">
                  <c:v>2.4625060609319998E-2</c:v>
                </c:pt>
                <c:pt idx="28">
                  <c:v>1.8540363045952288E-2</c:v>
                </c:pt>
              </c:numCache>
            </c:numRef>
          </c:val>
          <c:smooth val="0"/>
          <c:extLst>
            <c:ext xmlns:c16="http://schemas.microsoft.com/office/drawing/2014/chart" uri="{C3380CC4-5D6E-409C-BE32-E72D297353CC}">
              <c16:uniqueId val="{00000001-0AEA-4B9A-BA5C-0CD6A9D9D249}"/>
            </c:ext>
          </c:extLst>
        </c:ser>
        <c:ser>
          <c:idx val="3"/>
          <c:order val="2"/>
          <c:tx>
            <c:strRef>
              <c:f>'Forecast charts'!$G$23</c:f>
              <c:strCache>
                <c:ptCount val="1"/>
                <c:pt idx="0">
                  <c:v>LrFr Hatchery</c:v>
                </c:pt>
              </c:strCache>
            </c:strRef>
          </c:tx>
          <c:spPr>
            <a:ln w="38100">
              <a:solidFill>
                <a:srgbClr val="0070C0"/>
              </a:solidFill>
              <a:prstDash val="solid"/>
            </a:ln>
          </c:spPr>
          <c:marker>
            <c:symbol val="none"/>
          </c:marker>
          <c:cat>
            <c:numRef>
              <c:f>'Forecast charts'!$A$35:$A$63</c:f>
              <c:numCache>
                <c:formatCode>General</c:formatCode>
                <c:ptCount val="29"/>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numCache>
            </c:numRef>
          </c:cat>
          <c:val>
            <c:numRef>
              <c:f>'Forecast charts'!$G$35:$G$63</c:f>
              <c:numCache>
                <c:formatCode>0.0%</c:formatCode>
                <c:ptCount val="29"/>
                <c:pt idx="0">
                  <c:v>6.6931621502931984E-2</c:v>
                </c:pt>
                <c:pt idx="1">
                  <c:v>8.8954196110795899E-2</c:v>
                </c:pt>
                <c:pt idx="2">
                  <c:v>0.20350910104953607</c:v>
                </c:pt>
                <c:pt idx="3">
                  <c:v>0.10850133305988516</c:v>
                </c:pt>
                <c:pt idx="4">
                  <c:v>8.0341976837351586E-2</c:v>
                </c:pt>
                <c:pt idx="5">
                  <c:v>7.1022120518688031E-2</c:v>
                </c:pt>
                <c:pt idx="6">
                  <c:v>9.7038853134470651E-2</c:v>
                </c:pt>
                <c:pt idx="7">
                  <c:v>8.2561257074204045E-2</c:v>
                </c:pt>
                <c:pt idx="8">
                  <c:v>6.0453901379180053E-2</c:v>
                </c:pt>
                <c:pt idx="9">
                  <c:v>5.4975619366596076E-2</c:v>
                </c:pt>
                <c:pt idx="10">
                  <c:v>3.8857474466109557E-2</c:v>
                </c:pt>
                <c:pt idx="11">
                  <c:v>1.0554925852460565E-2</c:v>
                </c:pt>
                <c:pt idx="12">
                  <c:v>5.2298713818933881E-3</c:v>
                </c:pt>
                <c:pt idx="13">
                  <c:v>1.9E-2</c:v>
                </c:pt>
                <c:pt idx="14">
                  <c:v>1.0999999999999999E-2</c:v>
                </c:pt>
                <c:pt idx="15">
                  <c:v>5.8000000000000003E-2</c:v>
                </c:pt>
                <c:pt idx="16">
                  <c:v>1.7999999999999999E-2</c:v>
                </c:pt>
                <c:pt idx="17">
                  <c:v>8.7014350717535861E-3</c:v>
                </c:pt>
                <c:pt idx="18">
                  <c:v>2.7884678168713425E-2</c:v>
                </c:pt>
                <c:pt idx="19">
                  <c:v>1.6482131582270489E-2</c:v>
                </c:pt>
                <c:pt idx="20">
                  <c:v>1.0117685471132107E-2</c:v>
                </c:pt>
                <c:pt idx="21">
                  <c:v>1.4187333333333333E-2</c:v>
                </c:pt>
                <c:pt idx="22">
                  <c:v>7.162964190981432E-3</c:v>
                </c:pt>
                <c:pt idx="23">
                  <c:v>1.6498364031955357E-2</c:v>
                </c:pt>
                <c:pt idx="24">
                  <c:v>2.3988473767885533E-2</c:v>
                </c:pt>
                <c:pt idx="25">
                  <c:v>1.1238217942632401E-2</c:v>
                </c:pt>
                <c:pt idx="26">
                  <c:v>4.3007196351617087E-2</c:v>
                </c:pt>
                <c:pt idx="27">
                  <c:v>3.3077054143684309E-2</c:v>
                </c:pt>
                <c:pt idx="28">
                  <c:v>2.5825333973282134E-2</c:v>
                </c:pt>
              </c:numCache>
            </c:numRef>
          </c:val>
          <c:smooth val="0"/>
          <c:extLst>
            <c:ext xmlns:c16="http://schemas.microsoft.com/office/drawing/2014/chart" uri="{C3380CC4-5D6E-409C-BE32-E72D297353CC}">
              <c16:uniqueId val="{00000002-0AEA-4B9A-BA5C-0CD6A9D9D249}"/>
            </c:ext>
          </c:extLst>
        </c:ser>
        <c:dLbls>
          <c:showLegendKey val="0"/>
          <c:showVal val="0"/>
          <c:showCatName val="0"/>
          <c:showSerName val="0"/>
          <c:showPercent val="0"/>
          <c:showBubbleSize val="0"/>
        </c:dLbls>
        <c:smooth val="0"/>
        <c:axId val="155941888"/>
        <c:axId val="155952256"/>
      </c:lineChart>
      <c:catAx>
        <c:axId val="155941888"/>
        <c:scaling>
          <c:orientation val="minMax"/>
        </c:scaling>
        <c:delete val="0"/>
        <c:axPos val="b"/>
        <c:title>
          <c:tx>
            <c:rich>
              <a:bodyPr/>
              <a:lstStyle/>
              <a:p>
                <a:pPr>
                  <a:defRPr/>
                </a:pPr>
                <a:r>
                  <a:rPr lang="en-CA"/>
                  <a:t>Return Year</a:t>
                </a:r>
              </a:p>
            </c:rich>
          </c:tx>
          <c:overlay val="0"/>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55952256"/>
        <c:crosses val="autoZero"/>
        <c:auto val="1"/>
        <c:lblAlgn val="ctr"/>
        <c:lblOffset val="100"/>
        <c:tickLblSkip val="2"/>
        <c:tickMarkSkip val="1"/>
        <c:noMultiLvlLbl val="0"/>
      </c:catAx>
      <c:valAx>
        <c:axId val="155952256"/>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5941888"/>
        <c:crosses val="autoZero"/>
        <c:crossBetween val="between"/>
      </c:valAx>
      <c:spPr>
        <a:gradFill>
          <a:gsLst>
            <a:gs pos="0">
              <a:schemeClr val="bg1">
                <a:lumMod val="65000"/>
              </a:schemeClr>
            </a:gs>
            <a:gs pos="50000">
              <a:schemeClr val="accent1">
                <a:tint val="44500"/>
                <a:satMod val="160000"/>
              </a:schemeClr>
            </a:gs>
            <a:gs pos="100000">
              <a:schemeClr val="accent1">
                <a:tint val="23500"/>
                <a:satMod val="160000"/>
              </a:schemeClr>
            </a:gs>
          </a:gsLst>
          <a:lin ang="5400000" scaled="0"/>
        </a:gradFill>
        <a:ln w="12700">
          <a:solidFill>
            <a:srgbClr val="808080"/>
          </a:solidFill>
          <a:prstDash val="solid"/>
        </a:ln>
      </c:spPr>
    </c:plotArea>
    <c:legend>
      <c:legendPos val="t"/>
      <c:layout>
        <c:manualLayout>
          <c:xMode val="edge"/>
          <c:yMode val="edge"/>
          <c:x val="0.58447389013629891"/>
          <c:y val="0.15725865238505105"/>
          <c:w val="0.29850163147607417"/>
          <c:h val="0.13354309456257238"/>
        </c:manualLayout>
      </c:layout>
      <c:overlay val="0"/>
      <c:spPr>
        <a:solidFill>
          <a:schemeClr val="bg1"/>
        </a:solidFill>
        <a:ln>
          <a:solidFill>
            <a:schemeClr val="tx1"/>
          </a:solidFill>
        </a:ln>
      </c:sp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Coho Exploitation Rate</a:t>
            </a:r>
          </a:p>
        </c:rich>
      </c:tx>
      <c:overlay val="0"/>
    </c:title>
    <c:autoTitleDeleted val="0"/>
    <c:plotArea>
      <c:layout>
        <c:manualLayout>
          <c:layoutTarget val="inner"/>
          <c:xMode val="edge"/>
          <c:yMode val="edge"/>
          <c:x val="0.10013351134846463"/>
          <c:y val="6.6398488192565844E-2"/>
          <c:w val="0.88604316693423035"/>
          <c:h val="0.78068525511259235"/>
        </c:manualLayout>
      </c:layout>
      <c:lineChart>
        <c:grouping val="standard"/>
        <c:varyColors val="0"/>
        <c:ser>
          <c:idx val="1"/>
          <c:order val="0"/>
          <c:tx>
            <c:strRef>
              <c:f>'Forecast charts'!$B$23</c:f>
              <c:strCache>
                <c:ptCount val="1"/>
                <c:pt idx="0">
                  <c:v>GB Wild</c:v>
                </c:pt>
              </c:strCache>
            </c:strRef>
          </c:tx>
          <c:spPr>
            <a:ln w="38100">
              <a:solidFill>
                <a:srgbClr val="FF00FF"/>
              </a:solidFill>
              <a:prstDash val="solid"/>
            </a:ln>
          </c:spPr>
          <c:marker>
            <c:symbol val="none"/>
          </c:marker>
          <c:cat>
            <c:numRef>
              <c:f>'Forecast charts'!$A$35:$A$63</c:f>
              <c:numCache>
                <c:formatCode>General</c:formatCode>
                <c:ptCount val="29"/>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numCache>
            </c:numRef>
          </c:cat>
          <c:val>
            <c:numRef>
              <c:f>'Forecast charts'!$B$35:$B$63</c:f>
              <c:numCache>
                <c:formatCode>0.0%</c:formatCode>
                <c:ptCount val="29"/>
                <c:pt idx="0">
                  <c:v>0.72733920789392703</c:v>
                </c:pt>
                <c:pt idx="1">
                  <c:v>0.84666447224050911</c:v>
                </c:pt>
                <c:pt idx="2">
                  <c:v>0.67639004817759829</c:v>
                </c:pt>
                <c:pt idx="3">
                  <c:v>0.69748622369860203</c:v>
                </c:pt>
                <c:pt idx="4">
                  <c:v>0.71274609414480783</c:v>
                </c:pt>
                <c:pt idx="5">
                  <c:v>0.67652378482981934</c:v>
                </c:pt>
                <c:pt idx="6">
                  <c:v>0.76697828090599829</c:v>
                </c:pt>
                <c:pt idx="7">
                  <c:v>0.73884689712806206</c:v>
                </c:pt>
                <c:pt idx="8">
                  <c:v>0.79017016127797091</c:v>
                </c:pt>
                <c:pt idx="9">
                  <c:v>0.56720764745731311</c:v>
                </c:pt>
                <c:pt idx="10">
                  <c:v>0.70255605674315225</c:v>
                </c:pt>
                <c:pt idx="11">
                  <c:v>0.54104216589518805</c:v>
                </c:pt>
                <c:pt idx="12">
                  <c:v>0.03</c:v>
                </c:pt>
                <c:pt idx="13">
                  <c:v>0.03</c:v>
                </c:pt>
                <c:pt idx="14">
                  <c:v>0.03</c:v>
                </c:pt>
                <c:pt idx="15">
                  <c:v>4.5999999999999999E-2</c:v>
                </c:pt>
                <c:pt idx="16">
                  <c:v>5.899999999999999E-2</c:v>
                </c:pt>
                <c:pt idx="17">
                  <c:v>4.2999999999999997E-2</c:v>
                </c:pt>
                <c:pt idx="18">
                  <c:v>4.2999999999999997E-2</c:v>
                </c:pt>
                <c:pt idx="19">
                  <c:v>4.4105657916191102E-2</c:v>
                </c:pt>
                <c:pt idx="20">
                  <c:v>4.3806278899975661E-2</c:v>
                </c:pt>
                <c:pt idx="21">
                  <c:v>4.1500000000000002E-2</c:v>
                </c:pt>
                <c:pt idx="22">
                  <c:v>5.8200000000000009E-2</c:v>
                </c:pt>
                <c:pt idx="23">
                  <c:v>3.8194444444444448E-2</c:v>
                </c:pt>
                <c:pt idx="24">
                  <c:v>6.5146579804560262E-2</c:v>
                </c:pt>
                <c:pt idx="25">
                  <c:v>5.1999999999999998E-2</c:v>
                </c:pt>
                <c:pt idx="26">
                  <c:v>4.4999999999999998E-2</c:v>
                </c:pt>
                <c:pt idx="27">
                  <c:v>4.0300000000000002E-2</c:v>
                </c:pt>
                <c:pt idx="28">
                  <c:v>6.8000000000000005E-2</c:v>
                </c:pt>
              </c:numCache>
            </c:numRef>
          </c:val>
          <c:smooth val="0"/>
          <c:extLst>
            <c:ext xmlns:c16="http://schemas.microsoft.com/office/drawing/2014/chart" uri="{C3380CC4-5D6E-409C-BE32-E72D297353CC}">
              <c16:uniqueId val="{00000000-ABAC-424C-A109-5E6B38DDC62C}"/>
            </c:ext>
          </c:extLst>
        </c:ser>
        <c:ser>
          <c:idx val="2"/>
          <c:order val="1"/>
          <c:tx>
            <c:strRef>
              <c:f>'Forecast charts'!$C$23</c:f>
              <c:strCache>
                <c:ptCount val="1"/>
                <c:pt idx="0">
                  <c:v>GB Hatchery</c:v>
                </c:pt>
              </c:strCache>
            </c:strRef>
          </c:tx>
          <c:spPr>
            <a:ln w="38100">
              <a:solidFill>
                <a:srgbClr val="00B050"/>
              </a:solidFill>
              <a:prstDash val="solid"/>
            </a:ln>
          </c:spPr>
          <c:marker>
            <c:symbol val="none"/>
          </c:marker>
          <c:cat>
            <c:numRef>
              <c:f>'Forecast charts'!$A$35:$A$63</c:f>
              <c:numCache>
                <c:formatCode>General</c:formatCode>
                <c:ptCount val="29"/>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numCache>
            </c:numRef>
          </c:cat>
          <c:val>
            <c:numRef>
              <c:f>'Forecast charts'!$C$35:$C$63</c:f>
              <c:numCache>
                <c:formatCode>0.0%</c:formatCode>
                <c:ptCount val="29"/>
                <c:pt idx="0">
                  <c:v>0.74008333939901094</c:v>
                </c:pt>
                <c:pt idx="1">
                  <c:v>0.79500828551389635</c:v>
                </c:pt>
                <c:pt idx="2">
                  <c:v>0.82091026214027296</c:v>
                </c:pt>
                <c:pt idx="3">
                  <c:v>0.69459849586031852</c:v>
                </c:pt>
                <c:pt idx="4">
                  <c:v>0.77541923709673699</c:v>
                </c:pt>
                <c:pt idx="5">
                  <c:v>0.71435751177389184</c:v>
                </c:pt>
                <c:pt idx="6">
                  <c:v>0.74947533325907734</c:v>
                </c:pt>
                <c:pt idx="7">
                  <c:v>0.76399040025160758</c:v>
                </c:pt>
                <c:pt idx="8">
                  <c:v>0.72420633005497081</c:v>
                </c:pt>
                <c:pt idx="9">
                  <c:v>0.63341944049323207</c:v>
                </c:pt>
                <c:pt idx="10">
                  <c:v>0.58150948027133509</c:v>
                </c:pt>
                <c:pt idx="11">
                  <c:v>0.3141848682967473</c:v>
                </c:pt>
                <c:pt idx="12">
                  <c:v>4.7260267023606112E-2</c:v>
                </c:pt>
                <c:pt idx="13">
                  <c:v>4.5526325072671951E-2</c:v>
                </c:pt>
                <c:pt idx="14">
                  <c:v>4.1124661323233863E-2</c:v>
                </c:pt>
                <c:pt idx="15">
                  <c:v>6.4423857996832923E-2</c:v>
                </c:pt>
                <c:pt idx="16">
                  <c:v>9.0744356368798948E-2</c:v>
                </c:pt>
                <c:pt idx="17">
                  <c:v>0.15840646997269506</c:v>
                </c:pt>
                <c:pt idx="18">
                  <c:v>0.20353416778994182</c:v>
                </c:pt>
                <c:pt idx="19">
                  <c:v>0.19839321223392056</c:v>
                </c:pt>
                <c:pt idx="20">
                  <c:v>0.2133639755351</c:v>
                </c:pt>
                <c:pt idx="21">
                  <c:v>0.29568168895314734</c:v>
                </c:pt>
                <c:pt idx="22">
                  <c:v>9.2341347505679794E-2</c:v>
                </c:pt>
                <c:pt idx="23">
                  <c:v>0.13480152773229112</c:v>
                </c:pt>
                <c:pt idx="24">
                  <c:v>8.7956453962412473E-2</c:v>
                </c:pt>
                <c:pt idx="25">
                  <c:v>0.16864816819137596</c:v>
                </c:pt>
                <c:pt idx="26">
                  <c:v>0.28680524104948674</c:v>
                </c:pt>
                <c:pt idx="27">
                  <c:v>0.30679896630817344</c:v>
                </c:pt>
                <c:pt idx="28">
                  <c:v>0.23710292398853128</c:v>
                </c:pt>
              </c:numCache>
            </c:numRef>
          </c:val>
          <c:smooth val="0"/>
          <c:extLst>
            <c:ext xmlns:c16="http://schemas.microsoft.com/office/drawing/2014/chart" uri="{C3380CC4-5D6E-409C-BE32-E72D297353CC}">
              <c16:uniqueId val="{00000001-ABAC-424C-A109-5E6B38DDC62C}"/>
            </c:ext>
          </c:extLst>
        </c:ser>
        <c:ser>
          <c:idx val="3"/>
          <c:order val="2"/>
          <c:tx>
            <c:strRef>
              <c:f>'Forecast charts'!$D$23</c:f>
              <c:strCache>
                <c:ptCount val="1"/>
                <c:pt idx="0">
                  <c:v>LrFr Hatchery</c:v>
                </c:pt>
              </c:strCache>
            </c:strRef>
          </c:tx>
          <c:spPr>
            <a:ln w="38100">
              <a:solidFill>
                <a:srgbClr val="0070C0"/>
              </a:solidFill>
              <a:prstDash val="solid"/>
            </a:ln>
          </c:spPr>
          <c:marker>
            <c:symbol val="none"/>
          </c:marker>
          <c:cat>
            <c:numRef>
              <c:f>'Forecast charts'!$A$35:$A$63</c:f>
              <c:numCache>
                <c:formatCode>General</c:formatCode>
                <c:ptCount val="29"/>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numCache>
            </c:numRef>
          </c:cat>
          <c:val>
            <c:numRef>
              <c:f>'Forecast charts'!$D$35:$D$63</c:f>
              <c:numCache>
                <c:formatCode>0.0%</c:formatCode>
                <c:ptCount val="29"/>
                <c:pt idx="0">
                  <c:v>0.79713545787517515</c:v>
                </c:pt>
                <c:pt idx="1">
                  <c:v>0.83430218230210107</c:v>
                </c:pt>
                <c:pt idx="2">
                  <c:v>0.87966296361810858</c:v>
                </c:pt>
                <c:pt idx="3">
                  <c:v>0.67119047731557835</c:v>
                </c:pt>
                <c:pt idx="4">
                  <c:v>0.85851053702805491</c:v>
                </c:pt>
                <c:pt idx="5">
                  <c:v>0.80113991978342269</c:v>
                </c:pt>
                <c:pt idx="6">
                  <c:v>0.75530750173700056</c:v>
                </c:pt>
                <c:pt idx="7">
                  <c:v>0.78767524594746741</c:v>
                </c:pt>
                <c:pt idx="8">
                  <c:v>0.79003539256053068</c:v>
                </c:pt>
                <c:pt idx="9">
                  <c:v>0.76405027907935164</c:v>
                </c:pt>
                <c:pt idx="10">
                  <c:v>0.78487198174410677</c:v>
                </c:pt>
                <c:pt idx="11">
                  <c:v>0.31343684281175888</c:v>
                </c:pt>
                <c:pt idx="12">
                  <c:v>4.59542095875951E-2</c:v>
                </c:pt>
                <c:pt idx="13">
                  <c:v>4.3532338308457715E-2</c:v>
                </c:pt>
                <c:pt idx="14">
                  <c:v>4.6666666666666669E-2</c:v>
                </c:pt>
                <c:pt idx="15">
                  <c:v>7.5161987041036715E-2</c:v>
                </c:pt>
                <c:pt idx="16">
                  <c:v>0.10263522884882108</c:v>
                </c:pt>
                <c:pt idx="17">
                  <c:v>0.15814274221353866</c:v>
                </c:pt>
                <c:pt idx="18">
                  <c:v>0.25788497217068646</c:v>
                </c:pt>
                <c:pt idx="19">
                  <c:v>0.1171909716369654</c:v>
                </c:pt>
                <c:pt idx="20">
                  <c:v>0.24238333286906288</c:v>
                </c:pt>
                <c:pt idx="21">
                  <c:v>0.25667261876791508</c:v>
                </c:pt>
                <c:pt idx="22">
                  <c:v>0.12516490383502671</c:v>
                </c:pt>
                <c:pt idx="23">
                  <c:v>8.1169779030553169E-2</c:v>
                </c:pt>
                <c:pt idx="24">
                  <c:v>4.7738381244304538E-2</c:v>
                </c:pt>
                <c:pt idx="25">
                  <c:v>0.13230857418693054</c:v>
                </c:pt>
                <c:pt idx="26">
                  <c:v>0.20073157800012642</c:v>
                </c:pt>
                <c:pt idx="27">
                  <c:v>0.36220334833206219</c:v>
                </c:pt>
                <c:pt idx="28">
                  <c:v>0.37772288344936</c:v>
                </c:pt>
              </c:numCache>
            </c:numRef>
          </c:val>
          <c:smooth val="0"/>
          <c:extLst>
            <c:ext xmlns:c16="http://schemas.microsoft.com/office/drawing/2014/chart" uri="{C3380CC4-5D6E-409C-BE32-E72D297353CC}">
              <c16:uniqueId val="{00000002-ABAC-424C-A109-5E6B38DDC62C}"/>
            </c:ext>
          </c:extLst>
        </c:ser>
        <c:dLbls>
          <c:showLegendKey val="0"/>
          <c:showVal val="0"/>
          <c:showCatName val="0"/>
          <c:showSerName val="0"/>
          <c:showPercent val="0"/>
          <c:showBubbleSize val="0"/>
        </c:dLbls>
        <c:smooth val="0"/>
        <c:axId val="155994752"/>
        <c:axId val="156005120"/>
      </c:lineChart>
      <c:catAx>
        <c:axId val="155994752"/>
        <c:scaling>
          <c:orientation val="minMax"/>
        </c:scaling>
        <c:delete val="0"/>
        <c:axPos val="b"/>
        <c:title>
          <c:tx>
            <c:rich>
              <a:bodyPr/>
              <a:lstStyle/>
              <a:p>
                <a:pPr>
                  <a:defRPr/>
                </a:pPr>
                <a:r>
                  <a:rPr lang="en-CA"/>
                  <a:t>Return Year</a:t>
                </a:r>
              </a:p>
            </c:rich>
          </c:tx>
          <c:overlay val="0"/>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56005120"/>
        <c:crosses val="autoZero"/>
        <c:auto val="1"/>
        <c:lblAlgn val="ctr"/>
        <c:lblOffset val="100"/>
        <c:tickLblSkip val="2"/>
        <c:tickMarkSkip val="1"/>
        <c:noMultiLvlLbl val="0"/>
      </c:catAx>
      <c:valAx>
        <c:axId val="156005120"/>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5994752"/>
        <c:crosses val="autoZero"/>
        <c:crossBetween val="between"/>
      </c:valAx>
      <c:spPr>
        <a:gradFill>
          <a:gsLst>
            <a:gs pos="0">
              <a:schemeClr val="bg1">
                <a:lumMod val="65000"/>
              </a:schemeClr>
            </a:gs>
            <a:gs pos="50000">
              <a:schemeClr val="accent1">
                <a:tint val="44500"/>
                <a:satMod val="160000"/>
              </a:schemeClr>
            </a:gs>
            <a:gs pos="100000">
              <a:schemeClr val="accent1">
                <a:tint val="23500"/>
                <a:satMod val="160000"/>
              </a:schemeClr>
            </a:gs>
          </a:gsLst>
          <a:lin ang="5400000" scaled="0"/>
        </a:gradFill>
        <a:ln w="12700">
          <a:solidFill>
            <a:srgbClr val="808080"/>
          </a:solidFill>
          <a:prstDash val="solid"/>
        </a:ln>
      </c:spPr>
    </c:plotArea>
    <c:legend>
      <c:legendPos val="t"/>
      <c:layout>
        <c:manualLayout>
          <c:xMode val="edge"/>
          <c:yMode val="edge"/>
          <c:x val="0.58447389013629891"/>
          <c:y val="0.15725865238505105"/>
          <c:w val="0.29850163147607417"/>
          <c:h val="0.13354309456257238"/>
        </c:manualLayout>
      </c:layout>
      <c:overlay val="0"/>
      <c:spPr>
        <a:solidFill>
          <a:schemeClr val="bg1"/>
        </a:solidFill>
        <a:ln>
          <a:solidFill>
            <a:schemeClr val="tx1"/>
          </a:solidFill>
        </a:ln>
      </c:sp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SWVI</a:t>
            </a:r>
            <a:r>
              <a:rPr lang="en-US" baseline="0"/>
              <a:t> Coho marine survivals by Brood Year </a:t>
            </a:r>
          </a:p>
          <a:p>
            <a:pPr>
              <a:defRPr/>
            </a:pPr>
            <a:r>
              <a:rPr lang="en-US" baseline="0"/>
              <a:t>(add 3 years for return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WCVI!$J$9</c:f>
              <c:strCache>
                <c:ptCount val="1"/>
                <c:pt idx="0">
                  <c:v>RBT MS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WCVI!$H$10:$H$31</c:f>
              <c:numCache>
                <c:formatCode>General</c:formatCode>
                <c:ptCount val="22"/>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numCache>
            </c:numRef>
          </c:cat>
          <c:val>
            <c:numRef>
              <c:f>WCVI!$J$10:$J$31</c:f>
              <c:numCache>
                <c:formatCode>0.0%</c:formatCode>
                <c:ptCount val="22"/>
                <c:pt idx="0">
                  <c:v>5.2756581939461318E-2</c:v>
                </c:pt>
                <c:pt idx="1">
                  <c:v>0.10423960573269815</c:v>
                </c:pt>
                <c:pt idx="2">
                  <c:v>0.11509236123463472</c:v>
                </c:pt>
                <c:pt idx="3">
                  <c:v>5.6032145541292426E-2</c:v>
                </c:pt>
                <c:pt idx="4">
                  <c:v>0.1009011600220468</c:v>
                </c:pt>
                <c:pt idx="5">
                  <c:v>5.5532643027797833E-2</c:v>
                </c:pt>
                <c:pt idx="6">
                  <c:v>7.3787365434009475E-2</c:v>
                </c:pt>
                <c:pt idx="7">
                  <c:v>9.8822669804962942E-3</c:v>
                </c:pt>
                <c:pt idx="8">
                  <c:v>6.9110036627588245E-2</c:v>
                </c:pt>
                <c:pt idx="9">
                  <c:v>7.3797233046140179E-2</c:v>
                </c:pt>
                <c:pt idx="10">
                  <c:v>0.15836158584027021</c:v>
                </c:pt>
                <c:pt idx="11">
                  <c:v>3.2826783056617251E-2</c:v>
                </c:pt>
                <c:pt idx="12">
                  <c:v>0.12543201099578177</c:v>
                </c:pt>
                <c:pt idx="13">
                  <c:v>6.4279823709569001E-2</c:v>
                </c:pt>
                <c:pt idx="14">
                  <c:v>0.11842799240675186</c:v>
                </c:pt>
                <c:pt idx="15">
                  <c:v>0.11349983708864883</c:v>
                </c:pt>
                <c:pt idx="16">
                  <c:v>5.3680333119794997E-2</c:v>
                </c:pt>
                <c:pt idx="17">
                  <c:v>7.3163219424460441E-2</c:v>
                </c:pt>
                <c:pt idx="18">
                  <c:v>7.1607885604587626E-2</c:v>
                </c:pt>
                <c:pt idx="19">
                  <c:v>6.7936596352716094E-2</c:v>
                </c:pt>
                <c:pt idx="20">
                  <c:v>4.6139827373612823E-2</c:v>
                </c:pt>
                <c:pt idx="21">
                  <c:v>4.5422191887675503E-2</c:v>
                </c:pt>
              </c:numCache>
            </c:numRef>
          </c:val>
          <c:smooth val="0"/>
          <c:extLst>
            <c:ext xmlns:c16="http://schemas.microsoft.com/office/drawing/2014/chart" uri="{C3380CC4-5D6E-409C-BE32-E72D297353CC}">
              <c16:uniqueId val="{00000000-E4B5-4802-8570-0991E5F02C30}"/>
            </c:ext>
          </c:extLst>
        </c:ser>
        <c:ser>
          <c:idx val="1"/>
          <c:order val="1"/>
          <c:tx>
            <c:strRef>
              <c:f>WCVI!$K$9</c:f>
              <c:strCache>
                <c:ptCount val="1"/>
                <c:pt idx="0">
                  <c:v>Carn MS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WCVI!$H$10:$H$31</c:f>
              <c:numCache>
                <c:formatCode>General</c:formatCode>
                <c:ptCount val="22"/>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numCache>
            </c:numRef>
          </c:cat>
          <c:val>
            <c:numRef>
              <c:f>WCVI!$K$10:$K$31</c:f>
              <c:numCache>
                <c:formatCode>0.0%</c:formatCode>
                <c:ptCount val="22"/>
                <c:pt idx="3">
                  <c:v>4.7818597835308639E-2</c:v>
                </c:pt>
                <c:pt idx="4">
                  <c:v>5.2939632845391174E-2</c:v>
                </c:pt>
                <c:pt idx="5">
                  <c:v>2.2245434849891672E-2</c:v>
                </c:pt>
                <c:pt idx="6">
                  <c:v>1.9609604252742722E-2</c:v>
                </c:pt>
                <c:pt idx="7">
                  <c:v>8.9242982011061812E-4</c:v>
                </c:pt>
                <c:pt idx="8">
                  <c:v>2.3393665158371043E-2</c:v>
                </c:pt>
                <c:pt idx="9">
                  <c:v>2.5909090909090909E-2</c:v>
                </c:pt>
                <c:pt idx="10">
                  <c:v>7.0951295097981454E-2</c:v>
                </c:pt>
                <c:pt idx="11">
                  <c:v>0.01</c:v>
                </c:pt>
                <c:pt idx="12">
                  <c:v>1.4E-2</c:v>
                </c:pt>
                <c:pt idx="13">
                  <c:v>1.4E-2</c:v>
                </c:pt>
                <c:pt idx="14">
                  <c:v>0.02</c:v>
                </c:pt>
                <c:pt idx="15">
                  <c:v>2.1999999999999999E-2</c:v>
                </c:pt>
                <c:pt idx="16">
                  <c:v>3.0000000000000001E-3</c:v>
                </c:pt>
                <c:pt idx="17">
                  <c:v>0.02</c:v>
                </c:pt>
                <c:pt idx="18">
                  <c:v>3.990326481257557E-3</c:v>
                </c:pt>
                <c:pt idx="19">
                  <c:v>9.7020097020097014E-3</c:v>
                </c:pt>
                <c:pt idx="20">
                  <c:v>1.6853932584269662E-2</c:v>
                </c:pt>
                <c:pt idx="21">
                  <c:v>9.3520125778641609E-3</c:v>
                </c:pt>
              </c:numCache>
            </c:numRef>
          </c:val>
          <c:smooth val="0"/>
          <c:extLst>
            <c:ext xmlns:c16="http://schemas.microsoft.com/office/drawing/2014/chart" uri="{C3380CC4-5D6E-409C-BE32-E72D297353CC}">
              <c16:uniqueId val="{00000001-E4B5-4802-8570-0991E5F02C30}"/>
            </c:ext>
          </c:extLst>
        </c:ser>
        <c:dLbls>
          <c:showLegendKey val="0"/>
          <c:showVal val="0"/>
          <c:showCatName val="0"/>
          <c:showSerName val="0"/>
          <c:showPercent val="0"/>
          <c:showBubbleSize val="0"/>
        </c:dLbls>
        <c:marker val="1"/>
        <c:smooth val="0"/>
        <c:axId val="648273640"/>
        <c:axId val="648271016"/>
      </c:lineChart>
      <c:catAx>
        <c:axId val="64827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71016"/>
        <c:crosses val="autoZero"/>
        <c:auto val="1"/>
        <c:lblAlgn val="ctr"/>
        <c:lblOffset val="100"/>
        <c:noMultiLvlLbl val="0"/>
      </c:catAx>
      <c:valAx>
        <c:axId val="6482710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73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Interior Fraser Indicators</a:t>
            </a:r>
          </a:p>
        </c:rich>
      </c:tx>
      <c:overlay val="0"/>
    </c:title>
    <c:autoTitleDeleted val="0"/>
    <c:plotArea>
      <c:layout>
        <c:manualLayout>
          <c:layoutTarget val="inner"/>
          <c:xMode val="edge"/>
          <c:yMode val="edge"/>
          <c:x val="0.17339596186755607"/>
          <c:y val="9.5441295644496049E-2"/>
          <c:w val="0.78150909306198679"/>
          <c:h val="0.73336647435199631"/>
        </c:manualLayout>
      </c:layout>
      <c:lineChart>
        <c:grouping val="standard"/>
        <c:varyColors val="0"/>
        <c:ser>
          <c:idx val="1"/>
          <c:order val="0"/>
          <c:tx>
            <c:strRef>
              <c:f>'Report Charts'!$F$1</c:f>
              <c:strCache>
                <c:ptCount val="1"/>
                <c:pt idx="0">
                  <c:v>Thompson</c:v>
                </c:pt>
              </c:strCache>
            </c:strRef>
          </c:tx>
          <c:spPr>
            <a:ln>
              <a:solidFill>
                <a:srgbClr val="FF0000"/>
              </a:solidFill>
            </a:ln>
          </c:spPr>
          <c:marker>
            <c:symbol val="none"/>
          </c:marker>
          <c:cat>
            <c:numRef>
              <c:f>'Report Charts'!$A$2:$A$49</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'Report Charts'!$F$2:$F$49</c:f>
              <c:numCache>
                <c:formatCode>0</c:formatCode>
                <c:ptCount val="48"/>
                <c:pt idx="0">
                  <c:v>134149.96163010906</c:v>
                </c:pt>
                <c:pt idx="1">
                  <c:v>114756.5029826401</c:v>
                </c:pt>
                <c:pt idx="2">
                  <c:v>173048.53144691687</c:v>
                </c:pt>
                <c:pt idx="3">
                  <c:v>160523.26889023761</c:v>
                </c:pt>
                <c:pt idx="4">
                  <c:v>134061.3868459131</c:v>
                </c:pt>
                <c:pt idx="5">
                  <c:v>77094.338480919352</c:v>
                </c:pt>
                <c:pt idx="6">
                  <c:v>96497.491318837056</c:v>
                </c:pt>
                <c:pt idx="7">
                  <c:v>113811.56954579943</c:v>
                </c:pt>
                <c:pt idx="8">
                  <c:v>107318.11155926398</c:v>
                </c:pt>
                <c:pt idx="9">
                  <c:v>210376.79381946492</c:v>
                </c:pt>
                <c:pt idx="10">
                  <c:v>143659.62433547125</c:v>
                </c:pt>
                <c:pt idx="11">
                  <c:v>155473.7873511608</c:v>
                </c:pt>
                <c:pt idx="12">
                  <c:v>131723.86865652553</c:v>
                </c:pt>
                <c:pt idx="13">
                  <c:v>252353.47038799321</c:v>
                </c:pt>
                <c:pt idx="14">
                  <c:v>150912.32266406895</c:v>
                </c:pt>
                <c:pt idx="15">
                  <c:v>147293.05911606038</c:v>
                </c:pt>
                <c:pt idx="16">
                  <c:v>83985.491255987814</c:v>
                </c:pt>
                <c:pt idx="17">
                  <c:v>213565.50531614991</c:v>
                </c:pt>
                <c:pt idx="18">
                  <c:v>213330.74896433236</c:v>
                </c:pt>
                <c:pt idx="19">
                  <c:v>52063.217125673335</c:v>
                </c:pt>
                <c:pt idx="20">
                  <c:v>42277.387794443777</c:v>
                </c:pt>
                <c:pt idx="21">
                  <c:v>46273.390720537755</c:v>
                </c:pt>
                <c:pt idx="22">
                  <c:v>27345.016358857458</c:v>
                </c:pt>
                <c:pt idx="23">
                  <c:v>19356.693637860266</c:v>
                </c:pt>
                <c:pt idx="24">
                  <c:v>19375.68798656734</c:v>
                </c:pt>
                <c:pt idx="25">
                  <c:v>16079.649879572313</c:v>
                </c:pt>
                <c:pt idx="26">
                  <c:v>54290.046373225014</c:v>
                </c:pt>
                <c:pt idx="27">
                  <c:v>53620.224438846904</c:v>
                </c:pt>
                <c:pt idx="28">
                  <c:v>15953.080826204954</c:v>
                </c:pt>
                <c:pt idx="29">
                  <c:v>36002.763067004373</c:v>
                </c:pt>
                <c:pt idx="30">
                  <c:v>11241.236639466728</c:v>
                </c:pt>
                <c:pt idx="31">
                  <c:v>7181.3665967546094</c:v>
                </c:pt>
                <c:pt idx="32">
                  <c:v>49496.99768978644</c:v>
                </c:pt>
                <c:pt idx="33">
                  <c:v>15288.802660753881</c:v>
                </c:pt>
                <c:pt idx="34">
                  <c:v>19237.288135593219</c:v>
                </c:pt>
                <c:pt idx="35">
                  <c:v>34771.264367816089</c:v>
                </c:pt>
                <c:pt idx="36">
                  <c:v>21700</c:v>
                </c:pt>
                <c:pt idx="37">
                  <c:v>49124.137931034478</c:v>
                </c:pt>
                <c:pt idx="38">
                  <c:v>46491</c:v>
                </c:pt>
                <c:pt idx="39">
                  <c:v>21178</c:v>
                </c:pt>
                <c:pt idx="40">
                  <c:v>12374</c:v>
                </c:pt>
                <c:pt idx="41">
                  <c:v>49971</c:v>
                </c:pt>
                <c:pt idx="42" formatCode="General">
                  <c:v>21700</c:v>
                </c:pt>
              </c:numCache>
            </c:numRef>
          </c:val>
          <c:smooth val="0"/>
          <c:extLst>
            <c:ext xmlns:c16="http://schemas.microsoft.com/office/drawing/2014/chart" uri="{C3380CC4-5D6E-409C-BE32-E72D297353CC}">
              <c16:uniqueId val="{00000000-6D89-4F8C-9278-CEA3CAEA5A84}"/>
            </c:ext>
          </c:extLst>
        </c:ser>
        <c:ser>
          <c:idx val="2"/>
          <c:order val="1"/>
          <c:tx>
            <c:strRef>
              <c:f>'Report Charts'!$H$1</c:f>
              <c:strCache>
                <c:ptCount val="1"/>
                <c:pt idx="0">
                  <c:v>Int Fraser</c:v>
                </c:pt>
              </c:strCache>
            </c:strRef>
          </c:tx>
          <c:spPr>
            <a:ln>
              <a:solidFill>
                <a:srgbClr val="FFFF00"/>
              </a:solidFill>
            </a:ln>
          </c:spPr>
          <c:marker>
            <c:symbol val="none"/>
          </c:marker>
          <c:cat>
            <c:numRef>
              <c:f>'Report Charts'!$A$2:$A$49</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'Report Charts'!$H$2:$H$49</c:f>
              <c:numCache>
                <c:formatCode>0</c:formatCode>
                <c:ptCount val="48"/>
                <c:pt idx="0">
                  <c:v>182659.09490254143</c:v>
                </c:pt>
                <c:pt idx="1">
                  <c:v>156252.88829218131</c:v>
                </c:pt>
                <c:pt idx="2">
                  <c:v>235623.53461913634</c:v>
                </c:pt>
                <c:pt idx="3">
                  <c:v>218569.08977085521</c:v>
                </c:pt>
                <c:pt idx="4">
                  <c:v>182538.49114152783</c:v>
                </c:pt>
                <c:pt idx="5">
                  <c:v>104971.94272677522</c:v>
                </c:pt>
                <c:pt idx="6">
                  <c:v>131391.34898349876</c:v>
                </c:pt>
                <c:pt idx="7">
                  <c:v>154966.26335230708</c:v>
                </c:pt>
                <c:pt idx="8">
                  <c:v>146095.31966988041</c:v>
                </c:pt>
                <c:pt idx="9">
                  <c:v>286554.80532932625</c:v>
                </c:pt>
                <c:pt idx="10">
                  <c:v>195128.0276710047</c:v>
                </c:pt>
                <c:pt idx="11">
                  <c:v>209709.97581291018</c:v>
                </c:pt>
                <c:pt idx="12">
                  <c:v>178191.91005292625</c:v>
                </c:pt>
                <c:pt idx="13">
                  <c:v>343281.78751075803</c:v>
                </c:pt>
                <c:pt idx="14">
                  <c:v>202414.84950456224</c:v>
                </c:pt>
                <c:pt idx="15">
                  <c:v>191302.50596476404</c:v>
                </c:pt>
                <c:pt idx="16">
                  <c:v>107618.67383972024</c:v>
                </c:pt>
                <c:pt idx="17">
                  <c:v>279608.01705326006</c:v>
                </c:pt>
                <c:pt idx="18">
                  <c:v>244844.63245287869</c:v>
                </c:pt>
                <c:pt idx="19">
                  <c:v>64612.188940923392</c:v>
                </c:pt>
                <c:pt idx="20">
                  <c:v>55366.484331058899</c:v>
                </c:pt>
                <c:pt idx="21">
                  <c:v>60830.019905952831</c:v>
                </c:pt>
                <c:pt idx="22">
                  <c:v>32727.012081647619</c:v>
                </c:pt>
                <c:pt idx="23">
                  <c:v>29594.42010226025</c:v>
                </c:pt>
                <c:pt idx="24">
                  <c:v>25429.983148336483</c:v>
                </c:pt>
                <c:pt idx="25">
                  <c:v>20976.518560890992</c:v>
                </c:pt>
                <c:pt idx="26">
                  <c:v>67474.115264505963</c:v>
                </c:pt>
                <c:pt idx="27">
                  <c:v>62227.297556659876</c:v>
                </c:pt>
                <c:pt idx="28">
                  <c:v>24778.43390922252</c:v>
                </c:pt>
                <c:pt idx="29">
                  <c:v>48244.301174303473</c:v>
                </c:pt>
                <c:pt idx="30">
                  <c:v>16692.334214458107</c:v>
                </c:pt>
                <c:pt idx="31">
                  <c:v>8693.6564006328899</c:v>
                </c:pt>
                <c:pt idx="32">
                  <c:v>65687.876068164813</c:v>
                </c:pt>
                <c:pt idx="33">
                  <c:v>18181.263858093127</c:v>
                </c:pt>
                <c:pt idx="34">
                  <c:v>24317.514124293783</c:v>
                </c:pt>
                <c:pt idx="35">
                  <c:v>41470.114942528729</c:v>
                </c:pt>
                <c:pt idx="36">
                  <c:v>29645.057471264368</c:v>
                </c:pt>
                <c:pt idx="37">
                  <c:v>63455.172413793101</c:v>
                </c:pt>
                <c:pt idx="38">
                  <c:v>66666.666666666672</c:v>
                </c:pt>
                <c:pt idx="39">
                  <c:v>26114</c:v>
                </c:pt>
                <c:pt idx="40">
                  <c:v>14260</c:v>
                </c:pt>
                <c:pt idx="41">
                  <c:v>66202</c:v>
                </c:pt>
                <c:pt idx="42">
                  <c:v>28418</c:v>
                </c:pt>
                <c:pt idx="43">
                  <c:v>40533</c:v>
                </c:pt>
                <c:pt idx="44">
                  <c:v>55133</c:v>
                </c:pt>
                <c:pt idx="45">
                  <c:v>81100</c:v>
                </c:pt>
                <c:pt idx="46">
                  <c:v>81100</c:v>
                </c:pt>
              </c:numCache>
            </c:numRef>
          </c:val>
          <c:smooth val="0"/>
          <c:extLst>
            <c:ext xmlns:c16="http://schemas.microsoft.com/office/drawing/2014/chart" uri="{C3380CC4-5D6E-409C-BE32-E72D297353CC}">
              <c16:uniqueId val="{00000001-6D89-4F8C-9278-CEA3CAEA5A84}"/>
            </c:ext>
          </c:extLst>
        </c:ser>
        <c:dLbls>
          <c:showLegendKey val="0"/>
          <c:showVal val="0"/>
          <c:showCatName val="0"/>
          <c:showSerName val="0"/>
          <c:showPercent val="0"/>
          <c:showBubbleSize val="0"/>
        </c:dLbls>
        <c:marker val="1"/>
        <c:smooth val="0"/>
        <c:axId val="155440640"/>
        <c:axId val="155447680"/>
      </c:lineChart>
      <c:scatterChart>
        <c:scatterStyle val="lineMarker"/>
        <c:varyColors val="0"/>
        <c:ser>
          <c:idx val="3"/>
          <c:order val="2"/>
          <c:tx>
            <c:strRef>
              <c:f>'Report Charts'!$I$1</c:f>
              <c:strCache>
                <c:ptCount val="1"/>
                <c:pt idx="0">
                  <c:v>Int Fraser Forecast</c:v>
                </c:pt>
              </c:strCache>
            </c:strRef>
          </c:tx>
          <c:spPr>
            <a:ln w="28575">
              <a:noFill/>
            </a:ln>
          </c:spPr>
          <c:marker>
            <c:symbol val="circle"/>
            <c:size val="7"/>
            <c:spPr>
              <a:solidFill>
                <a:srgbClr val="FFFF00"/>
              </a:solidFill>
              <a:ln>
                <a:solidFill>
                  <a:srgbClr val="FFFF00"/>
                </a:solidFill>
              </a:ln>
            </c:spPr>
          </c:marker>
          <c:yVal>
            <c:numRef>
              <c:f>'Report Charts'!$I$2:$I$49</c:f>
              <c:numCache>
                <c:formatCode>0</c:formatCode>
                <c:ptCount val="48"/>
              </c:numCache>
            </c:numRef>
          </c:yVal>
          <c:smooth val="0"/>
          <c:extLst>
            <c:ext xmlns:c16="http://schemas.microsoft.com/office/drawing/2014/chart" uri="{C3380CC4-5D6E-409C-BE32-E72D297353CC}">
              <c16:uniqueId val="{00000003-6D89-4F8C-9278-CEA3CAEA5A84}"/>
            </c:ext>
          </c:extLst>
        </c:ser>
        <c:dLbls>
          <c:showLegendKey val="0"/>
          <c:showVal val="0"/>
          <c:showCatName val="0"/>
          <c:showSerName val="0"/>
          <c:showPercent val="0"/>
          <c:showBubbleSize val="0"/>
        </c:dLbls>
        <c:axId val="155440640"/>
        <c:axId val="155447680"/>
      </c:scatterChart>
      <c:catAx>
        <c:axId val="155440640"/>
        <c:scaling>
          <c:orientation val="minMax"/>
        </c:scaling>
        <c:delete val="0"/>
        <c:axPos val="b"/>
        <c:title>
          <c:tx>
            <c:rich>
              <a:bodyPr/>
              <a:lstStyle/>
              <a:p>
                <a:pPr>
                  <a:defRPr/>
                </a:pPr>
                <a:r>
                  <a:rPr lang="en-CA" sz="1400"/>
                  <a:t>Return</a:t>
                </a:r>
                <a:r>
                  <a:rPr lang="en-CA" sz="1400" baseline="0"/>
                  <a:t> Year</a:t>
                </a:r>
                <a:endParaRPr lang="en-CA" sz="1400"/>
              </a:p>
            </c:rich>
          </c:tx>
          <c:overlay val="0"/>
        </c:title>
        <c:numFmt formatCode="General" sourceLinked="1"/>
        <c:majorTickMark val="out"/>
        <c:minorTickMark val="none"/>
        <c:tickLblPos val="nextTo"/>
        <c:txPr>
          <a:bodyPr rot="5400000" vert="horz"/>
          <a:lstStyle/>
          <a:p>
            <a:pPr>
              <a:defRPr/>
            </a:pPr>
            <a:endParaRPr lang="en-US"/>
          </a:p>
        </c:txPr>
        <c:crossAx val="155447680"/>
        <c:crosses val="autoZero"/>
        <c:auto val="1"/>
        <c:lblAlgn val="ctr"/>
        <c:lblOffset val="100"/>
        <c:noMultiLvlLbl val="0"/>
      </c:catAx>
      <c:valAx>
        <c:axId val="155447680"/>
        <c:scaling>
          <c:orientation val="minMax"/>
        </c:scaling>
        <c:delete val="0"/>
        <c:axPos val="l"/>
        <c:majorGridlines/>
        <c:title>
          <c:tx>
            <c:rich>
              <a:bodyPr rot="-5400000" vert="horz"/>
              <a:lstStyle/>
              <a:p>
                <a:pPr>
                  <a:defRPr sz="1400"/>
                </a:pPr>
                <a:r>
                  <a:rPr lang="en-CA" sz="1400"/>
                  <a:t>Aggregate</a:t>
                </a:r>
                <a:r>
                  <a:rPr lang="en-CA" sz="1400" baseline="0"/>
                  <a:t> Return</a:t>
                </a:r>
              </a:p>
            </c:rich>
          </c:tx>
          <c:layout>
            <c:manualLayout>
              <c:xMode val="edge"/>
              <c:yMode val="edge"/>
              <c:x val="1.8280483065363524E-2"/>
              <c:y val="0.29016820804790316"/>
            </c:manualLayout>
          </c:layout>
          <c:overlay val="0"/>
        </c:title>
        <c:numFmt formatCode="0" sourceLinked="1"/>
        <c:majorTickMark val="out"/>
        <c:minorTickMark val="none"/>
        <c:tickLblPos val="nextTo"/>
        <c:crossAx val="155440640"/>
        <c:crosses val="autoZero"/>
        <c:crossBetween val="between"/>
      </c:valAx>
      <c:spPr>
        <a:solidFill>
          <a:schemeClr val="bg1">
            <a:lumMod val="75000"/>
          </a:schemeClr>
        </a:solidFill>
      </c:spPr>
    </c:plotArea>
    <c:legend>
      <c:legendPos val="r"/>
      <c:layout>
        <c:manualLayout>
          <c:xMode val="edge"/>
          <c:yMode val="edge"/>
          <c:x val="0.67174189973083076"/>
          <c:y val="0.13309877227056324"/>
          <c:w val="0.25045288758541917"/>
          <c:h val="0.25488969214133678"/>
        </c:manualLayout>
      </c:layout>
      <c:overlay val="0"/>
      <c:spPr>
        <a:solidFill>
          <a:schemeClr val="bg1"/>
        </a:solidFill>
        <a:ln w="15875">
          <a:solidFill>
            <a:schemeClr val="tx1"/>
          </a:solidFill>
        </a:ln>
      </c:spPr>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Inside</a:t>
            </a:r>
            <a:r>
              <a:rPr lang="en-CA" baseline="0"/>
              <a:t> Hatchery</a:t>
            </a:r>
            <a:r>
              <a:rPr lang="en-CA"/>
              <a:t> Indicators</a:t>
            </a:r>
          </a:p>
        </c:rich>
      </c:tx>
      <c:overlay val="0"/>
    </c:title>
    <c:autoTitleDeleted val="0"/>
    <c:plotArea>
      <c:layout>
        <c:manualLayout>
          <c:layoutTarget val="inner"/>
          <c:xMode val="edge"/>
          <c:yMode val="edge"/>
          <c:x val="0.12754133766664363"/>
          <c:y val="0.10197845132372153"/>
          <c:w val="0.82736352039405858"/>
          <c:h val="0.67667575053319884"/>
        </c:manualLayout>
      </c:layout>
      <c:lineChart>
        <c:grouping val="standard"/>
        <c:varyColors val="0"/>
        <c:ser>
          <c:idx val="1"/>
          <c:order val="0"/>
          <c:tx>
            <c:strRef>
              <c:f>'Report Charts'!$L$1</c:f>
              <c:strCache>
                <c:ptCount val="1"/>
                <c:pt idx="0">
                  <c:v>Big Q</c:v>
                </c:pt>
              </c:strCache>
            </c:strRef>
          </c:tx>
          <c:spPr>
            <a:ln>
              <a:solidFill>
                <a:srgbClr val="FF0000"/>
              </a:solidFill>
            </a:ln>
          </c:spPr>
          <c:marker>
            <c:symbol val="none"/>
          </c:marker>
          <c:cat>
            <c:numRef>
              <c:f>'Report Charts'!$A$2:$A$49</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'Report Charts'!$L$2:$L$49</c:f>
              <c:numCache>
                <c:formatCode>0.000</c:formatCode>
                <c:ptCount val="48"/>
                <c:pt idx="0">
                  <c:v>0.36609523149019646</c:v>
                </c:pt>
                <c:pt idx="1">
                  <c:v>0.28985650848933386</c:v>
                </c:pt>
                <c:pt idx="2">
                  <c:v>0.16442101917576016</c:v>
                </c:pt>
                <c:pt idx="3">
                  <c:v>0.15239659743703049</c:v>
                </c:pt>
                <c:pt idx="4">
                  <c:v>0.19318287395478476</c:v>
                </c:pt>
                <c:pt idx="5">
                  <c:v>0.28717664861420833</c:v>
                </c:pt>
                <c:pt idx="6">
                  <c:v>0.12694934698199786</c:v>
                </c:pt>
                <c:pt idx="7">
                  <c:v>0.10332028501849012</c:v>
                </c:pt>
                <c:pt idx="8">
                  <c:v>0.11160414742997847</c:v>
                </c:pt>
                <c:pt idx="9">
                  <c:v>7.9016113974915772E-2</c:v>
                </c:pt>
                <c:pt idx="10">
                  <c:v>5.0163003792429266E-2</c:v>
                </c:pt>
                <c:pt idx="15">
                  <c:v>4.2856974441195878E-2</c:v>
                </c:pt>
                <c:pt idx="16">
                  <c:v>6.1526342802311826E-2</c:v>
                </c:pt>
                <c:pt idx="17">
                  <c:v>5.853621757964577E-2</c:v>
                </c:pt>
                <c:pt idx="18">
                  <c:v>6.6707885016862062E-2</c:v>
                </c:pt>
                <c:pt idx="19">
                  <c:v>6.8535896429972543E-2</c:v>
                </c:pt>
                <c:pt idx="20">
                  <c:v>2.9362963353268171E-2</c:v>
                </c:pt>
                <c:pt idx="21">
                  <c:v>1.5976308554102321E-2</c:v>
                </c:pt>
                <c:pt idx="22">
                  <c:v>1.4245533815397704E-2</c:v>
                </c:pt>
                <c:pt idx="23">
                  <c:v>4.2932956312278624E-3</c:v>
                </c:pt>
                <c:pt idx="24">
                  <c:v>1.3055387719254746E-2</c:v>
                </c:pt>
                <c:pt idx="25">
                  <c:v>1.2808507143115684E-2</c:v>
                </c:pt>
                <c:pt idx="26">
                  <c:v>1.2290043368095501E-2</c:v>
                </c:pt>
                <c:pt idx="27">
                  <c:v>1.0489539199264297E-2</c:v>
                </c:pt>
                <c:pt idx="28">
                  <c:v>8.1237827117086273E-3</c:v>
                </c:pt>
                <c:pt idx="29">
                  <c:v>1.4124077859733113E-2</c:v>
                </c:pt>
                <c:pt idx="30">
                  <c:v>1.2014090514318831E-3</c:v>
                </c:pt>
                <c:pt idx="31">
                  <c:v>8.2975780169280912E-4</c:v>
                </c:pt>
                <c:pt idx="32">
                  <c:v>5.2304636031261726E-3</c:v>
                </c:pt>
                <c:pt idx="33">
                  <c:v>5.7949828148015888E-3</c:v>
                </c:pt>
                <c:pt idx="34">
                  <c:v>4.4452531943223166E-3</c:v>
                </c:pt>
                <c:pt idx="35">
                  <c:v>5.7984001888634791E-3</c:v>
                </c:pt>
                <c:pt idx="36">
                  <c:v>8.9592190580243675E-3</c:v>
                </c:pt>
                <c:pt idx="37">
                  <c:v>1.7750384556279229E-2</c:v>
                </c:pt>
                <c:pt idx="38">
                  <c:v>1.7894651143857365E-2</c:v>
                </c:pt>
                <c:pt idx="39">
                  <c:v>9.3012733341574973E-3</c:v>
                </c:pt>
                <c:pt idx="40">
                  <c:v>4.949342219311593E-3</c:v>
                </c:pt>
                <c:pt idx="41">
                  <c:v>2.6859158265996368E-2</c:v>
                </c:pt>
                <c:pt idx="42">
                  <c:v>1.2523259366234342E-2</c:v>
                </c:pt>
                <c:pt idx="43">
                  <c:v>3.5068857430605067E-2</c:v>
                </c:pt>
                <c:pt idx="44">
                  <c:v>1.1184991656881719E-2</c:v>
                </c:pt>
                <c:pt idx="45">
                  <c:v>2.5108285734292315E-2</c:v>
                </c:pt>
                <c:pt idx="46">
                  <c:v>3.2588566278867102E-2</c:v>
                </c:pt>
              </c:numCache>
            </c:numRef>
          </c:val>
          <c:smooth val="0"/>
          <c:extLst>
            <c:ext xmlns:c16="http://schemas.microsoft.com/office/drawing/2014/chart" uri="{C3380CC4-5D6E-409C-BE32-E72D297353CC}">
              <c16:uniqueId val="{00000000-A1C8-4FD4-9120-E01C5549EB4B}"/>
            </c:ext>
          </c:extLst>
        </c:ser>
        <c:ser>
          <c:idx val="2"/>
          <c:order val="1"/>
          <c:tx>
            <c:strRef>
              <c:f>'Report Charts'!$J$1</c:f>
              <c:strCache>
                <c:ptCount val="1"/>
                <c:pt idx="0">
                  <c:v>Quinsam</c:v>
                </c:pt>
              </c:strCache>
            </c:strRef>
          </c:tx>
          <c:spPr>
            <a:ln>
              <a:solidFill>
                <a:srgbClr val="FFFF00"/>
              </a:solidFill>
            </a:ln>
          </c:spPr>
          <c:marker>
            <c:symbol val="none"/>
          </c:marker>
          <c:cat>
            <c:numRef>
              <c:f>'Report Charts'!$A$2:$A$49</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'Report Charts'!$J$2:$J$49</c:f>
              <c:numCache>
                <c:formatCode>0.000</c:formatCode>
                <c:ptCount val="48"/>
                <c:pt idx="2">
                  <c:v>6.5020694932350173E-2</c:v>
                </c:pt>
                <c:pt idx="3">
                  <c:v>9.713270335775169E-2</c:v>
                </c:pt>
                <c:pt idx="4">
                  <c:v>7.3676217685565301E-2</c:v>
                </c:pt>
                <c:pt idx="5">
                  <c:v>0.10141721978124707</c:v>
                </c:pt>
                <c:pt idx="6">
                  <c:v>7.0591168340389795E-2</c:v>
                </c:pt>
                <c:pt idx="7">
                  <c:v>4.8020200880261821E-2</c:v>
                </c:pt>
                <c:pt idx="8">
                  <c:v>7.03732682756818E-2</c:v>
                </c:pt>
                <c:pt idx="9">
                  <c:v>5.4213250213191407E-2</c:v>
                </c:pt>
                <c:pt idx="10">
                  <c:v>7.5902282163306287E-2</c:v>
                </c:pt>
                <c:pt idx="11">
                  <c:v>9.2329713033080907E-2</c:v>
                </c:pt>
                <c:pt idx="12">
                  <c:v>7.8410539662689113E-2</c:v>
                </c:pt>
                <c:pt idx="13">
                  <c:v>7.9475768209408187E-2</c:v>
                </c:pt>
                <c:pt idx="14">
                  <c:v>0.10638347166925344</c:v>
                </c:pt>
                <c:pt idx="15">
                  <c:v>7.7950815507342106E-2</c:v>
                </c:pt>
                <c:pt idx="16">
                  <c:v>4.1820554401256781E-2</c:v>
                </c:pt>
                <c:pt idx="17">
                  <c:v>5.8813451776649747E-2</c:v>
                </c:pt>
                <c:pt idx="18">
                  <c:v>3.4633477963005255E-2</c:v>
                </c:pt>
                <c:pt idx="19">
                  <c:v>2.2710619260654579E-2</c:v>
                </c:pt>
                <c:pt idx="20">
                  <c:v>2.5131626099181299E-2</c:v>
                </c:pt>
                <c:pt idx="21">
                  <c:v>1.3770765399132152E-2</c:v>
                </c:pt>
                <c:pt idx="22">
                  <c:v>1.173566932579353E-2</c:v>
                </c:pt>
                <c:pt idx="23">
                  <c:v>9.6174217560423651E-3</c:v>
                </c:pt>
                <c:pt idx="24">
                  <c:v>7.0000000000000001E-3</c:v>
                </c:pt>
                <c:pt idx="25">
                  <c:v>1.2E-2</c:v>
                </c:pt>
                <c:pt idx="26">
                  <c:v>1.6111469143758751E-2</c:v>
                </c:pt>
                <c:pt idx="27">
                  <c:v>1.4E-2</c:v>
                </c:pt>
                <c:pt idx="28">
                  <c:v>1.1721551623110279E-2</c:v>
                </c:pt>
                <c:pt idx="29">
                  <c:v>1.5138183343431047E-2</c:v>
                </c:pt>
                <c:pt idx="30">
                  <c:v>4.693400937235922E-3</c:v>
                </c:pt>
                <c:pt idx="31">
                  <c:v>2.5856837415340491E-3</c:v>
                </c:pt>
                <c:pt idx="32">
                  <c:v>9.630133877037983E-3</c:v>
                </c:pt>
                <c:pt idx="33">
                  <c:v>7.2944940924392319E-3</c:v>
                </c:pt>
                <c:pt idx="34">
                  <c:v>1.6016620813446004E-2</c:v>
                </c:pt>
                <c:pt idx="35">
                  <c:v>8.5136053353743295E-3</c:v>
                </c:pt>
                <c:pt idx="36">
                  <c:v>1.1040005530718532E-2</c:v>
                </c:pt>
                <c:pt idx="37">
                  <c:v>1.1731906497267557E-2</c:v>
                </c:pt>
                <c:pt idx="38">
                  <c:v>2.2903476540418317E-2</c:v>
                </c:pt>
                <c:pt idx="39">
                  <c:v>2.0494481830417226E-2</c:v>
                </c:pt>
                <c:pt idx="40">
                  <c:v>8.6367218282111906E-3</c:v>
                </c:pt>
                <c:pt idx="41">
                  <c:v>1.2880296641846836E-2</c:v>
                </c:pt>
                <c:pt idx="42">
                  <c:v>1.3059657101551853E-2</c:v>
                </c:pt>
                <c:pt idx="43">
                  <c:v>1.9981893169701236E-2</c:v>
                </c:pt>
                <c:pt idx="44">
                  <c:v>1.2979768115508118E-2</c:v>
                </c:pt>
                <c:pt idx="45">
                  <c:v>1.6566825036149556E-2</c:v>
                </c:pt>
                <c:pt idx="46">
                  <c:v>1.9731788835606487E-2</c:v>
                </c:pt>
              </c:numCache>
            </c:numRef>
          </c:val>
          <c:smooth val="0"/>
          <c:extLst>
            <c:ext xmlns:c16="http://schemas.microsoft.com/office/drawing/2014/chart" uri="{C3380CC4-5D6E-409C-BE32-E72D297353CC}">
              <c16:uniqueId val="{00000001-A1C8-4FD4-9120-E01C5549EB4B}"/>
            </c:ext>
          </c:extLst>
        </c:ser>
        <c:ser>
          <c:idx val="0"/>
          <c:order val="2"/>
          <c:tx>
            <c:strRef>
              <c:f>'Report Charts'!$N$1</c:f>
              <c:strCache>
                <c:ptCount val="1"/>
                <c:pt idx="0">
                  <c:v>Inch</c:v>
                </c:pt>
              </c:strCache>
            </c:strRef>
          </c:tx>
          <c:marker>
            <c:symbol val="none"/>
          </c:marker>
          <c:cat>
            <c:numRef>
              <c:f>'Report Charts'!$A$2:$A$49</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'Report Charts'!$N$2:$N$49</c:f>
              <c:numCache>
                <c:formatCode>0.000</c:formatCode>
                <c:ptCount val="48"/>
                <c:pt idx="11">
                  <c:v>6.6931621502931984E-2</c:v>
                </c:pt>
                <c:pt idx="12">
                  <c:v>8.8954196110795899E-2</c:v>
                </c:pt>
                <c:pt idx="13">
                  <c:v>0.20350910104953607</c:v>
                </c:pt>
                <c:pt idx="14">
                  <c:v>0.10850133305988516</c:v>
                </c:pt>
                <c:pt idx="15">
                  <c:v>8.0341976837351586E-2</c:v>
                </c:pt>
                <c:pt idx="16">
                  <c:v>7.1022120518688031E-2</c:v>
                </c:pt>
                <c:pt idx="17">
                  <c:v>9.7038853134470651E-2</c:v>
                </c:pt>
                <c:pt idx="18">
                  <c:v>8.2561257074204045E-2</c:v>
                </c:pt>
                <c:pt idx="19">
                  <c:v>6.0453901379180053E-2</c:v>
                </c:pt>
                <c:pt idx="20">
                  <c:v>5.4975619366596076E-2</c:v>
                </c:pt>
                <c:pt idx="21">
                  <c:v>3.8857474466109557E-2</c:v>
                </c:pt>
                <c:pt idx="22">
                  <c:v>1.0554925852460565E-2</c:v>
                </c:pt>
                <c:pt idx="23">
                  <c:v>5.2298713818933881E-3</c:v>
                </c:pt>
                <c:pt idx="24">
                  <c:v>1.9E-2</c:v>
                </c:pt>
                <c:pt idx="25">
                  <c:v>1.0999999999999999E-2</c:v>
                </c:pt>
                <c:pt idx="26">
                  <c:v>5.8000000000000003E-2</c:v>
                </c:pt>
                <c:pt idx="27">
                  <c:v>1.7999999999999999E-2</c:v>
                </c:pt>
                <c:pt idx="28">
                  <c:v>8.7014350717535861E-3</c:v>
                </c:pt>
                <c:pt idx="29">
                  <c:v>2.7884678168713425E-2</c:v>
                </c:pt>
                <c:pt idx="30">
                  <c:v>1.6482131582270489E-2</c:v>
                </c:pt>
                <c:pt idx="31">
                  <c:v>1.0117685471132107E-2</c:v>
                </c:pt>
                <c:pt idx="32">
                  <c:v>1.4187333333333333E-2</c:v>
                </c:pt>
                <c:pt idx="33">
                  <c:v>7.162964190981432E-3</c:v>
                </c:pt>
                <c:pt idx="34">
                  <c:v>1.6498364031955357E-2</c:v>
                </c:pt>
                <c:pt idx="35">
                  <c:v>2.3988473767885533E-2</c:v>
                </c:pt>
                <c:pt idx="36">
                  <c:v>1.1238217942632401E-2</c:v>
                </c:pt>
                <c:pt idx="37">
                  <c:v>4.3007196351617087E-2</c:v>
                </c:pt>
                <c:pt idx="38">
                  <c:v>3.3077054143684309E-2</c:v>
                </c:pt>
                <c:pt idx="39">
                  <c:v>2.5825333973282134E-2</c:v>
                </c:pt>
                <c:pt idx="40">
                  <c:v>1.0604994370275048E-2</c:v>
                </c:pt>
                <c:pt idx="41">
                  <c:v>3.3226090524272237E-2</c:v>
                </c:pt>
                <c:pt idx="42">
                  <c:v>3.6293728198191766E-2</c:v>
                </c:pt>
                <c:pt idx="43">
                  <c:v>5.1466787545837112E-2</c:v>
                </c:pt>
                <c:pt idx="44">
                  <c:v>4.2904755350629584E-2</c:v>
                </c:pt>
                <c:pt idx="45">
                  <c:v>7.9328705714152098E-2</c:v>
                </c:pt>
                <c:pt idx="46">
                  <c:v>4.3968992248062014E-2</c:v>
                </c:pt>
              </c:numCache>
            </c:numRef>
          </c:val>
          <c:smooth val="0"/>
          <c:extLst>
            <c:ext xmlns:c16="http://schemas.microsoft.com/office/drawing/2014/chart" uri="{C3380CC4-5D6E-409C-BE32-E72D297353CC}">
              <c16:uniqueId val="{00000002-A1C8-4FD4-9120-E01C5549EB4B}"/>
            </c:ext>
          </c:extLst>
        </c:ser>
        <c:ser>
          <c:idx val="3"/>
          <c:order val="3"/>
          <c:tx>
            <c:strRef>
              <c:f>'Report Charts'!$P$1</c:f>
              <c:strCache>
                <c:ptCount val="1"/>
                <c:pt idx="0">
                  <c:v>Chilliwack</c:v>
                </c:pt>
              </c:strCache>
            </c:strRef>
          </c:tx>
          <c:spPr>
            <a:ln>
              <a:solidFill>
                <a:srgbClr val="002060"/>
              </a:solidFill>
            </a:ln>
          </c:spPr>
          <c:marker>
            <c:symbol val="none"/>
          </c:marker>
          <c:cat>
            <c:numRef>
              <c:f>'Report Charts'!$A$2:$A$49</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'Report Charts'!$P$2:$P$49</c:f>
              <c:numCache>
                <c:formatCode>0.000</c:formatCode>
                <c:ptCount val="48"/>
                <c:pt idx="8">
                  <c:v>0.12</c:v>
                </c:pt>
                <c:pt idx="9">
                  <c:v>0.14399999999999999</c:v>
                </c:pt>
                <c:pt idx="10">
                  <c:v>0.188</c:v>
                </c:pt>
                <c:pt idx="11">
                  <c:v>0.13100000000000001</c:v>
                </c:pt>
                <c:pt idx="12">
                  <c:v>0.17399999999999999</c:v>
                </c:pt>
                <c:pt idx="13">
                  <c:v>0.18099999999999999</c:v>
                </c:pt>
                <c:pt idx="14">
                  <c:v>0.126</c:v>
                </c:pt>
                <c:pt idx="15">
                  <c:v>0.106</c:v>
                </c:pt>
                <c:pt idx="16">
                  <c:v>0.09</c:v>
                </c:pt>
                <c:pt idx="17">
                  <c:v>5.7000000000000002E-2</c:v>
                </c:pt>
                <c:pt idx="18">
                  <c:v>5.8999999999999997E-2</c:v>
                </c:pt>
                <c:pt idx="19">
                  <c:v>6.4000000000000001E-2</c:v>
                </c:pt>
                <c:pt idx="20">
                  <c:v>3.6999999999999998E-2</c:v>
                </c:pt>
                <c:pt idx="21">
                  <c:v>0.04</c:v>
                </c:pt>
                <c:pt idx="22">
                  <c:v>2.5000000000000001E-2</c:v>
                </c:pt>
                <c:pt idx="23">
                  <c:v>1.2999999999999999E-2</c:v>
                </c:pt>
                <c:pt idx="24">
                  <c:v>1.2999999999999999E-2</c:v>
                </c:pt>
                <c:pt idx="25">
                  <c:v>3.4000000000000002E-2</c:v>
                </c:pt>
                <c:pt idx="26">
                  <c:v>4.7E-2</c:v>
                </c:pt>
                <c:pt idx="27">
                  <c:v>3.2000000000000001E-2</c:v>
                </c:pt>
                <c:pt idx="28">
                  <c:v>2.5000000000000001E-2</c:v>
                </c:pt>
                <c:pt idx="29">
                  <c:v>2.1000000000000001E-2</c:v>
                </c:pt>
              </c:numCache>
            </c:numRef>
          </c:val>
          <c:smooth val="0"/>
          <c:extLst>
            <c:ext xmlns:c16="http://schemas.microsoft.com/office/drawing/2014/chart" uri="{C3380CC4-5D6E-409C-BE32-E72D297353CC}">
              <c16:uniqueId val="{00000003-A1C8-4FD4-9120-E01C5549EB4B}"/>
            </c:ext>
          </c:extLst>
        </c:ser>
        <c:ser>
          <c:idx val="4"/>
          <c:order val="4"/>
          <c:tx>
            <c:strRef>
              <c:f>'Report Charts'!$Q$1</c:f>
              <c:strCache>
                <c:ptCount val="1"/>
                <c:pt idx="0">
                  <c:v>Goldstream</c:v>
                </c:pt>
              </c:strCache>
            </c:strRef>
          </c:tx>
          <c:spPr>
            <a:ln>
              <a:solidFill>
                <a:srgbClr val="00B050"/>
              </a:solidFill>
            </a:ln>
          </c:spPr>
          <c:marker>
            <c:symbol val="none"/>
          </c:marker>
          <c:cat>
            <c:numRef>
              <c:f>'Report Charts'!$A$2:$A$49</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'Report Charts'!$Q$3:$Q$49</c:f>
              <c:numCache>
                <c:formatCode>0.000</c:formatCode>
                <c:ptCount val="47"/>
                <c:pt idx="23">
                  <c:v>4.623896763840599E-3</c:v>
                </c:pt>
                <c:pt idx="24">
                  <c:v>1.0416429170159261E-2</c:v>
                </c:pt>
                <c:pt idx="25">
                  <c:v>2.9634823060309026E-2</c:v>
                </c:pt>
                <c:pt idx="26">
                  <c:v>3.8021597120383947E-3</c:v>
                </c:pt>
                <c:pt idx="27">
                  <c:v>3.7324606258948664E-2</c:v>
                </c:pt>
                <c:pt idx="28">
                  <c:v>2.1567056515396036E-2</c:v>
                </c:pt>
                <c:pt idx="29">
                  <c:v>1.0327121332275972E-2</c:v>
                </c:pt>
                <c:pt idx="30">
                  <c:v>0</c:v>
                </c:pt>
                <c:pt idx="31">
                  <c:v>7.9338259263283719E-3</c:v>
                </c:pt>
                <c:pt idx="32">
                  <c:v>3.12873952931791E-3</c:v>
                </c:pt>
                <c:pt idx="33">
                  <c:v>1.2682428326796663E-2</c:v>
                </c:pt>
                <c:pt idx="34">
                  <c:v>7.4022402240224022E-3</c:v>
                </c:pt>
                <c:pt idx="35">
                  <c:v>8.0947699567440034E-3</c:v>
                </c:pt>
                <c:pt idx="36">
                  <c:v>7.676290811509218E-3</c:v>
                </c:pt>
                <c:pt idx="37">
                  <c:v>1.6078333333333333E-2</c:v>
                </c:pt>
                <c:pt idx="38">
                  <c:v>9.1857324840764337E-3</c:v>
                </c:pt>
              </c:numCache>
            </c:numRef>
          </c:val>
          <c:smooth val="0"/>
          <c:extLst>
            <c:ext xmlns:c16="http://schemas.microsoft.com/office/drawing/2014/chart" uri="{C3380CC4-5D6E-409C-BE32-E72D297353CC}">
              <c16:uniqueId val="{00000004-A1C8-4FD4-9120-E01C5549EB4B}"/>
            </c:ext>
          </c:extLst>
        </c:ser>
        <c:ser>
          <c:idx val="6"/>
          <c:order val="5"/>
          <c:tx>
            <c:strRef>
              <c:f>'Report Charts'!$M$1</c:f>
              <c:strCache>
                <c:ptCount val="1"/>
                <c:pt idx="0">
                  <c:v>Big Q Forecast</c:v>
                </c:pt>
              </c:strCache>
            </c:strRef>
          </c:tx>
          <c:spPr>
            <a:ln>
              <a:noFill/>
            </a:ln>
          </c:spPr>
          <c:marker>
            <c:symbol val="circle"/>
            <c:size val="5"/>
            <c:spPr>
              <a:solidFill>
                <a:srgbClr val="FF0000"/>
              </a:solidFill>
              <a:ln>
                <a:solidFill>
                  <a:srgbClr val="FF0000"/>
                </a:solidFill>
              </a:ln>
            </c:spPr>
          </c:marker>
          <c:cat>
            <c:numRef>
              <c:f>'Report Charts'!$A$2:$A$49</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'Report Charts'!$M$2:$M$49</c:f>
              <c:numCache>
                <c:formatCode>0.000</c:formatCode>
                <c:ptCount val="48"/>
                <c:pt idx="47" formatCode="General">
                  <c:v>2.0960989275564661E-2</c:v>
                </c:pt>
              </c:numCache>
            </c:numRef>
          </c:val>
          <c:smooth val="0"/>
          <c:extLst>
            <c:ext xmlns:c16="http://schemas.microsoft.com/office/drawing/2014/chart" uri="{C3380CC4-5D6E-409C-BE32-E72D297353CC}">
              <c16:uniqueId val="{00000005-A1C8-4FD4-9120-E01C5549EB4B}"/>
            </c:ext>
          </c:extLst>
        </c:ser>
        <c:ser>
          <c:idx val="5"/>
          <c:order val="6"/>
          <c:tx>
            <c:strRef>
              <c:f>'Report Charts'!$K$1</c:f>
              <c:strCache>
                <c:ptCount val="1"/>
                <c:pt idx="0">
                  <c:v>Quinsam Forecast</c:v>
                </c:pt>
              </c:strCache>
            </c:strRef>
          </c:tx>
          <c:spPr>
            <a:ln>
              <a:noFill/>
            </a:ln>
          </c:spPr>
          <c:marker>
            <c:symbol val="circle"/>
            <c:size val="5"/>
            <c:spPr>
              <a:solidFill>
                <a:srgbClr val="FFFF00"/>
              </a:solidFill>
              <a:ln>
                <a:solidFill>
                  <a:srgbClr val="FFFF00"/>
                </a:solidFill>
              </a:ln>
            </c:spPr>
          </c:marker>
          <c:cat>
            <c:numRef>
              <c:f>'Report Charts'!$A$2:$A$49</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'Report Charts'!$K$2:$K$49</c:f>
              <c:numCache>
                <c:formatCode>0.000</c:formatCode>
                <c:ptCount val="48"/>
                <c:pt idx="47" formatCode="General">
                  <c:v>1.1373439833591866E-2</c:v>
                </c:pt>
              </c:numCache>
            </c:numRef>
          </c:val>
          <c:smooth val="0"/>
          <c:extLst>
            <c:ext xmlns:c16="http://schemas.microsoft.com/office/drawing/2014/chart" uri="{C3380CC4-5D6E-409C-BE32-E72D297353CC}">
              <c16:uniqueId val="{00000006-A1C8-4FD4-9120-E01C5549EB4B}"/>
            </c:ext>
          </c:extLst>
        </c:ser>
        <c:ser>
          <c:idx val="7"/>
          <c:order val="7"/>
          <c:tx>
            <c:strRef>
              <c:f>'Report Charts'!$O$1</c:f>
              <c:strCache>
                <c:ptCount val="1"/>
                <c:pt idx="0">
                  <c:v>Inch Forecast</c:v>
                </c:pt>
              </c:strCache>
            </c:strRef>
          </c:tx>
          <c:spPr>
            <a:ln>
              <a:noFill/>
            </a:ln>
          </c:spPr>
          <c:marker>
            <c:symbol val="circle"/>
            <c:size val="5"/>
            <c:spPr>
              <a:solidFill>
                <a:srgbClr val="0070C0"/>
              </a:solidFill>
              <a:ln>
                <a:solidFill>
                  <a:srgbClr val="0070C0"/>
                </a:solidFill>
              </a:ln>
            </c:spPr>
          </c:marker>
          <c:cat>
            <c:numRef>
              <c:f>'Report Charts'!$A$2:$A$49</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'Report Charts'!$O$2:$O$49</c:f>
              <c:numCache>
                <c:formatCode>0.000</c:formatCode>
                <c:ptCount val="48"/>
                <c:pt idx="47" formatCode="General">
                  <c:v>2.7195587386315192E-2</c:v>
                </c:pt>
              </c:numCache>
            </c:numRef>
          </c:val>
          <c:smooth val="0"/>
          <c:extLst>
            <c:ext xmlns:c16="http://schemas.microsoft.com/office/drawing/2014/chart" uri="{C3380CC4-5D6E-409C-BE32-E72D297353CC}">
              <c16:uniqueId val="{00000007-A1C8-4FD4-9120-E01C5549EB4B}"/>
            </c:ext>
          </c:extLst>
        </c:ser>
        <c:dLbls>
          <c:showLegendKey val="0"/>
          <c:showVal val="0"/>
          <c:showCatName val="0"/>
          <c:showSerName val="0"/>
          <c:showPercent val="0"/>
          <c:showBubbleSize val="0"/>
        </c:dLbls>
        <c:smooth val="0"/>
        <c:axId val="155536768"/>
        <c:axId val="155544192"/>
      </c:lineChart>
      <c:catAx>
        <c:axId val="155536768"/>
        <c:scaling>
          <c:orientation val="minMax"/>
        </c:scaling>
        <c:delete val="0"/>
        <c:axPos val="b"/>
        <c:title>
          <c:tx>
            <c:rich>
              <a:bodyPr/>
              <a:lstStyle/>
              <a:p>
                <a:pPr>
                  <a:defRPr/>
                </a:pPr>
                <a:r>
                  <a:rPr lang="en-CA" sz="1400"/>
                  <a:t>Return</a:t>
                </a:r>
                <a:r>
                  <a:rPr lang="en-CA" sz="1400" baseline="0"/>
                  <a:t> Year</a:t>
                </a:r>
                <a:endParaRPr lang="en-CA" sz="1400"/>
              </a:p>
            </c:rich>
          </c:tx>
          <c:overlay val="0"/>
        </c:title>
        <c:numFmt formatCode="General" sourceLinked="1"/>
        <c:majorTickMark val="out"/>
        <c:minorTickMark val="none"/>
        <c:tickLblPos val="nextTo"/>
        <c:txPr>
          <a:bodyPr rot="5400000" vert="horz"/>
          <a:lstStyle/>
          <a:p>
            <a:pPr>
              <a:defRPr sz="1000"/>
            </a:pPr>
            <a:endParaRPr lang="en-US"/>
          </a:p>
        </c:txPr>
        <c:crossAx val="155544192"/>
        <c:crosses val="autoZero"/>
        <c:auto val="1"/>
        <c:lblAlgn val="ctr"/>
        <c:lblOffset val="100"/>
        <c:noMultiLvlLbl val="0"/>
      </c:catAx>
      <c:valAx>
        <c:axId val="155544192"/>
        <c:scaling>
          <c:orientation val="minMax"/>
        </c:scaling>
        <c:delete val="0"/>
        <c:axPos val="l"/>
        <c:majorGridlines/>
        <c:title>
          <c:tx>
            <c:rich>
              <a:bodyPr rot="-5400000" vert="horz"/>
              <a:lstStyle/>
              <a:p>
                <a:pPr>
                  <a:defRPr sz="1400"/>
                </a:pPr>
                <a:r>
                  <a:rPr lang="en-CA" sz="1400"/>
                  <a:t>Marine Survival</a:t>
                </a:r>
                <a:endParaRPr lang="en-CA" sz="1400" b="0" baseline="0"/>
              </a:p>
            </c:rich>
          </c:tx>
          <c:layout>
            <c:manualLayout>
              <c:xMode val="edge"/>
              <c:yMode val="edge"/>
              <c:x val="1.6674470758403625E-2"/>
              <c:y val="0.27309877005331001"/>
            </c:manualLayout>
          </c:layout>
          <c:overlay val="0"/>
        </c:title>
        <c:numFmt formatCode="#,##0.00" sourceLinked="0"/>
        <c:majorTickMark val="out"/>
        <c:minorTickMark val="none"/>
        <c:tickLblPos val="nextTo"/>
        <c:crossAx val="155536768"/>
        <c:crosses val="autoZero"/>
        <c:crossBetween val="between"/>
      </c:valAx>
      <c:spPr>
        <a:solidFill>
          <a:schemeClr val="bg1">
            <a:lumMod val="75000"/>
          </a:schemeClr>
        </a:solidFill>
      </c:spPr>
    </c:plotArea>
    <c:legend>
      <c:legendPos val="r"/>
      <c:layout>
        <c:manualLayout>
          <c:xMode val="edge"/>
          <c:yMode val="edge"/>
          <c:x val="0.65495563450891403"/>
          <c:y val="0.12184604552802689"/>
          <c:w val="0.23657736796001144"/>
          <c:h val="0.51268296113237499"/>
        </c:manualLayout>
      </c:layout>
      <c:overlay val="0"/>
      <c:spPr>
        <a:solidFill>
          <a:schemeClr val="bg1"/>
        </a:solidFill>
        <a:ln w="15875">
          <a:solidFill>
            <a:schemeClr val="tx1"/>
          </a:solidFill>
        </a:ln>
      </c:spPr>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CA" sz="1800"/>
              <a:t>Inside Wild Indicators</a:t>
            </a:r>
          </a:p>
        </c:rich>
      </c:tx>
      <c:overlay val="0"/>
    </c:title>
    <c:autoTitleDeleted val="0"/>
    <c:plotArea>
      <c:layout>
        <c:manualLayout>
          <c:layoutTarget val="inner"/>
          <c:xMode val="edge"/>
          <c:yMode val="edge"/>
          <c:x val="0.11630420982968896"/>
          <c:y val="0.1126791338942041"/>
          <c:w val="0.8386007752461474"/>
          <c:h val="0.6661925806093747"/>
        </c:manualLayout>
      </c:layout>
      <c:lineChart>
        <c:grouping val="standard"/>
        <c:varyColors val="0"/>
        <c:ser>
          <c:idx val="1"/>
          <c:order val="0"/>
          <c:tx>
            <c:strRef>
              <c:f>'Report Charts'!$S$1</c:f>
              <c:strCache>
                <c:ptCount val="1"/>
                <c:pt idx="0">
                  <c:v>Black</c:v>
                </c:pt>
              </c:strCache>
            </c:strRef>
          </c:tx>
          <c:spPr>
            <a:ln>
              <a:solidFill>
                <a:srgbClr val="FF0000"/>
              </a:solidFill>
            </a:ln>
          </c:spPr>
          <c:marker>
            <c:symbol val="none"/>
          </c:marker>
          <c:cat>
            <c:numRef>
              <c:f>'Report Charts'!$A$2:$A$49</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'Report Charts'!$S$2:$S$49</c:f>
              <c:numCache>
                <c:formatCode>0.000</c:formatCode>
                <c:ptCount val="48"/>
                <c:pt idx="4">
                  <c:v>0.19013797322096099</c:v>
                </c:pt>
                <c:pt idx="5">
                  <c:v>0.19831287953858301</c:v>
                </c:pt>
                <c:pt idx="11">
                  <c:v>0.12522043589956081</c:v>
                </c:pt>
                <c:pt idx="12">
                  <c:v>0.11519211324570272</c:v>
                </c:pt>
                <c:pt idx="13">
                  <c:v>0.13412542087542087</c:v>
                </c:pt>
                <c:pt idx="14">
                  <c:v>0.11496046508527008</c:v>
                </c:pt>
                <c:pt idx="15">
                  <c:v>0.12874499195288155</c:v>
                </c:pt>
                <c:pt idx="16">
                  <c:v>8.0143602912604972E-2</c:v>
                </c:pt>
                <c:pt idx="17">
                  <c:v>0.12476514297721152</c:v>
                </c:pt>
                <c:pt idx="18">
                  <c:v>5.3744912076674756E-2</c:v>
                </c:pt>
                <c:pt idx="19">
                  <c:v>5.9465736456701522E-2</c:v>
                </c:pt>
                <c:pt idx="20">
                  <c:v>4.5448469139376078E-2</c:v>
                </c:pt>
                <c:pt idx="21">
                  <c:v>3.3708682238871752E-2</c:v>
                </c:pt>
                <c:pt idx="22">
                  <c:v>4.8913075131042517E-2</c:v>
                </c:pt>
                <c:pt idx="23">
                  <c:v>4.5437058848134475E-2</c:v>
                </c:pt>
                <c:pt idx="24">
                  <c:v>1.7026958792243425E-2</c:v>
                </c:pt>
                <c:pt idx="25">
                  <c:v>2.1799251284093737E-2</c:v>
                </c:pt>
                <c:pt idx="26">
                  <c:v>7.3597003284835885E-2</c:v>
                </c:pt>
                <c:pt idx="27">
                  <c:v>4.9428454992009652E-2</c:v>
                </c:pt>
                <c:pt idx="28">
                  <c:v>2.953241047327762E-2</c:v>
                </c:pt>
                <c:pt idx="29">
                  <c:v>4.3553523380906026E-2</c:v>
                </c:pt>
                <c:pt idx="30">
                  <c:v>1.7431942863057655E-2</c:v>
                </c:pt>
                <c:pt idx="31">
                  <c:v>1.3572191244512992E-2</c:v>
                </c:pt>
                <c:pt idx="32">
                  <c:v>2.4653289170471063E-2</c:v>
                </c:pt>
                <c:pt idx="33">
                  <c:v>6.2802398303246363E-3</c:v>
                </c:pt>
                <c:pt idx="34">
                  <c:v>2.4644457432300797E-2</c:v>
                </c:pt>
                <c:pt idx="35">
                  <c:v>1.6E-2</c:v>
                </c:pt>
                <c:pt idx="36">
                  <c:v>1.2999999999999999E-2</c:v>
                </c:pt>
                <c:pt idx="37">
                  <c:v>1.4E-2</c:v>
                </c:pt>
                <c:pt idx="38">
                  <c:v>2.4E-2</c:v>
                </c:pt>
                <c:pt idx="39">
                  <c:v>0.01</c:v>
                </c:pt>
                <c:pt idx="40">
                  <c:v>2.9172029172029172E-3</c:v>
                </c:pt>
                <c:pt idx="41">
                  <c:v>1.5444015444015444E-3</c:v>
                </c:pt>
                <c:pt idx="42">
                  <c:v>9.194681331657982E-3</c:v>
                </c:pt>
                <c:pt idx="43">
                  <c:v>1.4999999999999999E-2</c:v>
                </c:pt>
                <c:pt idx="44">
                  <c:v>1.0714501497540222E-2</c:v>
                </c:pt>
                <c:pt idx="45">
                  <c:v>3.67961071030843E-2</c:v>
                </c:pt>
                <c:pt idx="46">
                  <c:v>2.2753988245172121E-2</c:v>
                </c:pt>
              </c:numCache>
            </c:numRef>
          </c:val>
          <c:smooth val="0"/>
          <c:extLst>
            <c:ext xmlns:c16="http://schemas.microsoft.com/office/drawing/2014/chart" uri="{C3380CC4-5D6E-409C-BE32-E72D297353CC}">
              <c16:uniqueId val="{00000000-4186-45FA-95FC-6D1B3B6DB704}"/>
            </c:ext>
          </c:extLst>
        </c:ser>
        <c:ser>
          <c:idx val="2"/>
          <c:order val="1"/>
          <c:tx>
            <c:strRef>
              <c:f>'Report Charts'!$U$1</c:f>
              <c:strCache>
                <c:ptCount val="1"/>
                <c:pt idx="0">
                  <c:v>Myrtle</c:v>
                </c:pt>
              </c:strCache>
            </c:strRef>
          </c:tx>
          <c:spPr>
            <a:ln>
              <a:solidFill>
                <a:srgbClr val="FFFF00"/>
              </a:solidFill>
            </a:ln>
          </c:spPr>
          <c:marker>
            <c:symbol val="none"/>
          </c:marker>
          <c:cat>
            <c:numRef>
              <c:f>'Report Charts'!$A$2:$A$49</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'Report Charts'!$U$2:$U$49</c:f>
              <c:numCache>
                <c:formatCode>0.000</c:formatCode>
                <c:ptCount val="48"/>
                <c:pt idx="26">
                  <c:v>2.8656320226837399E-2</c:v>
                </c:pt>
                <c:pt idx="27">
                  <c:v>2.8485920978892514E-2</c:v>
                </c:pt>
                <c:pt idx="28">
                  <c:v>1.4374416589367509E-2</c:v>
                </c:pt>
                <c:pt idx="29">
                  <c:v>2.4966325906764779E-2</c:v>
                </c:pt>
                <c:pt idx="30">
                  <c:v>5.2930864290761589E-3</c:v>
                </c:pt>
                <c:pt idx="31">
                  <c:v>1.0734152915123203E-2</c:v>
                </c:pt>
                <c:pt idx="32">
                  <c:v>1.7713018980385488E-3</c:v>
                </c:pt>
                <c:pt idx="33">
                  <c:v>1.5614655290869799E-2</c:v>
                </c:pt>
                <c:pt idx="34">
                  <c:v>3.9753663198131242E-2</c:v>
                </c:pt>
                <c:pt idx="35">
                  <c:v>1.6E-2</c:v>
                </c:pt>
                <c:pt idx="36">
                  <c:v>1.2E-2</c:v>
                </c:pt>
                <c:pt idx="37">
                  <c:v>0.03</c:v>
                </c:pt>
              </c:numCache>
            </c:numRef>
          </c:val>
          <c:smooth val="0"/>
          <c:extLst>
            <c:ext xmlns:c16="http://schemas.microsoft.com/office/drawing/2014/chart" uri="{C3380CC4-5D6E-409C-BE32-E72D297353CC}">
              <c16:uniqueId val="{00000001-4186-45FA-95FC-6D1B3B6DB704}"/>
            </c:ext>
          </c:extLst>
        </c:ser>
        <c:ser>
          <c:idx val="0"/>
          <c:order val="2"/>
          <c:tx>
            <c:strRef>
              <c:f>'Report Charts'!$V$1</c:f>
              <c:strCache>
                <c:ptCount val="1"/>
                <c:pt idx="0">
                  <c:v>Salmon</c:v>
                </c:pt>
              </c:strCache>
            </c:strRef>
          </c:tx>
          <c:marker>
            <c:symbol val="none"/>
          </c:marker>
          <c:cat>
            <c:numRef>
              <c:f>'Report Charts'!$A$2:$A$49</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'Report Charts'!$V$2:$V$49</c:f>
              <c:numCache>
                <c:formatCode>0.000</c:formatCode>
                <c:ptCount val="48"/>
                <c:pt idx="12">
                  <c:v>0.12379461179043642</c:v>
                </c:pt>
                <c:pt idx="13">
                  <c:v>0.22937768454699833</c:v>
                </c:pt>
                <c:pt idx="14">
                  <c:v>0.13566737030120971</c:v>
                </c:pt>
                <c:pt idx="15">
                  <c:v>0.13583813310542156</c:v>
                </c:pt>
                <c:pt idx="16">
                  <c:v>8.1131927415399707E-2</c:v>
                </c:pt>
                <c:pt idx="17">
                  <c:v>9.8098861899099707E-2</c:v>
                </c:pt>
                <c:pt idx="18">
                  <c:v>8.8252016630539068E-2</c:v>
                </c:pt>
                <c:pt idx="19">
                  <c:v>0.10007558772660304</c:v>
                </c:pt>
                <c:pt idx="20">
                  <c:v>7.1399761742682102E-2</c:v>
                </c:pt>
                <c:pt idx="21">
                  <c:v>8.2078397444429657E-2</c:v>
                </c:pt>
                <c:pt idx="22">
                  <c:v>4.4543873134026454E-2</c:v>
                </c:pt>
                <c:pt idx="23">
                  <c:v>2.7682459128065395E-2</c:v>
                </c:pt>
                <c:pt idx="24">
                  <c:v>2.7852928145117146E-2</c:v>
                </c:pt>
                <c:pt idx="25">
                  <c:v>6.207500121178549E-2</c:v>
                </c:pt>
                <c:pt idx="26">
                  <c:v>7.3290137900886218E-2</c:v>
                </c:pt>
                <c:pt idx="27">
                  <c:v>7.118057013458505E-2</c:v>
                </c:pt>
                <c:pt idx="28">
                  <c:v>3.5710373576520689E-2</c:v>
                </c:pt>
                <c:pt idx="29">
                  <c:v>4.2755787901418971E-2</c:v>
                </c:pt>
                <c:pt idx="33">
                  <c:v>1.1880335041202518E-2</c:v>
                </c:pt>
              </c:numCache>
            </c:numRef>
          </c:val>
          <c:smooth val="0"/>
          <c:extLst>
            <c:ext xmlns:c16="http://schemas.microsoft.com/office/drawing/2014/chart" uri="{C3380CC4-5D6E-409C-BE32-E72D297353CC}">
              <c16:uniqueId val="{00000002-4186-45FA-95FC-6D1B3B6DB704}"/>
            </c:ext>
          </c:extLst>
        </c:ser>
        <c:dLbls>
          <c:showLegendKey val="0"/>
          <c:showVal val="0"/>
          <c:showCatName val="0"/>
          <c:showSerName val="0"/>
          <c:showPercent val="0"/>
          <c:showBubbleSize val="0"/>
        </c:dLbls>
        <c:marker val="1"/>
        <c:smooth val="0"/>
        <c:axId val="155725824"/>
        <c:axId val="155728512"/>
      </c:lineChart>
      <c:scatterChart>
        <c:scatterStyle val="lineMarker"/>
        <c:varyColors val="0"/>
        <c:ser>
          <c:idx val="3"/>
          <c:order val="3"/>
          <c:tx>
            <c:strRef>
              <c:f>'Report Charts'!$T$1</c:f>
              <c:strCache>
                <c:ptCount val="1"/>
                <c:pt idx="0">
                  <c:v>Black Forecast</c:v>
                </c:pt>
              </c:strCache>
            </c:strRef>
          </c:tx>
          <c:spPr>
            <a:ln w="28575">
              <a:noFill/>
            </a:ln>
          </c:spPr>
          <c:marker>
            <c:symbol val="circle"/>
            <c:size val="5"/>
            <c:spPr>
              <a:solidFill>
                <a:srgbClr val="FF0000"/>
              </a:solidFill>
              <a:ln>
                <a:solidFill>
                  <a:srgbClr val="FF0000"/>
                </a:solidFill>
              </a:ln>
            </c:spPr>
          </c:marker>
          <c:yVal>
            <c:numRef>
              <c:f>'Report Charts'!$T$2:$T$49</c:f>
              <c:numCache>
                <c:formatCode>0.000</c:formatCode>
                <c:ptCount val="48"/>
                <c:pt idx="47" formatCode="General">
                  <c:v>1.2420823729670119E-2</c:v>
                </c:pt>
              </c:numCache>
            </c:numRef>
          </c:yVal>
          <c:smooth val="0"/>
          <c:extLst>
            <c:ext xmlns:c16="http://schemas.microsoft.com/office/drawing/2014/chart" uri="{C3380CC4-5D6E-409C-BE32-E72D297353CC}">
              <c16:uniqueId val="{00000003-4186-45FA-95FC-6D1B3B6DB704}"/>
            </c:ext>
          </c:extLst>
        </c:ser>
        <c:dLbls>
          <c:showLegendKey val="0"/>
          <c:showVal val="0"/>
          <c:showCatName val="0"/>
          <c:showSerName val="0"/>
          <c:showPercent val="0"/>
          <c:showBubbleSize val="0"/>
        </c:dLbls>
        <c:axId val="155725824"/>
        <c:axId val="155728512"/>
      </c:scatterChart>
      <c:catAx>
        <c:axId val="155725824"/>
        <c:scaling>
          <c:orientation val="minMax"/>
        </c:scaling>
        <c:delete val="0"/>
        <c:axPos val="b"/>
        <c:title>
          <c:tx>
            <c:rich>
              <a:bodyPr/>
              <a:lstStyle/>
              <a:p>
                <a:pPr>
                  <a:defRPr sz="1400"/>
                </a:pPr>
                <a:r>
                  <a:rPr lang="en-CA" sz="1400"/>
                  <a:t>Return Year</a:t>
                </a:r>
              </a:p>
            </c:rich>
          </c:tx>
          <c:overlay val="0"/>
        </c:title>
        <c:numFmt formatCode="General" sourceLinked="1"/>
        <c:majorTickMark val="out"/>
        <c:minorTickMark val="none"/>
        <c:tickLblPos val="nextTo"/>
        <c:txPr>
          <a:bodyPr rot="5400000" vert="horz"/>
          <a:lstStyle/>
          <a:p>
            <a:pPr>
              <a:defRPr sz="1000"/>
            </a:pPr>
            <a:endParaRPr lang="en-US"/>
          </a:p>
        </c:txPr>
        <c:crossAx val="155728512"/>
        <c:crosses val="autoZero"/>
        <c:auto val="1"/>
        <c:lblAlgn val="ctr"/>
        <c:lblOffset val="100"/>
        <c:noMultiLvlLbl val="0"/>
      </c:catAx>
      <c:valAx>
        <c:axId val="155728512"/>
        <c:scaling>
          <c:orientation val="minMax"/>
          <c:max val="0.4"/>
        </c:scaling>
        <c:delete val="0"/>
        <c:axPos val="l"/>
        <c:majorGridlines/>
        <c:title>
          <c:tx>
            <c:rich>
              <a:bodyPr rot="-5400000" vert="horz"/>
              <a:lstStyle/>
              <a:p>
                <a:pPr>
                  <a:defRPr sz="1400"/>
                </a:pPr>
                <a:r>
                  <a:rPr lang="en-CA" sz="1400"/>
                  <a:t>Marine Survival</a:t>
                </a:r>
              </a:p>
            </c:rich>
          </c:tx>
          <c:layout>
            <c:manualLayout>
              <c:xMode val="edge"/>
              <c:yMode val="edge"/>
              <c:x val="0"/>
              <c:y val="0.24709123769321184"/>
            </c:manualLayout>
          </c:layout>
          <c:overlay val="0"/>
        </c:title>
        <c:numFmt formatCode="#,##0.00" sourceLinked="0"/>
        <c:majorTickMark val="out"/>
        <c:minorTickMark val="none"/>
        <c:tickLblPos val="nextTo"/>
        <c:txPr>
          <a:bodyPr/>
          <a:lstStyle/>
          <a:p>
            <a:pPr>
              <a:defRPr sz="1000"/>
            </a:pPr>
            <a:endParaRPr lang="en-US"/>
          </a:p>
        </c:txPr>
        <c:crossAx val="155725824"/>
        <c:crosses val="autoZero"/>
        <c:crossBetween val="between"/>
      </c:valAx>
      <c:spPr>
        <a:solidFill>
          <a:schemeClr val="bg1">
            <a:lumMod val="75000"/>
          </a:schemeClr>
        </a:solidFill>
      </c:spPr>
    </c:plotArea>
    <c:legend>
      <c:legendPos val="r"/>
      <c:layout>
        <c:manualLayout>
          <c:xMode val="edge"/>
          <c:yMode val="edge"/>
          <c:x val="0.71563052903121249"/>
          <c:y val="0.15472899437865378"/>
          <c:w val="0.20099398289967443"/>
          <c:h val="0.25536166311492681"/>
        </c:manualLayout>
      </c:layout>
      <c:overlay val="0"/>
      <c:spPr>
        <a:solidFill>
          <a:schemeClr val="bg1"/>
        </a:solidFill>
        <a:ln w="15875">
          <a:solidFill>
            <a:schemeClr val="tx1"/>
          </a:solidFill>
        </a:ln>
      </c:spPr>
      <c:txPr>
        <a:bodyPr/>
        <a:lstStyle/>
        <a:p>
          <a:pPr>
            <a:defRPr sz="1000"/>
          </a:pPr>
          <a:endParaRPr lang="en-US"/>
        </a:p>
      </c:txPr>
    </c:legend>
    <c:plotVisOnly val="1"/>
    <c:dispBlanksAs val="gap"/>
    <c:showDLblsOverMax val="0"/>
  </c:chart>
  <c:txPr>
    <a:bodyPr/>
    <a:lstStyle/>
    <a:p>
      <a:pPr>
        <a:defRPr sz="1600"/>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Outside</a:t>
            </a:r>
            <a:r>
              <a:rPr lang="en-CA" baseline="0"/>
              <a:t> </a:t>
            </a:r>
            <a:r>
              <a:rPr lang="en-CA"/>
              <a:t>Indicators</a:t>
            </a:r>
          </a:p>
        </c:rich>
      </c:tx>
      <c:overlay val="0"/>
    </c:title>
    <c:autoTitleDeleted val="0"/>
    <c:plotArea>
      <c:layout>
        <c:manualLayout>
          <c:layoutTarget val="inner"/>
          <c:xMode val="edge"/>
          <c:yMode val="edge"/>
          <c:x val="0.12776121454931263"/>
          <c:y val="0.10805243832709888"/>
          <c:w val="0.82714377642088865"/>
          <c:h val="0.72075557484448305"/>
        </c:manualLayout>
      </c:layout>
      <c:lineChart>
        <c:grouping val="standard"/>
        <c:varyColors val="0"/>
        <c:ser>
          <c:idx val="1"/>
          <c:order val="0"/>
          <c:tx>
            <c:strRef>
              <c:f>'Report Charts'!$W$1</c:f>
              <c:strCache>
                <c:ptCount val="1"/>
                <c:pt idx="0">
                  <c:v>Rob (Stamp)</c:v>
                </c:pt>
              </c:strCache>
            </c:strRef>
          </c:tx>
          <c:spPr>
            <a:ln>
              <a:solidFill>
                <a:srgbClr val="FF0000"/>
              </a:solidFill>
            </a:ln>
          </c:spPr>
          <c:marker>
            <c:symbol val="none"/>
          </c:marker>
          <c:cat>
            <c:numRef>
              <c:f>'Report Charts'!$A$2:$A$49</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'Report Charts'!$W$2:$W$49</c:f>
              <c:numCache>
                <c:formatCode>0.000</c:formatCode>
                <c:ptCount val="48"/>
                <c:pt idx="24">
                  <c:v>5.2756581939461318E-2</c:v>
                </c:pt>
                <c:pt idx="25">
                  <c:v>0.10423960573269815</c:v>
                </c:pt>
                <c:pt idx="26">
                  <c:v>0.11509236123463472</c:v>
                </c:pt>
                <c:pt idx="27">
                  <c:v>5.6032145541292426E-2</c:v>
                </c:pt>
                <c:pt idx="28">
                  <c:v>0.1009011600220468</c:v>
                </c:pt>
                <c:pt idx="29">
                  <c:v>5.5532643027797833E-2</c:v>
                </c:pt>
                <c:pt idx="30">
                  <c:v>7.3787365434009475E-2</c:v>
                </c:pt>
                <c:pt idx="31">
                  <c:v>9.8822669804962942E-3</c:v>
                </c:pt>
                <c:pt idx="32">
                  <c:v>6.9110036627588245E-2</c:v>
                </c:pt>
                <c:pt idx="33">
                  <c:v>7.3797233046140179E-2</c:v>
                </c:pt>
                <c:pt idx="34">
                  <c:v>0.15836158584027021</c:v>
                </c:pt>
                <c:pt idx="35">
                  <c:v>3.2826783056617251E-2</c:v>
                </c:pt>
                <c:pt idx="36">
                  <c:v>0.12543201099578177</c:v>
                </c:pt>
                <c:pt idx="37">
                  <c:v>6.4279823709569001E-2</c:v>
                </c:pt>
                <c:pt idx="38">
                  <c:v>0.11842799240675186</c:v>
                </c:pt>
                <c:pt idx="39">
                  <c:v>0.11349983708864883</c:v>
                </c:pt>
                <c:pt idx="40">
                  <c:v>5.3680333119794997E-2</c:v>
                </c:pt>
                <c:pt idx="41">
                  <c:v>7.3163219424460441E-2</c:v>
                </c:pt>
                <c:pt idx="42">
                  <c:v>7.1607885604587626E-2</c:v>
                </c:pt>
                <c:pt idx="43">
                  <c:v>6.7936596352716094E-2</c:v>
                </c:pt>
                <c:pt idx="44">
                  <c:v>4.6139827373612823E-2</c:v>
                </c:pt>
                <c:pt idx="45">
                  <c:v>4.5422191887675503E-2</c:v>
                </c:pt>
                <c:pt idx="46">
                  <c:v>6.896387594568866E-2</c:v>
                </c:pt>
              </c:numCache>
            </c:numRef>
          </c:val>
          <c:smooth val="0"/>
          <c:extLst>
            <c:ext xmlns:c16="http://schemas.microsoft.com/office/drawing/2014/chart" uri="{C3380CC4-5D6E-409C-BE32-E72D297353CC}">
              <c16:uniqueId val="{00000000-864A-4C7C-A392-175799ED21D9}"/>
            </c:ext>
          </c:extLst>
        </c:ser>
        <c:ser>
          <c:idx val="2"/>
          <c:order val="1"/>
          <c:tx>
            <c:strRef>
              <c:f>'Report Charts'!$Y$1</c:f>
              <c:strCache>
                <c:ptCount val="1"/>
                <c:pt idx="0">
                  <c:v>Carnation</c:v>
                </c:pt>
              </c:strCache>
            </c:strRef>
          </c:tx>
          <c:spPr>
            <a:ln>
              <a:solidFill>
                <a:srgbClr val="FFFF00"/>
              </a:solidFill>
            </a:ln>
          </c:spPr>
          <c:marker>
            <c:symbol val="none"/>
          </c:marker>
          <c:cat>
            <c:numRef>
              <c:f>'Report Charts'!$A$2:$A$49</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'Report Charts'!$Y$2:$Y$49</c:f>
              <c:numCache>
                <c:formatCode>0.000</c:formatCode>
                <c:ptCount val="48"/>
                <c:pt idx="27">
                  <c:v>4.7818597835308639E-2</c:v>
                </c:pt>
                <c:pt idx="28">
                  <c:v>5.2939632845391174E-2</c:v>
                </c:pt>
                <c:pt idx="29">
                  <c:v>2.2245434849891672E-2</c:v>
                </c:pt>
                <c:pt idx="30">
                  <c:v>1.9609604252742722E-2</c:v>
                </c:pt>
                <c:pt idx="31">
                  <c:v>8.9242982011061812E-4</c:v>
                </c:pt>
                <c:pt idx="32">
                  <c:v>2.3393665158371043E-2</c:v>
                </c:pt>
                <c:pt idx="33">
                  <c:v>2.5909090909090909E-2</c:v>
                </c:pt>
                <c:pt idx="34">
                  <c:v>7.0951295097981454E-2</c:v>
                </c:pt>
                <c:pt idx="35">
                  <c:v>0.01</c:v>
                </c:pt>
                <c:pt idx="36">
                  <c:v>1.4E-2</c:v>
                </c:pt>
                <c:pt idx="37">
                  <c:v>1.4E-2</c:v>
                </c:pt>
                <c:pt idx="38">
                  <c:v>0.02</c:v>
                </c:pt>
                <c:pt idx="39">
                  <c:v>2.1999999999999999E-2</c:v>
                </c:pt>
                <c:pt idx="40">
                  <c:v>3.0000000000000001E-3</c:v>
                </c:pt>
                <c:pt idx="41">
                  <c:v>0.02</c:v>
                </c:pt>
                <c:pt idx="42">
                  <c:v>3.990326481257557E-3</c:v>
                </c:pt>
                <c:pt idx="43">
                  <c:v>9.7020097020097014E-3</c:v>
                </c:pt>
                <c:pt idx="44">
                  <c:v>1.6853932584269662E-2</c:v>
                </c:pt>
                <c:pt idx="45">
                  <c:v>9.3520125778641609E-3</c:v>
                </c:pt>
                <c:pt idx="46">
                  <c:v>1.1918328584995252E-2</c:v>
                </c:pt>
              </c:numCache>
            </c:numRef>
          </c:val>
          <c:smooth val="0"/>
          <c:extLst>
            <c:ext xmlns:c16="http://schemas.microsoft.com/office/drawing/2014/chart" uri="{C3380CC4-5D6E-409C-BE32-E72D297353CC}">
              <c16:uniqueId val="{00000001-864A-4C7C-A392-175799ED21D9}"/>
            </c:ext>
          </c:extLst>
        </c:ser>
        <c:ser>
          <c:idx val="0"/>
          <c:order val="2"/>
          <c:tx>
            <c:strRef>
              <c:f>'Report Charts'!$X$1</c:f>
              <c:strCache>
                <c:ptCount val="1"/>
                <c:pt idx="0">
                  <c:v>Rob (Stamp) Forecast</c:v>
                </c:pt>
              </c:strCache>
            </c:strRef>
          </c:tx>
          <c:spPr>
            <a:ln>
              <a:noFill/>
            </a:ln>
          </c:spPr>
          <c:marker>
            <c:symbol val="circle"/>
            <c:size val="5"/>
            <c:spPr>
              <a:solidFill>
                <a:srgbClr val="FF0000"/>
              </a:solidFill>
              <a:ln>
                <a:solidFill>
                  <a:srgbClr val="FF0000"/>
                </a:solidFill>
              </a:ln>
            </c:spPr>
          </c:marker>
          <c:cat>
            <c:numRef>
              <c:f>'Report Charts'!$A$2:$A$49</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'Report Charts'!$X$2:$X$49</c:f>
              <c:numCache>
                <c:formatCode>0.000</c:formatCode>
                <c:ptCount val="48"/>
                <c:pt idx="47" formatCode="General">
                  <c:v>4.5466349240126699E-2</c:v>
                </c:pt>
              </c:numCache>
            </c:numRef>
          </c:val>
          <c:smooth val="0"/>
          <c:extLst>
            <c:ext xmlns:c16="http://schemas.microsoft.com/office/drawing/2014/chart" uri="{C3380CC4-5D6E-409C-BE32-E72D297353CC}">
              <c16:uniqueId val="{00000002-864A-4C7C-A392-175799ED21D9}"/>
            </c:ext>
          </c:extLst>
        </c:ser>
        <c:ser>
          <c:idx val="3"/>
          <c:order val="3"/>
          <c:tx>
            <c:strRef>
              <c:f>'Report Charts'!$Z$1</c:f>
              <c:strCache>
                <c:ptCount val="1"/>
                <c:pt idx="0">
                  <c:v>Carnation Forecast</c:v>
                </c:pt>
              </c:strCache>
            </c:strRef>
          </c:tx>
          <c:spPr>
            <a:ln>
              <a:noFill/>
            </a:ln>
          </c:spPr>
          <c:marker>
            <c:symbol val="circle"/>
            <c:size val="5"/>
            <c:spPr>
              <a:solidFill>
                <a:srgbClr val="FFFF00"/>
              </a:solidFill>
              <a:ln>
                <a:solidFill>
                  <a:srgbClr val="FFFF00"/>
                </a:solidFill>
              </a:ln>
            </c:spPr>
          </c:marker>
          <c:cat>
            <c:numRef>
              <c:f>'Report Charts'!$A$2:$A$49</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'Report Charts'!$Z$2:$Z$49</c:f>
              <c:numCache>
                <c:formatCode>General</c:formatCode>
                <c:ptCount val="48"/>
                <c:pt idx="47">
                  <c:v>1.4750190493983269E-2</c:v>
                </c:pt>
              </c:numCache>
            </c:numRef>
          </c:val>
          <c:smooth val="0"/>
          <c:extLst>
            <c:ext xmlns:c16="http://schemas.microsoft.com/office/drawing/2014/chart" uri="{C3380CC4-5D6E-409C-BE32-E72D297353CC}">
              <c16:uniqueId val="{00000003-864A-4C7C-A392-175799ED21D9}"/>
            </c:ext>
          </c:extLst>
        </c:ser>
        <c:dLbls>
          <c:showLegendKey val="0"/>
          <c:showVal val="0"/>
          <c:showCatName val="0"/>
          <c:showSerName val="0"/>
          <c:showPercent val="0"/>
          <c:showBubbleSize val="0"/>
        </c:dLbls>
        <c:smooth val="0"/>
        <c:axId val="155762048"/>
        <c:axId val="155765376"/>
      </c:lineChart>
      <c:catAx>
        <c:axId val="155762048"/>
        <c:scaling>
          <c:orientation val="minMax"/>
        </c:scaling>
        <c:delete val="0"/>
        <c:axPos val="b"/>
        <c:title>
          <c:tx>
            <c:rich>
              <a:bodyPr/>
              <a:lstStyle/>
              <a:p>
                <a:pPr>
                  <a:defRPr/>
                </a:pPr>
                <a:r>
                  <a:rPr lang="en-CA" sz="1400"/>
                  <a:t>Return</a:t>
                </a:r>
                <a:r>
                  <a:rPr lang="en-CA" sz="1400" baseline="0"/>
                  <a:t> Year</a:t>
                </a:r>
                <a:endParaRPr lang="en-CA" sz="1400"/>
              </a:p>
            </c:rich>
          </c:tx>
          <c:overlay val="0"/>
        </c:title>
        <c:numFmt formatCode="General" sourceLinked="1"/>
        <c:majorTickMark val="out"/>
        <c:minorTickMark val="none"/>
        <c:tickLblPos val="nextTo"/>
        <c:txPr>
          <a:bodyPr rot="5400000" vert="horz"/>
          <a:lstStyle/>
          <a:p>
            <a:pPr>
              <a:defRPr/>
            </a:pPr>
            <a:endParaRPr lang="en-US"/>
          </a:p>
        </c:txPr>
        <c:crossAx val="155765376"/>
        <c:crosses val="autoZero"/>
        <c:auto val="1"/>
        <c:lblAlgn val="ctr"/>
        <c:lblOffset val="100"/>
        <c:noMultiLvlLbl val="0"/>
      </c:catAx>
      <c:valAx>
        <c:axId val="155765376"/>
        <c:scaling>
          <c:orientation val="minMax"/>
          <c:max val="0.4"/>
        </c:scaling>
        <c:delete val="0"/>
        <c:axPos val="l"/>
        <c:majorGridlines/>
        <c:title>
          <c:tx>
            <c:rich>
              <a:bodyPr rot="-5400000" vert="horz"/>
              <a:lstStyle/>
              <a:p>
                <a:pPr>
                  <a:defRPr sz="1400"/>
                </a:pPr>
                <a:r>
                  <a:rPr lang="en-CA" sz="1400"/>
                  <a:t>Marine Survival</a:t>
                </a:r>
                <a:endParaRPr lang="en-CA" sz="1400" b="0" baseline="0"/>
              </a:p>
            </c:rich>
          </c:tx>
          <c:layout>
            <c:manualLayout>
              <c:xMode val="edge"/>
              <c:yMode val="edge"/>
              <c:x val="1.1960974282528689E-2"/>
              <c:y val="0.29473704025875658"/>
            </c:manualLayout>
          </c:layout>
          <c:overlay val="0"/>
        </c:title>
        <c:numFmt formatCode="0.00" sourceLinked="0"/>
        <c:majorTickMark val="out"/>
        <c:minorTickMark val="none"/>
        <c:tickLblPos val="nextTo"/>
        <c:crossAx val="155762048"/>
        <c:crosses val="autoZero"/>
        <c:crossBetween val="between"/>
      </c:valAx>
      <c:spPr>
        <a:solidFill>
          <a:schemeClr val="bg1">
            <a:lumMod val="75000"/>
          </a:schemeClr>
        </a:solidFill>
      </c:spPr>
    </c:plotArea>
    <c:legend>
      <c:legendPos val="r"/>
      <c:layout>
        <c:manualLayout>
          <c:xMode val="edge"/>
          <c:yMode val="edge"/>
          <c:x val="0.66033093186514824"/>
          <c:y val="0.14441011065482573"/>
          <c:w val="0.26681629350536651"/>
          <c:h val="0.2554581710090188"/>
        </c:manualLayout>
      </c:layout>
      <c:overlay val="0"/>
      <c:spPr>
        <a:solidFill>
          <a:schemeClr val="bg1"/>
        </a:solidFill>
        <a:ln w="15875">
          <a:solidFill>
            <a:schemeClr val="tx1"/>
          </a:solidFill>
        </a:ln>
      </c:spPr>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Johnstone Strait Indicators</a:t>
            </a:r>
          </a:p>
        </c:rich>
      </c:tx>
      <c:overlay val="0"/>
    </c:title>
    <c:autoTitleDeleted val="0"/>
    <c:plotArea>
      <c:layout>
        <c:manualLayout>
          <c:layoutTarget val="inner"/>
          <c:xMode val="edge"/>
          <c:yMode val="edge"/>
          <c:x val="0.12083957076849999"/>
          <c:y val="9.5441295644496049E-2"/>
          <c:w val="0.83406539231068189"/>
          <c:h val="0.73336647435199631"/>
        </c:manualLayout>
      </c:layout>
      <c:lineChart>
        <c:grouping val="standard"/>
        <c:varyColors val="0"/>
        <c:ser>
          <c:idx val="2"/>
          <c:order val="0"/>
          <c:tx>
            <c:strRef>
              <c:f>'Report Charts'!$B$1</c:f>
              <c:strCache>
                <c:ptCount val="1"/>
                <c:pt idx="0">
                  <c:v>Area 12</c:v>
                </c:pt>
              </c:strCache>
            </c:strRef>
          </c:tx>
          <c:spPr>
            <a:ln>
              <a:solidFill>
                <a:srgbClr val="FFFF00"/>
              </a:solidFill>
            </a:ln>
          </c:spPr>
          <c:marker>
            <c:symbol val="none"/>
          </c:marker>
          <c:cat>
            <c:numRef>
              <c:f>'Report Charts'!$A$2:$A$49</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'Report Charts'!$B$2:$B$49</c:f>
              <c:numCache>
                <c:formatCode>0</c:formatCode>
                <c:ptCount val="48"/>
                <c:pt idx="0">
                  <c:v>4424.2267043639567</c:v>
                </c:pt>
                <c:pt idx="1">
                  <c:v>3725.1763747086029</c:v>
                </c:pt>
                <c:pt idx="2">
                  <c:v>3188.5454871971956</c:v>
                </c:pt>
                <c:pt idx="3">
                  <c:v>1668.2693661822857</c:v>
                </c:pt>
                <c:pt idx="4">
                  <c:v>1957.6749621846927</c:v>
                </c:pt>
                <c:pt idx="5">
                  <c:v>2068.6358418630884</c:v>
                </c:pt>
                <c:pt idx="6">
                  <c:v>2780.7201014287384</c:v>
                </c:pt>
                <c:pt idx="7">
                  <c:v>1537.4416761873301</c:v>
                </c:pt>
                <c:pt idx="8">
                  <c:v>3223.0919117347771</c:v>
                </c:pt>
                <c:pt idx="9">
                  <c:v>3073.737117358628</c:v>
                </c:pt>
                <c:pt idx="10">
                  <c:v>1557.7724194736716</c:v>
                </c:pt>
                <c:pt idx="11">
                  <c:v>6022.3786202580077</c:v>
                </c:pt>
                <c:pt idx="12">
                  <c:v>1104.645059532982</c:v>
                </c:pt>
                <c:pt idx="13">
                  <c:v>5427.5198287912981</c:v>
                </c:pt>
                <c:pt idx="14">
                  <c:v>2651.36320626718</c:v>
                </c:pt>
                <c:pt idx="15">
                  <c:v>5145.7966935419145</c:v>
                </c:pt>
                <c:pt idx="16">
                  <c:v>2818.9475100023883</c:v>
                </c:pt>
                <c:pt idx="17">
                  <c:v>1018.3237394020146</c:v>
                </c:pt>
                <c:pt idx="18">
                  <c:v>1843.0845519734901</c:v>
                </c:pt>
                <c:pt idx="19">
                  <c:v>3795.5939125561617</c:v>
                </c:pt>
                <c:pt idx="20">
                  <c:v>1872.734940441291</c:v>
                </c:pt>
                <c:pt idx="21">
                  <c:v>2236.0277256472509</c:v>
                </c:pt>
                <c:pt idx="22">
                  <c:v>508.25279774400155</c:v>
                </c:pt>
                <c:pt idx="23">
                  <c:v>2807.5170058952958</c:v>
                </c:pt>
                <c:pt idx="24">
                  <c:v>869.31554139250863</c:v>
                </c:pt>
                <c:pt idx="25">
                  <c:v>1120.4196308586049</c:v>
                </c:pt>
                <c:pt idx="26">
                  <c:v>1147.4156272997836</c:v>
                </c:pt>
                <c:pt idx="27">
                  <c:v>1488.0617667407589</c:v>
                </c:pt>
                <c:pt idx="28">
                  <c:v>873.47315583434579</c:v>
                </c:pt>
                <c:pt idx="29">
                  <c:v>2528.7367118903112</c:v>
                </c:pt>
                <c:pt idx="30">
                  <c:v>1138.961852749027</c:v>
                </c:pt>
                <c:pt idx="31">
                  <c:v>782.23368238946193</c:v>
                </c:pt>
                <c:pt idx="32">
                  <c:v>1049.3855723176055</c:v>
                </c:pt>
                <c:pt idx="33">
                  <c:v>739.91161360996227</c:v>
                </c:pt>
                <c:pt idx="34">
                  <c:v>1716.5466840555073</c:v>
                </c:pt>
                <c:pt idx="35">
                  <c:v>1278.7935005480269</c:v>
                </c:pt>
                <c:pt idx="36">
                  <c:v>1082.3111627552332</c:v>
                </c:pt>
                <c:pt idx="37">
                  <c:v>2001.8326083786628</c:v>
                </c:pt>
                <c:pt idx="38">
                  <c:v>2232</c:v>
                </c:pt>
                <c:pt idx="39">
                  <c:v>2170</c:v>
                </c:pt>
                <c:pt idx="40">
                  <c:v>1500</c:v>
                </c:pt>
                <c:pt idx="41">
                  <c:v>811</c:v>
                </c:pt>
                <c:pt idx="42" formatCode="General">
                  <c:v>1653</c:v>
                </c:pt>
                <c:pt idx="43">
                  <c:v>427</c:v>
                </c:pt>
                <c:pt idx="44">
                  <c:v>474</c:v>
                </c:pt>
                <c:pt idx="45">
                  <c:v>874</c:v>
                </c:pt>
                <c:pt idx="46">
                  <c:v>874</c:v>
                </c:pt>
              </c:numCache>
            </c:numRef>
          </c:val>
          <c:smooth val="0"/>
          <c:extLst>
            <c:ext xmlns:c16="http://schemas.microsoft.com/office/drawing/2014/chart" uri="{C3380CC4-5D6E-409C-BE32-E72D297353CC}">
              <c16:uniqueId val="{00000000-F03A-4981-9819-933E5CACE8B4}"/>
            </c:ext>
          </c:extLst>
        </c:ser>
        <c:ser>
          <c:idx val="1"/>
          <c:order val="1"/>
          <c:tx>
            <c:strRef>
              <c:f>'Report Charts'!$D$1</c:f>
              <c:strCache>
                <c:ptCount val="1"/>
                <c:pt idx="0">
                  <c:v>Area 13</c:v>
                </c:pt>
              </c:strCache>
            </c:strRef>
          </c:tx>
          <c:spPr>
            <a:ln>
              <a:solidFill>
                <a:srgbClr val="FF0000"/>
              </a:solidFill>
            </a:ln>
          </c:spPr>
          <c:marker>
            <c:symbol val="none"/>
          </c:marker>
          <c:cat>
            <c:numRef>
              <c:f>'Report Charts'!$A$2:$A$49</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'Report Charts'!$D$2:$D$49</c:f>
              <c:numCache>
                <c:formatCode>0</c:formatCode>
                <c:ptCount val="48"/>
                <c:pt idx="0">
                  <c:v>2321.2150492059591</c:v>
                </c:pt>
                <c:pt idx="1">
                  <c:v>2368.2858526622467</c:v>
                </c:pt>
                <c:pt idx="2">
                  <c:v>2249.9427501720497</c:v>
                </c:pt>
                <c:pt idx="3">
                  <c:v>1660.3303761887812</c:v>
                </c:pt>
                <c:pt idx="4">
                  <c:v>1721.8845570109083</c:v>
                </c:pt>
                <c:pt idx="5">
                  <c:v>1850.797613265697</c:v>
                </c:pt>
                <c:pt idx="6">
                  <c:v>1032.6966936703407</c:v>
                </c:pt>
                <c:pt idx="7">
                  <c:v>2043.5251022824466</c:v>
                </c:pt>
                <c:pt idx="8">
                  <c:v>4302.4552177384485</c:v>
                </c:pt>
                <c:pt idx="9">
                  <c:v>2130.5295975232193</c:v>
                </c:pt>
                <c:pt idx="10">
                  <c:v>447.355105565484</c:v>
                </c:pt>
                <c:pt idx="11">
                  <c:v>3031.0339083953909</c:v>
                </c:pt>
                <c:pt idx="12">
                  <c:v>507.8888435634334</c:v>
                </c:pt>
                <c:pt idx="13">
                  <c:v>1238.1500321015969</c:v>
                </c:pt>
                <c:pt idx="14">
                  <c:v>827.19888037268208</c:v>
                </c:pt>
                <c:pt idx="15">
                  <c:v>199.26090916871448</c:v>
                </c:pt>
                <c:pt idx="16">
                  <c:v>410.57203900764296</c:v>
                </c:pt>
                <c:pt idx="17">
                  <c:v>523.61843368661641</c:v>
                </c:pt>
                <c:pt idx="18">
                  <c:v>538.97237286648294</c:v>
                </c:pt>
                <c:pt idx="19">
                  <c:v>433.6702578546367</c:v>
                </c:pt>
                <c:pt idx="20">
                  <c:v>971.0107169065094</c:v>
                </c:pt>
                <c:pt idx="21">
                  <c:v>314.65262460208709</c:v>
                </c:pt>
                <c:pt idx="22">
                  <c:v>458.02109378875315</c:v>
                </c:pt>
                <c:pt idx="23">
                  <c:v>438.29378407613387</c:v>
                </c:pt>
                <c:pt idx="24">
                  <c:v>259.95605183627072</c:v>
                </c:pt>
                <c:pt idx="25">
                  <c:v>220.22108966661617</c:v>
                </c:pt>
                <c:pt idx="26">
                  <c:v>494.67708100112594</c:v>
                </c:pt>
                <c:pt idx="27">
                  <c:v>173.53255019825212</c:v>
                </c:pt>
                <c:pt idx="28">
                  <c:v>312.33816134395465</c:v>
                </c:pt>
                <c:pt idx="29">
                  <c:v>296.80489919422587</c:v>
                </c:pt>
                <c:pt idx="30">
                  <c:v>207.9794241157735</c:v>
                </c:pt>
                <c:pt idx="31">
                  <c:v>385.60581799019263</c:v>
                </c:pt>
                <c:pt idx="32">
                  <c:v>434.42553526443606</c:v>
                </c:pt>
                <c:pt idx="33">
                  <c:v>202.88634269282335</c:v>
                </c:pt>
                <c:pt idx="34">
                  <c:v>647.42371106512007</c:v>
                </c:pt>
                <c:pt idx="35">
                  <c:v>384.0017175526753</c:v>
                </c:pt>
                <c:pt idx="36">
                  <c:v>334.53482186862294</c:v>
                </c:pt>
                <c:pt idx="37">
                  <c:v>279.70015269433947</c:v>
                </c:pt>
                <c:pt idx="38">
                  <c:v>419</c:v>
                </c:pt>
                <c:pt idx="39">
                  <c:v>274</c:v>
                </c:pt>
                <c:pt idx="40">
                  <c:v>202</c:v>
                </c:pt>
                <c:pt idx="41">
                  <c:v>80</c:v>
                </c:pt>
                <c:pt idx="42" formatCode="General">
                  <c:v>146</c:v>
                </c:pt>
                <c:pt idx="43">
                  <c:v>185</c:v>
                </c:pt>
                <c:pt idx="44">
                  <c:v>178</c:v>
                </c:pt>
                <c:pt idx="45">
                  <c:v>180</c:v>
                </c:pt>
                <c:pt idx="46">
                  <c:v>180</c:v>
                </c:pt>
              </c:numCache>
            </c:numRef>
          </c:val>
          <c:smooth val="0"/>
          <c:extLst>
            <c:ext xmlns:c16="http://schemas.microsoft.com/office/drawing/2014/chart" uri="{C3380CC4-5D6E-409C-BE32-E72D297353CC}">
              <c16:uniqueId val="{00000001-F03A-4981-9819-933E5CACE8B4}"/>
            </c:ext>
          </c:extLst>
        </c:ser>
        <c:ser>
          <c:idx val="0"/>
          <c:order val="2"/>
          <c:tx>
            <c:strRef>
              <c:f>'Report Charts'!$C$1</c:f>
              <c:strCache>
                <c:ptCount val="1"/>
                <c:pt idx="0">
                  <c:v>A12 Forecast</c:v>
                </c:pt>
              </c:strCache>
            </c:strRef>
          </c:tx>
          <c:spPr>
            <a:ln>
              <a:noFill/>
            </a:ln>
          </c:spPr>
          <c:marker>
            <c:symbol val="circle"/>
            <c:size val="5"/>
            <c:spPr>
              <a:solidFill>
                <a:srgbClr val="FFFF00"/>
              </a:solidFill>
              <a:ln>
                <a:solidFill>
                  <a:srgbClr val="FFFF00"/>
                </a:solidFill>
              </a:ln>
            </c:spPr>
          </c:marker>
          <c:cat>
            <c:numRef>
              <c:f>'Report Charts'!$A$2:$A$49</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'Report Charts'!$C$2:$C$49</c:f>
              <c:numCache>
                <c:formatCode>0</c:formatCode>
                <c:ptCount val="48"/>
              </c:numCache>
            </c:numRef>
          </c:val>
          <c:smooth val="0"/>
          <c:extLst>
            <c:ext xmlns:c16="http://schemas.microsoft.com/office/drawing/2014/chart" uri="{C3380CC4-5D6E-409C-BE32-E72D297353CC}">
              <c16:uniqueId val="{00000002-F03A-4981-9819-933E5CACE8B4}"/>
            </c:ext>
          </c:extLst>
        </c:ser>
        <c:ser>
          <c:idx val="3"/>
          <c:order val="3"/>
          <c:tx>
            <c:strRef>
              <c:f>'Report Charts'!$E$1</c:f>
              <c:strCache>
                <c:ptCount val="1"/>
                <c:pt idx="0">
                  <c:v>A13 Forecast</c:v>
                </c:pt>
              </c:strCache>
            </c:strRef>
          </c:tx>
          <c:spPr>
            <a:ln>
              <a:noFill/>
            </a:ln>
          </c:spPr>
          <c:marker>
            <c:symbol val="circle"/>
            <c:size val="5"/>
            <c:spPr>
              <a:solidFill>
                <a:srgbClr val="FF0000"/>
              </a:solidFill>
              <a:ln>
                <a:solidFill>
                  <a:srgbClr val="FF0000"/>
                </a:solidFill>
              </a:ln>
            </c:spPr>
          </c:marker>
          <c:cat>
            <c:numRef>
              <c:f>'Report Charts'!$A$2:$A$49</c:f>
              <c:numCache>
                <c:formatCode>General</c:formatCod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numCache>
            </c:numRef>
          </c:cat>
          <c:val>
            <c:numRef>
              <c:f>'Report Charts'!$E$2:$E$49</c:f>
              <c:numCache>
                <c:formatCode>0</c:formatCode>
                <c:ptCount val="48"/>
              </c:numCache>
            </c:numRef>
          </c:val>
          <c:smooth val="0"/>
          <c:extLst>
            <c:ext xmlns:c16="http://schemas.microsoft.com/office/drawing/2014/chart" uri="{C3380CC4-5D6E-409C-BE32-E72D297353CC}">
              <c16:uniqueId val="{00000003-F03A-4981-9819-933E5CACE8B4}"/>
            </c:ext>
          </c:extLst>
        </c:ser>
        <c:dLbls>
          <c:showLegendKey val="0"/>
          <c:showVal val="0"/>
          <c:showCatName val="0"/>
          <c:showSerName val="0"/>
          <c:showPercent val="0"/>
          <c:showBubbleSize val="0"/>
        </c:dLbls>
        <c:smooth val="0"/>
        <c:axId val="155811200"/>
        <c:axId val="155822720"/>
      </c:lineChart>
      <c:catAx>
        <c:axId val="155811200"/>
        <c:scaling>
          <c:orientation val="minMax"/>
        </c:scaling>
        <c:delete val="0"/>
        <c:axPos val="b"/>
        <c:title>
          <c:tx>
            <c:rich>
              <a:bodyPr/>
              <a:lstStyle/>
              <a:p>
                <a:pPr>
                  <a:defRPr/>
                </a:pPr>
                <a:r>
                  <a:rPr lang="en-CA" sz="1400"/>
                  <a:t>Return</a:t>
                </a:r>
                <a:r>
                  <a:rPr lang="en-CA" sz="1400" baseline="0"/>
                  <a:t> Year</a:t>
                </a:r>
                <a:endParaRPr lang="en-CA" sz="1400"/>
              </a:p>
            </c:rich>
          </c:tx>
          <c:overlay val="0"/>
        </c:title>
        <c:numFmt formatCode="General" sourceLinked="1"/>
        <c:majorTickMark val="out"/>
        <c:minorTickMark val="none"/>
        <c:tickLblPos val="nextTo"/>
        <c:txPr>
          <a:bodyPr rot="5400000" vert="horz"/>
          <a:lstStyle/>
          <a:p>
            <a:pPr>
              <a:defRPr/>
            </a:pPr>
            <a:endParaRPr lang="en-US"/>
          </a:p>
        </c:txPr>
        <c:crossAx val="155822720"/>
        <c:crosses val="autoZero"/>
        <c:auto val="1"/>
        <c:lblAlgn val="ctr"/>
        <c:lblOffset val="100"/>
        <c:noMultiLvlLbl val="0"/>
      </c:catAx>
      <c:valAx>
        <c:axId val="155822720"/>
        <c:scaling>
          <c:orientation val="minMax"/>
        </c:scaling>
        <c:delete val="0"/>
        <c:axPos val="l"/>
        <c:majorGridlines/>
        <c:title>
          <c:tx>
            <c:rich>
              <a:bodyPr rot="-5400000" vert="horz"/>
              <a:lstStyle/>
              <a:p>
                <a:pPr>
                  <a:defRPr sz="1400"/>
                </a:pPr>
                <a:r>
                  <a:rPr lang="en-CA" sz="1400"/>
                  <a:t>Aggregate</a:t>
                </a:r>
                <a:r>
                  <a:rPr lang="en-CA" sz="1400" baseline="0"/>
                  <a:t> Return</a:t>
                </a:r>
              </a:p>
            </c:rich>
          </c:tx>
          <c:layout>
            <c:manualLayout>
              <c:xMode val="edge"/>
              <c:yMode val="edge"/>
              <c:x val="0"/>
              <c:y val="0.29373003662823999"/>
            </c:manualLayout>
          </c:layout>
          <c:overlay val="0"/>
        </c:title>
        <c:numFmt formatCode="0" sourceLinked="1"/>
        <c:majorTickMark val="out"/>
        <c:minorTickMark val="none"/>
        <c:tickLblPos val="nextTo"/>
        <c:crossAx val="155811200"/>
        <c:crosses val="autoZero"/>
        <c:crossBetween val="between"/>
      </c:valAx>
      <c:spPr>
        <a:solidFill>
          <a:schemeClr val="bg1">
            <a:lumMod val="75000"/>
          </a:schemeClr>
        </a:solidFill>
      </c:spPr>
    </c:plotArea>
    <c:legend>
      <c:legendPos val="r"/>
      <c:layout>
        <c:manualLayout>
          <c:xMode val="edge"/>
          <c:yMode val="edge"/>
          <c:x val="0.72886840931009178"/>
          <c:y val="0.13587455869039167"/>
          <c:w val="0.18919202423963266"/>
          <c:h val="0.25246657390075"/>
        </c:manualLayout>
      </c:layout>
      <c:overlay val="0"/>
      <c:spPr>
        <a:solidFill>
          <a:schemeClr val="bg1"/>
        </a:solidFill>
        <a:ln w="15875">
          <a:solidFill>
            <a:schemeClr val="tx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Big Qualicum</a:t>
            </a:r>
            <a:r>
              <a:rPr lang="en-CA" baseline="0"/>
              <a:t> ER</a:t>
            </a:r>
            <a:endParaRPr lang="en-CA"/>
          </a:p>
        </c:rich>
      </c:tx>
      <c:overlay val="0"/>
    </c:title>
    <c:autoTitleDeleted val="0"/>
    <c:plotArea>
      <c:layout/>
      <c:scatterChart>
        <c:scatterStyle val="lineMarker"/>
        <c:varyColors val="0"/>
        <c:ser>
          <c:idx val="0"/>
          <c:order val="0"/>
          <c:tx>
            <c:strRef>
              <c:f>'ER and MS Comparison'!$D$4</c:f>
              <c:strCache>
                <c:ptCount val="1"/>
                <c:pt idx="0">
                  <c:v>MRP</c:v>
                </c:pt>
              </c:strCache>
            </c:strRef>
          </c:tx>
          <c:spPr>
            <a:ln w="28575">
              <a:noFill/>
            </a:ln>
          </c:spPr>
          <c:xVal>
            <c:numRef>
              <c:f>'ER and MS Comparison'!$C$10:$C$20</c:f>
              <c:numCache>
                <c:formatCode>0.0%</c:formatCode>
                <c:ptCount val="11"/>
                <c:pt idx="0">
                  <c:v>7.0330070713605364E-2</c:v>
                </c:pt>
                <c:pt idx="1">
                  <c:v>9.7907052245903639E-2</c:v>
                </c:pt>
                <c:pt idx="2">
                  <c:v>5.4656386426464094E-2</c:v>
                </c:pt>
                <c:pt idx="3">
                  <c:v>5.4351809436555203E-2</c:v>
                </c:pt>
                <c:pt idx="4">
                  <c:v>4.6599999999999996E-2</c:v>
                </c:pt>
                <c:pt idx="5">
                  <c:v>3.7344398340248962E-2</c:v>
                </c:pt>
                <c:pt idx="6">
                  <c:v>4.1500000000000002E-2</c:v>
                </c:pt>
                <c:pt idx="7">
                  <c:v>3.5200000000000002E-2</c:v>
                </c:pt>
                <c:pt idx="8">
                  <c:v>7.4999999999999997E-2</c:v>
                </c:pt>
                <c:pt idx="9">
                  <c:v>3.3000000000000002E-2</c:v>
                </c:pt>
                <c:pt idx="10">
                  <c:v>5.5E-2</c:v>
                </c:pt>
              </c:numCache>
            </c:numRef>
          </c:xVal>
          <c:yVal>
            <c:numRef>
              <c:f>'ER and MS Comparison'!$D$10:$D$20</c:f>
              <c:numCache>
                <c:formatCode>0.0%</c:formatCode>
                <c:ptCount val="11"/>
                <c:pt idx="0">
                  <c:v>0.21747328409388719</c:v>
                </c:pt>
                <c:pt idx="1">
                  <c:v>0.2262105823423437</c:v>
                </c:pt>
                <c:pt idx="2">
                  <c:v>0.11070913426059974</c:v>
                </c:pt>
                <c:pt idx="3">
                  <c:v>6.5677383896674907E-2</c:v>
                </c:pt>
                <c:pt idx="4">
                  <c:v>0.33085501858736061</c:v>
                </c:pt>
                <c:pt idx="5">
                  <c:v>0.1071772176255532</c:v>
                </c:pt>
                <c:pt idx="6">
                  <c:v>0.17929246974635807</c:v>
                </c:pt>
                <c:pt idx="7">
                  <c:v>0.11143348183572661</c:v>
                </c:pt>
                <c:pt idx="8">
                  <c:v>8.0088014633758392E-2</c:v>
                </c:pt>
                <c:pt idx="9">
                  <c:v>0.32157365773570984</c:v>
                </c:pt>
                <c:pt idx="10">
                  <c:v>0.26498988935087359</c:v>
                </c:pt>
              </c:numCache>
            </c:numRef>
          </c:yVal>
          <c:smooth val="0"/>
          <c:extLst>
            <c:ext xmlns:c16="http://schemas.microsoft.com/office/drawing/2014/chart" uri="{C3380CC4-5D6E-409C-BE32-E72D297353CC}">
              <c16:uniqueId val="{00000000-582F-456B-BC59-7E17F8B7F801}"/>
            </c:ext>
          </c:extLst>
        </c:ser>
        <c:ser>
          <c:idx val="1"/>
          <c:order val="1"/>
          <c:spPr>
            <a:ln w="28575">
              <a:solidFill>
                <a:srgbClr val="FF0000"/>
              </a:solidFill>
            </a:ln>
          </c:spPr>
          <c:marker>
            <c:symbol val="none"/>
          </c:marker>
          <c:xVal>
            <c:numRef>
              <c:f>'ER and MS Comparison'!$D$10:$D$20</c:f>
              <c:numCache>
                <c:formatCode>0.0%</c:formatCode>
                <c:ptCount val="11"/>
                <c:pt idx="0">
                  <c:v>0.21747328409388719</c:v>
                </c:pt>
                <c:pt idx="1">
                  <c:v>0.2262105823423437</c:v>
                </c:pt>
                <c:pt idx="2">
                  <c:v>0.11070913426059974</c:v>
                </c:pt>
                <c:pt idx="3">
                  <c:v>6.5677383896674907E-2</c:v>
                </c:pt>
                <c:pt idx="4">
                  <c:v>0.33085501858736061</c:v>
                </c:pt>
                <c:pt idx="5">
                  <c:v>0.1071772176255532</c:v>
                </c:pt>
                <c:pt idx="6">
                  <c:v>0.17929246974635807</c:v>
                </c:pt>
                <c:pt idx="7">
                  <c:v>0.11143348183572661</c:v>
                </c:pt>
                <c:pt idx="8">
                  <c:v>8.0088014633758392E-2</c:v>
                </c:pt>
                <c:pt idx="9">
                  <c:v>0.32157365773570984</c:v>
                </c:pt>
                <c:pt idx="10">
                  <c:v>0.26498988935087359</c:v>
                </c:pt>
              </c:numCache>
            </c:numRef>
          </c:xVal>
          <c:yVal>
            <c:numRef>
              <c:f>'ER and MS Comparison'!$D$10:$D$20</c:f>
              <c:numCache>
                <c:formatCode>0.0%</c:formatCode>
                <c:ptCount val="11"/>
                <c:pt idx="0">
                  <c:v>0.21747328409388719</c:v>
                </c:pt>
                <c:pt idx="1">
                  <c:v>0.2262105823423437</c:v>
                </c:pt>
                <c:pt idx="2">
                  <c:v>0.11070913426059974</c:v>
                </c:pt>
                <c:pt idx="3">
                  <c:v>6.5677383896674907E-2</c:v>
                </c:pt>
                <c:pt idx="4">
                  <c:v>0.33085501858736061</c:v>
                </c:pt>
                <c:pt idx="5">
                  <c:v>0.1071772176255532</c:v>
                </c:pt>
                <c:pt idx="6">
                  <c:v>0.17929246974635807</c:v>
                </c:pt>
                <c:pt idx="7">
                  <c:v>0.11143348183572661</c:v>
                </c:pt>
                <c:pt idx="8">
                  <c:v>8.0088014633758392E-2</c:v>
                </c:pt>
                <c:pt idx="9">
                  <c:v>0.32157365773570984</c:v>
                </c:pt>
                <c:pt idx="10">
                  <c:v>0.26498988935087359</c:v>
                </c:pt>
              </c:numCache>
            </c:numRef>
          </c:yVal>
          <c:smooth val="0"/>
          <c:extLst>
            <c:ext xmlns:c16="http://schemas.microsoft.com/office/drawing/2014/chart" uri="{C3380CC4-5D6E-409C-BE32-E72D297353CC}">
              <c16:uniqueId val="{00000001-582F-456B-BC59-7E17F8B7F801}"/>
            </c:ext>
          </c:extLst>
        </c:ser>
        <c:dLbls>
          <c:showLegendKey val="0"/>
          <c:showVal val="0"/>
          <c:showCatName val="0"/>
          <c:showSerName val="0"/>
          <c:showPercent val="0"/>
          <c:showBubbleSize val="0"/>
        </c:dLbls>
        <c:axId val="156422528"/>
        <c:axId val="156424064"/>
      </c:scatterChart>
      <c:valAx>
        <c:axId val="156422528"/>
        <c:scaling>
          <c:orientation val="minMax"/>
        </c:scaling>
        <c:delete val="0"/>
        <c:axPos val="b"/>
        <c:numFmt formatCode="0.0%" sourceLinked="1"/>
        <c:majorTickMark val="out"/>
        <c:minorTickMark val="none"/>
        <c:tickLblPos val="nextTo"/>
        <c:crossAx val="156424064"/>
        <c:crosses val="autoZero"/>
        <c:crossBetween val="midCat"/>
      </c:valAx>
      <c:valAx>
        <c:axId val="156424064"/>
        <c:scaling>
          <c:orientation val="minMax"/>
        </c:scaling>
        <c:delete val="0"/>
        <c:axPos val="l"/>
        <c:majorGridlines/>
        <c:numFmt formatCode="0.0%" sourceLinked="1"/>
        <c:majorTickMark val="out"/>
        <c:minorTickMark val="none"/>
        <c:tickLblPos val="nextTo"/>
        <c:crossAx val="156422528"/>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Inch ER</a:t>
            </a:r>
          </a:p>
        </c:rich>
      </c:tx>
      <c:overlay val="0"/>
    </c:title>
    <c:autoTitleDeleted val="0"/>
    <c:plotArea>
      <c:layout/>
      <c:scatterChart>
        <c:scatterStyle val="lineMarker"/>
        <c:varyColors val="0"/>
        <c:ser>
          <c:idx val="0"/>
          <c:order val="0"/>
          <c:tx>
            <c:strRef>
              <c:f>'ER and MS Comparison'!$F$4</c:f>
              <c:strCache>
                <c:ptCount val="1"/>
                <c:pt idx="0">
                  <c:v>MRP</c:v>
                </c:pt>
              </c:strCache>
            </c:strRef>
          </c:tx>
          <c:spPr>
            <a:ln w="28575">
              <a:noFill/>
            </a:ln>
          </c:spPr>
          <c:xVal>
            <c:numRef>
              <c:f>'ER and MS Comparison'!$E$10:$E$20</c:f>
              <c:numCache>
                <c:formatCode>0.0%</c:formatCode>
                <c:ptCount val="11"/>
                <c:pt idx="0">
                  <c:v>4.6391752577319589E-2</c:v>
                </c:pt>
                <c:pt idx="1">
                  <c:v>0.11128475469211738</c:v>
                </c:pt>
                <c:pt idx="2">
                  <c:v>4.5735687356630889E-2</c:v>
                </c:pt>
                <c:pt idx="3">
                  <c:v>4.4736816379200788E-2</c:v>
                </c:pt>
                <c:pt idx="4">
                  <c:v>3.95E-2</c:v>
                </c:pt>
                <c:pt idx="5">
                  <c:v>4.0523581882749148E-2</c:v>
                </c:pt>
                <c:pt idx="6">
                  <c:v>4.4200000000000003E-2</c:v>
                </c:pt>
                <c:pt idx="7">
                  <c:v>4.5637583892617448E-2</c:v>
                </c:pt>
                <c:pt idx="8">
                  <c:v>4.3999999999999997E-2</c:v>
                </c:pt>
                <c:pt idx="9">
                  <c:v>4.3999999999999997E-2</c:v>
                </c:pt>
                <c:pt idx="10">
                  <c:v>4.4999999999999998E-2</c:v>
                </c:pt>
              </c:numCache>
            </c:numRef>
          </c:xVal>
          <c:yVal>
            <c:numRef>
              <c:f>'ER and MS Comparison'!$F$10:$F$20</c:f>
              <c:numCache>
                <c:formatCode>0.0%</c:formatCode>
                <c:ptCount val="11"/>
                <c:pt idx="0">
                  <c:v>0.12963032746730979</c:v>
                </c:pt>
                <c:pt idx="1">
                  <c:v>0.24793681827982036</c:v>
                </c:pt>
                <c:pt idx="2">
                  <c:v>0.11934784980594479</c:v>
                </c:pt>
                <c:pt idx="3">
                  <c:v>0.24172608819856656</c:v>
                </c:pt>
                <c:pt idx="4">
                  <c:v>0.25265363764748766</c:v>
                </c:pt>
                <c:pt idx="5">
                  <c:v>0.13374891036390724</c:v>
                </c:pt>
                <c:pt idx="6">
                  <c:v>7.0809928274815456E-2</c:v>
                </c:pt>
                <c:pt idx="7">
                  <c:v>4.647591714666971E-2</c:v>
                </c:pt>
                <c:pt idx="8">
                  <c:v>0.17531295815946768</c:v>
                </c:pt>
                <c:pt idx="9">
                  <c:v>0.20318332693122157</c:v>
                </c:pt>
                <c:pt idx="10">
                  <c:v>0.37457720836119501</c:v>
                </c:pt>
              </c:numCache>
            </c:numRef>
          </c:yVal>
          <c:smooth val="0"/>
          <c:extLst>
            <c:ext xmlns:c16="http://schemas.microsoft.com/office/drawing/2014/chart" uri="{C3380CC4-5D6E-409C-BE32-E72D297353CC}">
              <c16:uniqueId val="{00000000-80F2-44D3-AB19-0B1AFABC7775}"/>
            </c:ext>
          </c:extLst>
        </c:ser>
        <c:ser>
          <c:idx val="1"/>
          <c:order val="1"/>
          <c:spPr>
            <a:ln w="28575">
              <a:solidFill>
                <a:srgbClr val="FF0000"/>
              </a:solidFill>
            </a:ln>
          </c:spPr>
          <c:marker>
            <c:symbol val="none"/>
          </c:marker>
          <c:xVal>
            <c:numRef>
              <c:f>'ER and MS Comparison'!$D$10:$D$20</c:f>
              <c:numCache>
                <c:formatCode>0.0%</c:formatCode>
                <c:ptCount val="11"/>
                <c:pt idx="0">
                  <c:v>0.21747328409388719</c:v>
                </c:pt>
                <c:pt idx="1">
                  <c:v>0.2262105823423437</c:v>
                </c:pt>
                <c:pt idx="2">
                  <c:v>0.11070913426059974</c:v>
                </c:pt>
                <c:pt idx="3">
                  <c:v>6.5677383896674907E-2</c:v>
                </c:pt>
                <c:pt idx="4">
                  <c:v>0.33085501858736061</c:v>
                </c:pt>
                <c:pt idx="5">
                  <c:v>0.1071772176255532</c:v>
                </c:pt>
                <c:pt idx="6">
                  <c:v>0.17929246974635807</c:v>
                </c:pt>
                <c:pt idx="7">
                  <c:v>0.11143348183572661</c:v>
                </c:pt>
                <c:pt idx="8">
                  <c:v>8.0088014633758392E-2</c:v>
                </c:pt>
                <c:pt idx="9">
                  <c:v>0.32157365773570984</c:v>
                </c:pt>
                <c:pt idx="10">
                  <c:v>0.26498988935087359</c:v>
                </c:pt>
              </c:numCache>
            </c:numRef>
          </c:xVal>
          <c:yVal>
            <c:numRef>
              <c:f>'ER and MS Comparison'!$D$10:$D$20</c:f>
              <c:numCache>
                <c:formatCode>0.0%</c:formatCode>
                <c:ptCount val="11"/>
                <c:pt idx="0">
                  <c:v>0.21747328409388719</c:v>
                </c:pt>
                <c:pt idx="1">
                  <c:v>0.2262105823423437</c:v>
                </c:pt>
                <c:pt idx="2">
                  <c:v>0.11070913426059974</c:v>
                </c:pt>
                <c:pt idx="3">
                  <c:v>6.5677383896674907E-2</c:v>
                </c:pt>
                <c:pt idx="4">
                  <c:v>0.33085501858736061</c:v>
                </c:pt>
                <c:pt idx="5">
                  <c:v>0.1071772176255532</c:v>
                </c:pt>
                <c:pt idx="6">
                  <c:v>0.17929246974635807</c:v>
                </c:pt>
                <c:pt idx="7">
                  <c:v>0.11143348183572661</c:v>
                </c:pt>
                <c:pt idx="8">
                  <c:v>8.0088014633758392E-2</c:v>
                </c:pt>
                <c:pt idx="9">
                  <c:v>0.32157365773570984</c:v>
                </c:pt>
                <c:pt idx="10">
                  <c:v>0.26498988935087359</c:v>
                </c:pt>
              </c:numCache>
            </c:numRef>
          </c:yVal>
          <c:smooth val="0"/>
          <c:extLst>
            <c:ext xmlns:c16="http://schemas.microsoft.com/office/drawing/2014/chart" uri="{C3380CC4-5D6E-409C-BE32-E72D297353CC}">
              <c16:uniqueId val="{00000001-80F2-44D3-AB19-0B1AFABC7775}"/>
            </c:ext>
          </c:extLst>
        </c:ser>
        <c:dLbls>
          <c:showLegendKey val="0"/>
          <c:showVal val="0"/>
          <c:showCatName val="0"/>
          <c:showSerName val="0"/>
          <c:showPercent val="0"/>
          <c:showBubbleSize val="0"/>
        </c:dLbls>
        <c:axId val="156244224"/>
        <c:axId val="156295168"/>
      </c:scatterChart>
      <c:valAx>
        <c:axId val="156244224"/>
        <c:scaling>
          <c:orientation val="minMax"/>
        </c:scaling>
        <c:delete val="0"/>
        <c:axPos val="b"/>
        <c:numFmt formatCode="0.0%" sourceLinked="1"/>
        <c:majorTickMark val="out"/>
        <c:minorTickMark val="none"/>
        <c:tickLblPos val="nextTo"/>
        <c:crossAx val="156295168"/>
        <c:crosses val="autoZero"/>
        <c:crossBetween val="midCat"/>
      </c:valAx>
      <c:valAx>
        <c:axId val="156295168"/>
        <c:scaling>
          <c:orientation val="minMax"/>
        </c:scaling>
        <c:delete val="0"/>
        <c:axPos val="l"/>
        <c:majorGridlines/>
        <c:numFmt formatCode="0.0%" sourceLinked="1"/>
        <c:majorTickMark val="out"/>
        <c:minorTickMark val="none"/>
        <c:tickLblPos val="nextTo"/>
        <c:crossAx val="156244224"/>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Quinsam ER</a:t>
            </a:r>
          </a:p>
        </c:rich>
      </c:tx>
      <c:overlay val="0"/>
    </c:title>
    <c:autoTitleDeleted val="0"/>
    <c:plotArea>
      <c:layout/>
      <c:scatterChart>
        <c:scatterStyle val="lineMarker"/>
        <c:varyColors val="0"/>
        <c:ser>
          <c:idx val="0"/>
          <c:order val="0"/>
          <c:tx>
            <c:strRef>
              <c:f>'ER and MS Comparison'!$H$4</c:f>
              <c:strCache>
                <c:ptCount val="1"/>
                <c:pt idx="0">
                  <c:v>MRP</c:v>
                </c:pt>
              </c:strCache>
            </c:strRef>
          </c:tx>
          <c:spPr>
            <a:ln w="28575">
              <a:noFill/>
            </a:ln>
          </c:spPr>
          <c:xVal>
            <c:numRef>
              <c:f>'ER and MS Comparison'!$G$10:$G$20</c:f>
              <c:numCache>
                <c:formatCode>0.0%</c:formatCode>
                <c:ptCount val="11"/>
                <c:pt idx="0">
                  <c:v>6.5000000000000002E-2</c:v>
                </c:pt>
                <c:pt idx="1">
                  <c:v>8.8700000000000015E-2</c:v>
                </c:pt>
                <c:pt idx="2">
                  <c:v>3.2500000000000001E-2</c:v>
                </c:pt>
                <c:pt idx="3">
                  <c:v>3.3000000000000008E-2</c:v>
                </c:pt>
                <c:pt idx="4">
                  <c:v>2.3E-2</c:v>
                </c:pt>
                <c:pt idx="5">
                  <c:v>2.5899999999999996E-2</c:v>
                </c:pt>
                <c:pt idx="6">
                  <c:v>1.8299999999999997E-2</c:v>
                </c:pt>
                <c:pt idx="7">
                  <c:v>3.6200000000000003E-2</c:v>
                </c:pt>
                <c:pt idx="8">
                  <c:v>3.1E-2</c:v>
                </c:pt>
                <c:pt idx="9">
                  <c:v>0.03</c:v>
                </c:pt>
                <c:pt idx="10">
                  <c:v>2.3E-2</c:v>
                </c:pt>
              </c:numCache>
            </c:numRef>
          </c:xVal>
          <c:yVal>
            <c:numRef>
              <c:f>'ER and MS Comparison'!$H$10:$H$20</c:f>
              <c:numCache>
                <c:formatCode>0.0%</c:formatCode>
                <c:ptCount val="11"/>
                <c:pt idx="0">
                  <c:v>0.21815636872625474</c:v>
                </c:pt>
                <c:pt idx="1">
                  <c:v>0.23755833833926346</c:v>
                </c:pt>
                <c:pt idx="2">
                  <c:v>0.36468430704741944</c:v>
                </c:pt>
                <c:pt idx="3">
                  <c:v>0.3266940019217745</c:v>
                </c:pt>
                <c:pt idx="4">
                  <c:v>0.43526703642816911</c:v>
                </c:pt>
                <c:pt idx="5">
                  <c:v>4.7424659268366885E-2</c:v>
                </c:pt>
                <c:pt idx="6">
                  <c:v>0.14980138367722226</c:v>
                </c:pt>
                <c:pt idx="7">
                  <c:v>0.10284542217595828</c:v>
                </c:pt>
                <c:pt idx="8">
                  <c:v>0.30080848697437651</c:v>
                </c:pt>
                <c:pt idx="9">
                  <c:v>0.3393609428710409</c:v>
                </c:pt>
                <c:pt idx="10">
                  <c:v>0.33605085760097558</c:v>
                </c:pt>
              </c:numCache>
            </c:numRef>
          </c:yVal>
          <c:smooth val="0"/>
          <c:extLst>
            <c:ext xmlns:c16="http://schemas.microsoft.com/office/drawing/2014/chart" uri="{C3380CC4-5D6E-409C-BE32-E72D297353CC}">
              <c16:uniqueId val="{00000000-18BF-4493-AE2F-C860F05ADF44}"/>
            </c:ext>
          </c:extLst>
        </c:ser>
        <c:ser>
          <c:idx val="1"/>
          <c:order val="1"/>
          <c:spPr>
            <a:ln w="28575">
              <a:solidFill>
                <a:srgbClr val="FF0000"/>
              </a:solidFill>
            </a:ln>
          </c:spPr>
          <c:marker>
            <c:symbol val="none"/>
          </c:marker>
          <c:xVal>
            <c:numRef>
              <c:f>'ER and MS Comparison'!$D$10:$D$20</c:f>
              <c:numCache>
                <c:formatCode>0.0%</c:formatCode>
                <c:ptCount val="11"/>
                <c:pt idx="0">
                  <c:v>0.21747328409388719</c:v>
                </c:pt>
                <c:pt idx="1">
                  <c:v>0.2262105823423437</c:v>
                </c:pt>
                <c:pt idx="2">
                  <c:v>0.11070913426059974</c:v>
                </c:pt>
                <c:pt idx="3">
                  <c:v>6.5677383896674907E-2</c:v>
                </c:pt>
                <c:pt idx="4">
                  <c:v>0.33085501858736061</c:v>
                </c:pt>
                <c:pt idx="5">
                  <c:v>0.1071772176255532</c:v>
                </c:pt>
                <c:pt idx="6">
                  <c:v>0.17929246974635807</c:v>
                </c:pt>
                <c:pt idx="7">
                  <c:v>0.11143348183572661</c:v>
                </c:pt>
                <c:pt idx="8">
                  <c:v>8.0088014633758392E-2</c:v>
                </c:pt>
                <c:pt idx="9">
                  <c:v>0.32157365773570984</c:v>
                </c:pt>
                <c:pt idx="10">
                  <c:v>0.26498988935087359</c:v>
                </c:pt>
              </c:numCache>
            </c:numRef>
          </c:xVal>
          <c:yVal>
            <c:numRef>
              <c:f>'ER and MS Comparison'!$D$10:$D$20</c:f>
              <c:numCache>
                <c:formatCode>0.0%</c:formatCode>
                <c:ptCount val="11"/>
                <c:pt idx="0">
                  <c:v>0.21747328409388719</c:v>
                </c:pt>
                <c:pt idx="1">
                  <c:v>0.2262105823423437</c:v>
                </c:pt>
                <c:pt idx="2">
                  <c:v>0.11070913426059974</c:v>
                </c:pt>
                <c:pt idx="3">
                  <c:v>6.5677383896674907E-2</c:v>
                </c:pt>
                <c:pt idx="4">
                  <c:v>0.33085501858736061</c:v>
                </c:pt>
                <c:pt idx="5">
                  <c:v>0.1071772176255532</c:v>
                </c:pt>
                <c:pt idx="6">
                  <c:v>0.17929246974635807</c:v>
                </c:pt>
                <c:pt idx="7">
                  <c:v>0.11143348183572661</c:v>
                </c:pt>
                <c:pt idx="8">
                  <c:v>8.0088014633758392E-2</c:v>
                </c:pt>
                <c:pt idx="9">
                  <c:v>0.32157365773570984</c:v>
                </c:pt>
                <c:pt idx="10">
                  <c:v>0.26498988935087359</c:v>
                </c:pt>
              </c:numCache>
            </c:numRef>
          </c:yVal>
          <c:smooth val="0"/>
          <c:extLst>
            <c:ext xmlns:c16="http://schemas.microsoft.com/office/drawing/2014/chart" uri="{C3380CC4-5D6E-409C-BE32-E72D297353CC}">
              <c16:uniqueId val="{00000001-18BF-4493-AE2F-C860F05ADF44}"/>
            </c:ext>
          </c:extLst>
        </c:ser>
        <c:dLbls>
          <c:showLegendKey val="0"/>
          <c:showVal val="0"/>
          <c:showCatName val="0"/>
          <c:showSerName val="0"/>
          <c:showPercent val="0"/>
          <c:showBubbleSize val="0"/>
        </c:dLbls>
        <c:axId val="156377472"/>
        <c:axId val="156379008"/>
      </c:scatterChart>
      <c:valAx>
        <c:axId val="156377472"/>
        <c:scaling>
          <c:orientation val="minMax"/>
        </c:scaling>
        <c:delete val="0"/>
        <c:axPos val="b"/>
        <c:numFmt formatCode="0.0%" sourceLinked="1"/>
        <c:majorTickMark val="out"/>
        <c:minorTickMark val="none"/>
        <c:tickLblPos val="nextTo"/>
        <c:crossAx val="156379008"/>
        <c:crosses val="autoZero"/>
        <c:crossBetween val="midCat"/>
      </c:valAx>
      <c:valAx>
        <c:axId val="156379008"/>
        <c:scaling>
          <c:orientation val="minMax"/>
        </c:scaling>
        <c:delete val="0"/>
        <c:axPos val="l"/>
        <c:majorGridlines/>
        <c:numFmt formatCode="0.0%" sourceLinked="1"/>
        <c:majorTickMark val="out"/>
        <c:minorTickMark val="none"/>
        <c:tickLblPos val="nextTo"/>
        <c:crossAx val="156377472"/>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Robertson ER</a:t>
            </a:r>
          </a:p>
        </c:rich>
      </c:tx>
      <c:overlay val="0"/>
    </c:title>
    <c:autoTitleDeleted val="0"/>
    <c:plotArea>
      <c:layout/>
      <c:scatterChart>
        <c:scatterStyle val="lineMarker"/>
        <c:varyColors val="0"/>
        <c:ser>
          <c:idx val="0"/>
          <c:order val="0"/>
          <c:tx>
            <c:strRef>
              <c:f>'ER and MS Comparison'!$J$4</c:f>
              <c:strCache>
                <c:ptCount val="1"/>
                <c:pt idx="0">
                  <c:v>MRP</c:v>
                </c:pt>
              </c:strCache>
            </c:strRef>
          </c:tx>
          <c:spPr>
            <a:ln w="28575">
              <a:noFill/>
            </a:ln>
          </c:spPr>
          <c:xVal>
            <c:numRef>
              <c:f>'ER and MS Comparison'!$I$5:$I$20</c:f>
              <c:numCache>
                <c:formatCode>0.0%</c:formatCode>
                <c:ptCount val="16"/>
                <c:pt idx="1">
                  <c:v>1.4846743295019157E-2</c:v>
                </c:pt>
                <c:pt idx="2">
                  <c:v>0.2217168954877437</c:v>
                </c:pt>
                <c:pt idx="3">
                  <c:v>0.17071784550698352</c:v>
                </c:pt>
                <c:pt idx="4">
                  <c:v>0.11714421081135788</c:v>
                </c:pt>
                <c:pt idx="5">
                  <c:v>0.21991837914967999</c:v>
                </c:pt>
                <c:pt idx="6">
                  <c:v>0.19002986475075173</c:v>
                </c:pt>
                <c:pt idx="7">
                  <c:v>0.17412504267956122</c:v>
                </c:pt>
                <c:pt idx="8">
                  <c:v>0.10612112436966399</c:v>
                </c:pt>
                <c:pt idx="9">
                  <c:v>0.11812753321811022</c:v>
                </c:pt>
                <c:pt idx="10">
                  <c:v>0.12541888086186148</c:v>
                </c:pt>
                <c:pt idx="11">
                  <c:v>0.13267832729722301</c:v>
                </c:pt>
                <c:pt idx="12">
                  <c:v>4.4703916463756953E-2</c:v>
                </c:pt>
                <c:pt idx="13">
                  <c:v>0.19800000000000001</c:v>
                </c:pt>
                <c:pt idx="14">
                  <c:v>8.8999999999999996E-2</c:v>
                </c:pt>
                <c:pt idx="15">
                  <c:v>0.46200000000000002</c:v>
                </c:pt>
              </c:numCache>
            </c:numRef>
          </c:xVal>
          <c:yVal>
            <c:numRef>
              <c:f>'ER and MS Comparison'!$J$5:$J$20</c:f>
              <c:numCache>
                <c:formatCode>0.0%</c:formatCode>
                <c:ptCount val="16"/>
                <c:pt idx="1">
                  <c:v>1.4846743295019157E-2</c:v>
                </c:pt>
                <c:pt idx="2">
                  <c:v>0.2217168954877437</c:v>
                </c:pt>
                <c:pt idx="3">
                  <c:v>0.17071784550698352</c:v>
                </c:pt>
                <c:pt idx="4">
                  <c:v>0.11714421081135788</c:v>
                </c:pt>
                <c:pt idx="5">
                  <c:v>0.19781531033481869</c:v>
                </c:pt>
                <c:pt idx="6">
                  <c:v>0.22028518398769306</c:v>
                </c:pt>
                <c:pt idx="7">
                  <c:v>0.23740838939676265</c:v>
                </c:pt>
                <c:pt idx="8">
                  <c:v>0.14437355178287967</c:v>
                </c:pt>
                <c:pt idx="9">
                  <c:v>0.26227204239418828</c:v>
                </c:pt>
                <c:pt idx="10">
                  <c:v>9.9281901078621518E-2</c:v>
                </c:pt>
                <c:pt idx="11">
                  <c:v>0.19089571813915127</c:v>
                </c:pt>
                <c:pt idx="12">
                  <c:v>3.8338427266080215E-2</c:v>
                </c:pt>
                <c:pt idx="13">
                  <c:v>0.31939738349566194</c:v>
                </c:pt>
                <c:pt idx="14">
                  <c:v>0.14514627307448388</c:v>
                </c:pt>
                <c:pt idx="15">
                  <c:v>0.37155109619212945</c:v>
                </c:pt>
              </c:numCache>
            </c:numRef>
          </c:yVal>
          <c:smooth val="0"/>
          <c:extLst>
            <c:ext xmlns:c16="http://schemas.microsoft.com/office/drawing/2014/chart" uri="{C3380CC4-5D6E-409C-BE32-E72D297353CC}">
              <c16:uniqueId val="{00000000-741A-4DE5-9619-5DEBF9014844}"/>
            </c:ext>
          </c:extLst>
        </c:ser>
        <c:ser>
          <c:idx val="1"/>
          <c:order val="1"/>
          <c:spPr>
            <a:ln w="28575">
              <a:solidFill>
                <a:srgbClr val="FF0000"/>
              </a:solidFill>
            </a:ln>
          </c:spPr>
          <c:marker>
            <c:symbol val="none"/>
          </c:marker>
          <c:xVal>
            <c:numRef>
              <c:f>'ER and MS Comparison'!$D$10:$D$20</c:f>
              <c:numCache>
                <c:formatCode>0.0%</c:formatCode>
                <c:ptCount val="11"/>
                <c:pt idx="0">
                  <c:v>0.21747328409388719</c:v>
                </c:pt>
                <c:pt idx="1">
                  <c:v>0.2262105823423437</c:v>
                </c:pt>
                <c:pt idx="2">
                  <c:v>0.11070913426059974</c:v>
                </c:pt>
                <c:pt idx="3">
                  <c:v>6.5677383896674907E-2</c:v>
                </c:pt>
                <c:pt idx="4">
                  <c:v>0.33085501858736061</c:v>
                </c:pt>
                <c:pt idx="5">
                  <c:v>0.1071772176255532</c:v>
                </c:pt>
                <c:pt idx="6">
                  <c:v>0.17929246974635807</c:v>
                </c:pt>
                <c:pt idx="7">
                  <c:v>0.11143348183572661</c:v>
                </c:pt>
                <c:pt idx="8">
                  <c:v>8.0088014633758392E-2</c:v>
                </c:pt>
                <c:pt idx="9">
                  <c:v>0.32157365773570984</c:v>
                </c:pt>
                <c:pt idx="10">
                  <c:v>0.26498988935087359</c:v>
                </c:pt>
              </c:numCache>
            </c:numRef>
          </c:xVal>
          <c:yVal>
            <c:numRef>
              <c:f>'ER and MS Comparison'!$D$10:$D$20</c:f>
              <c:numCache>
                <c:formatCode>0.0%</c:formatCode>
                <c:ptCount val="11"/>
                <c:pt idx="0">
                  <c:v>0.21747328409388719</c:v>
                </c:pt>
                <c:pt idx="1">
                  <c:v>0.2262105823423437</c:v>
                </c:pt>
                <c:pt idx="2">
                  <c:v>0.11070913426059974</c:v>
                </c:pt>
                <c:pt idx="3">
                  <c:v>6.5677383896674907E-2</c:v>
                </c:pt>
                <c:pt idx="4">
                  <c:v>0.33085501858736061</c:v>
                </c:pt>
                <c:pt idx="5">
                  <c:v>0.1071772176255532</c:v>
                </c:pt>
                <c:pt idx="6">
                  <c:v>0.17929246974635807</c:v>
                </c:pt>
                <c:pt idx="7">
                  <c:v>0.11143348183572661</c:v>
                </c:pt>
                <c:pt idx="8">
                  <c:v>8.0088014633758392E-2</c:v>
                </c:pt>
                <c:pt idx="9">
                  <c:v>0.32157365773570984</c:v>
                </c:pt>
                <c:pt idx="10">
                  <c:v>0.26498988935087359</c:v>
                </c:pt>
              </c:numCache>
            </c:numRef>
          </c:yVal>
          <c:smooth val="0"/>
          <c:extLst>
            <c:ext xmlns:c16="http://schemas.microsoft.com/office/drawing/2014/chart" uri="{C3380CC4-5D6E-409C-BE32-E72D297353CC}">
              <c16:uniqueId val="{00000001-741A-4DE5-9619-5DEBF9014844}"/>
            </c:ext>
          </c:extLst>
        </c:ser>
        <c:dLbls>
          <c:showLegendKey val="0"/>
          <c:showVal val="0"/>
          <c:showCatName val="0"/>
          <c:showSerName val="0"/>
          <c:showPercent val="0"/>
          <c:showBubbleSize val="0"/>
        </c:dLbls>
        <c:axId val="156330240"/>
        <c:axId val="156332032"/>
      </c:scatterChart>
      <c:valAx>
        <c:axId val="156330240"/>
        <c:scaling>
          <c:orientation val="minMax"/>
        </c:scaling>
        <c:delete val="0"/>
        <c:axPos val="b"/>
        <c:numFmt formatCode="0.0%" sourceLinked="1"/>
        <c:majorTickMark val="out"/>
        <c:minorTickMark val="none"/>
        <c:tickLblPos val="nextTo"/>
        <c:crossAx val="156332032"/>
        <c:crosses val="autoZero"/>
        <c:crossBetween val="midCat"/>
      </c:valAx>
      <c:valAx>
        <c:axId val="156332032"/>
        <c:scaling>
          <c:orientation val="minMax"/>
        </c:scaling>
        <c:delete val="0"/>
        <c:axPos val="l"/>
        <c:majorGridlines/>
        <c:numFmt formatCode="0.0%" sourceLinked="1"/>
        <c:majorTickMark val="out"/>
        <c:minorTickMark val="none"/>
        <c:tickLblPos val="nextTo"/>
        <c:crossAx val="156330240"/>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Big Qualicum MS</a:t>
            </a:r>
          </a:p>
        </c:rich>
      </c:tx>
      <c:overlay val="0"/>
    </c:title>
    <c:autoTitleDeleted val="0"/>
    <c:plotArea>
      <c:layout/>
      <c:scatterChart>
        <c:scatterStyle val="lineMarker"/>
        <c:varyColors val="0"/>
        <c:ser>
          <c:idx val="0"/>
          <c:order val="0"/>
          <c:tx>
            <c:strRef>
              <c:f>'ER and MS Comparison'!$M$4</c:f>
              <c:strCache>
                <c:ptCount val="1"/>
                <c:pt idx="0">
                  <c:v>MRP</c:v>
                </c:pt>
              </c:strCache>
            </c:strRef>
          </c:tx>
          <c:spPr>
            <a:ln w="28575">
              <a:noFill/>
            </a:ln>
          </c:spPr>
          <c:xVal>
            <c:numRef>
              <c:f>'ER and MS Comparison'!$L$10:$L$20</c:f>
              <c:numCache>
                <c:formatCode>0.0%</c:formatCode>
                <c:ptCount val="11"/>
                <c:pt idx="0">
                  <c:v>6.3997076891252908E-3</c:v>
                </c:pt>
                <c:pt idx="1">
                  <c:v>1.2155400701470509E-2</c:v>
                </c:pt>
                <c:pt idx="2">
                  <c:v>1.1543311281084511E-3</c:v>
                </c:pt>
                <c:pt idx="3">
                  <c:v>8.6750603737309798E-4</c:v>
                </c:pt>
                <c:pt idx="4">
                  <c:v>3.1725283556653092E-3</c:v>
                </c:pt>
                <c:pt idx="5">
                  <c:v>5.3787439182252381E-3</c:v>
                </c:pt>
                <c:pt idx="6">
                  <c:v>3.806400765472596E-3</c:v>
                </c:pt>
                <c:pt idx="7">
                  <c:v>5.0000000000000001E-3</c:v>
                </c:pt>
                <c:pt idx="8">
                  <c:v>8.9999999999999993E-3</c:v>
                </c:pt>
                <c:pt idx="9">
                  <c:v>1.2E-2</c:v>
                </c:pt>
                <c:pt idx="10">
                  <c:v>1.4E-2</c:v>
                </c:pt>
              </c:numCache>
            </c:numRef>
          </c:xVal>
          <c:yVal>
            <c:numRef>
              <c:f>'ER and MS Comparison'!$M$10:$M$20</c:f>
              <c:numCache>
                <c:formatCode>0.0%</c:formatCode>
                <c:ptCount val="11"/>
                <c:pt idx="0">
                  <c:v>7.6030832863175218E-3</c:v>
                </c:pt>
                <c:pt idx="1">
                  <c:v>1.4170911361278222E-2</c:v>
                </c:pt>
                <c:pt idx="2">
                  <c:v>1.2270895855869936E-3</c:v>
                </c:pt>
                <c:pt idx="3">
                  <c:v>8.5320391081100092E-4</c:v>
                </c:pt>
                <c:pt idx="4">
                  <c:v>4.5202289762464511E-3</c:v>
                </c:pt>
                <c:pt idx="5">
                  <c:v>5.799446502700532E-3</c:v>
                </c:pt>
                <c:pt idx="6">
                  <c:v>4.4454753967932085E-3</c:v>
                </c:pt>
                <c:pt idx="7">
                  <c:v>5.798840969927525E-3</c:v>
                </c:pt>
                <c:pt idx="8">
                  <c:v>8.9592190580243675E-3</c:v>
                </c:pt>
                <c:pt idx="9">
                  <c:v>1.7746492266551332E-2</c:v>
                </c:pt>
                <c:pt idx="10">
                  <c:v>1.7916225677766018E-2</c:v>
                </c:pt>
              </c:numCache>
            </c:numRef>
          </c:yVal>
          <c:smooth val="0"/>
          <c:extLst>
            <c:ext xmlns:c16="http://schemas.microsoft.com/office/drawing/2014/chart" uri="{C3380CC4-5D6E-409C-BE32-E72D297353CC}">
              <c16:uniqueId val="{00000000-E1E3-44F1-8BB0-9A3D52BECB55}"/>
            </c:ext>
          </c:extLst>
        </c:ser>
        <c:ser>
          <c:idx val="1"/>
          <c:order val="1"/>
          <c:spPr>
            <a:ln w="28575">
              <a:solidFill>
                <a:srgbClr val="FF0000"/>
              </a:solidFill>
            </a:ln>
          </c:spPr>
          <c:marker>
            <c:symbol val="none"/>
          </c:marker>
          <c:xVal>
            <c:numRef>
              <c:f>'ER and MS Comparison'!$M$10:$M$20</c:f>
              <c:numCache>
                <c:formatCode>0.0%</c:formatCode>
                <c:ptCount val="11"/>
                <c:pt idx="0">
                  <c:v>7.6030832863175218E-3</c:v>
                </c:pt>
                <c:pt idx="1">
                  <c:v>1.4170911361278222E-2</c:v>
                </c:pt>
                <c:pt idx="2">
                  <c:v>1.2270895855869936E-3</c:v>
                </c:pt>
                <c:pt idx="3">
                  <c:v>8.5320391081100092E-4</c:v>
                </c:pt>
                <c:pt idx="4">
                  <c:v>4.5202289762464511E-3</c:v>
                </c:pt>
                <c:pt idx="5">
                  <c:v>5.799446502700532E-3</c:v>
                </c:pt>
                <c:pt idx="6">
                  <c:v>4.4454753967932085E-3</c:v>
                </c:pt>
                <c:pt idx="7">
                  <c:v>5.798840969927525E-3</c:v>
                </c:pt>
                <c:pt idx="8">
                  <c:v>8.9592190580243675E-3</c:v>
                </c:pt>
                <c:pt idx="9">
                  <c:v>1.7746492266551332E-2</c:v>
                </c:pt>
                <c:pt idx="10">
                  <c:v>1.7916225677766018E-2</c:v>
                </c:pt>
              </c:numCache>
            </c:numRef>
          </c:xVal>
          <c:yVal>
            <c:numRef>
              <c:f>'ER and MS Comparison'!$M$10:$M$20</c:f>
              <c:numCache>
                <c:formatCode>0.0%</c:formatCode>
                <c:ptCount val="11"/>
                <c:pt idx="0">
                  <c:v>7.6030832863175218E-3</c:v>
                </c:pt>
                <c:pt idx="1">
                  <c:v>1.4170911361278222E-2</c:v>
                </c:pt>
                <c:pt idx="2">
                  <c:v>1.2270895855869936E-3</c:v>
                </c:pt>
                <c:pt idx="3">
                  <c:v>8.5320391081100092E-4</c:v>
                </c:pt>
                <c:pt idx="4">
                  <c:v>4.5202289762464511E-3</c:v>
                </c:pt>
                <c:pt idx="5">
                  <c:v>5.799446502700532E-3</c:v>
                </c:pt>
                <c:pt idx="6">
                  <c:v>4.4454753967932085E-3</c:v>
                </c:pt>
                <c:pt idx="7">
                  <c:v>5.798840969927525E-3</c:v>
                </c:pt>
                <c:pt idx="8">
                  <c:v>8.9592190580243675E-3</c:v>
                </c:pt>
                <c:pt idx="9">
                  <c:v>1.7746492266551332E-2</c:v>
                </c:pt>
                <c:pt idx="10">
                  <c:v>1.7916225677766018E-2</c:v>
                </c:pt>
              </c:numCache>
            </c:numRef>
          </c:yVal>
          <c:smooth val="0"/>
          <c:extLst>
            <c:ext xmlns:c16="http://schemas.microsoft.com/office/drawing/2014/chart" uri="{C3380CC4-5D6E-409C-BE32-E72D297353CC}">
              <c16:uniqueId val="{00000001-E1E3-44F1-8BB0-9A3D52BECB55}"/>
            </c:ext>
          </c:extLst>
        </c:ser>
        <c:dLbls>
          <c:showLegendKey val="0"/>
          <c:showVal val="0"/>
          <c:showCatName val="0"/>
          <c:showSerName val="0"/>
          <c:showPercent val="0"/>
          <c:showBubbleSize val="0"/>
        </c:dLbls>
        <c:axId val="156365184"/>
        <c:axId val="156366720"/>
      </c:scatterChart>
      <c:valAx>
        <c:axId val="156365184"/>
        <c:scaling>
          <c:orientation val="minMax"/>
        </c:scaling>
        <c:delete val="0"/>
        <c:axPos val="b"/>
        <c:numFmt formatCode="0.0%" sourceLinked="1"/>
        <c:majorTickMark val="out"/>
        <c:minorTickMark val="none"/>
        <c:tickLblPos val="nextTo"/>
        <c:crossAx val="156366720"/>
        <c:crosses val="autoZero"/>
        <c:crossBetween val="midCat"/>
      </c:valAx>
      <c:valAx>
        <c:axId val="156366720"/>
        <c:scaling>
          <c:orientation val="minMax"/>
        </c:scaling>
        <c:delete val="0"/>
        <c:axPos val="l"/>
        <c:majorGridlines/>
        <c:numFmt formatCode="0.0%" sourceLinked="1"/>
        <c:majorTickMark val="out"/>
        <c:minorTickMark val="none"/>
        <c:tickLblPos val="nextTo"/>
        <c:crossAx val="156365184"/>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Inch MS</a:t>
            </a:r>
          </a:p>
        </c:rich>
      </c:tx>
      <c:overlay val="0"/>
    </c:title>
    <c:autoTitleDeleted val="0"/>
    <c:plotArea>
      <c:layout/>
      <c:scatterChart>
        <c:scatterStyle val="lineMarker"/>
        <c:varyColors val="0"/>
        <c:ser>
          <c:idx val="0"/>
          <c:order val="0"/>
          <c:tx>
            <c:strRef>
              <c:f>'ER and MS Comparison'!$O$4</c:f>
              <c:strCache>
                <c:ptCount val="1"/>
                <c:pt idx="0">
                  <c:v>MRP</c:v>
                </c:pt>
              </c:strCache>
            </c:strRef>
          </c:tx>
          <c:spPr>
            <a:ln w="28575">
              <a:noFill/>
            </a:ln>
          </c:spPr>
          <c:xVal>
            <c:numRef>
              <c:f>'ER and MS Comparison'!$N$10:$N$20</c:f>
              <c:numCache>
                <c:formatCode>0.0%</c:formatCode>
                <c:ptCount val="11"/>
                <c:pt idx="0">
                  <c:v>1.0149121203288546E-2</c:v>
                </c:pt>
                <c:pt idx="1">
                  <c:v>2.4543830626430421E-2</c:v>
                </c:pt>
                <c:pt idx="2">
                  <c:v>1.4953381657935439E-2</c:v>
                </c:pt>
                <c:pt idx="3">
                  <c:v>8.0531071499368966E-3</c:v>
                </c:pt>
                <c:pt idx="4">
                  <c:v>1.1145192740362983E-2</c:v>
                </c:pt>
                <c:pt idx="5">
                  <c:v>6.4245904851337214E-3</c:v>
                </c:pt>
                <c:pt idx="6">
                  <c:v>1.8276182774364661E-2</c:v>
                </c:pt>
                <c:pt idx="7">
                  <c:v>2.5000000000000001E-2</c:v>
                </c:pt>
                <c:pt idx="8">
                  <c:v>1.04E-2</c:v>
                </c:pt>
                <c:pt idx="9">
                  <c:v>3.5000000000000003E-2</c:v>
                </c:pt>
                <c:pt idx="10">
                  <c:v>2.1000000000000001E-2</c:v>
                </c:pt>
              </c:numCache>
            </c:numRef>
          </c:xVal>
          <c:yVal>
            <c:numRef>
              <c:f>'ER and MS Comparison'!$O$10:$O$20</c:f>
              <c:numCache>
                <c:formatCode>0.0%</c:formatCode>
                <c:ptCount val="11"/>
                <c:pt idx="0">
                  <c:v>1.0615330766538327E-2</c:v>
                </c:pt>
                <c:pt idx="1">
                  <c:v>2.9003515909490445E-2</c:v>
                </c:pt>
                <c:pt idx="2">
                  <c:v>1.6203308498547796E-2</c:v>
                </c:pt>
                <c:pt idx="3">
                  <c:v>1.0145195099502034E-2</c:v>
                </c:pt>
                <c:pt idx="4">
                  <c:v>1.4323957627118643E-2</c:v>
                </c:pt>
                <c:pt idx="5">
                  <c:v>7.1160003609759825E-3</c:v>
                </c:pt>
                <c:pt idx="6">
                  <c:v>1.8799571828511913E-2</c:v>
                </c:pt>
                <c:pt idx="7">
                  <c:v>2.4697105193428721E-2</c:v>
                </c:pt>
                <c:pt idx="8">
                  <c:v>1.2025496711195498E-2</c:v>
                </c:pt>
                <c:pt idx="9">
                  <c:v>4.2478975775072168E-2</c:v>
                </c:pt>
                <c:pt idx="10">
                  <c:v>3.1702510422291989E-2</c:v>
                </c:pt>
              </c:numCache>
            </c:numRef>
          </c:yVal>
          <c:smooth val="0"/>
          <c:extLst>
            <c:ext xmlns:c16="http://schemas.microsoft.com/office/drawing/2014/chart" uri="{C3380CC4-5D6E-409C-BE32-E72D297353CC}">
              <c16:uniqueId val="{00000000-737F-4F5E-8590-D72280BADC2D}"/>
            </c:ext>
          </c:extLst>
        </c:ser>
        <c:ser>
          <c:idx val="1"/>
          <c:order val="1"/>
          <c:spPr>
            <a:ln w="28575">
              <a:solidFill>
                <a:srgbClr val="FF0000"/>
              </a:solidFill>
            </a:ln>
          </c:spPr>
          <c:marker>
            <c:symbol val="none"/>
          </c:marker>
          <c:xVal>
            <c:numRef>
              <c:f>'ER and MS Comparison'!$O$10:$O$20</c:f>
              <c:numCache>
                <c:formatCode>0.0%</c:formatCode>
                <c:ptCount val="11"/>
                <c:pt idx="0">
                  <c:v>1.0615330766538327E-2</c:v>
                </c:pt>
                <c:pt idx="1">
                  <c:v>2.9003515909490445E-2</c:v>
                </c:pt>
                <c:pt idx="2">
                  <c:v>1.6203308498547796E-2</c:v>
                </c:pt>
                <c:pt idx="3">
                  <c:v>1.0145195099502034E-2</c:v>
                </c:pt>
                <c:pt idx="4">
                  <c:v>1.4323957627118643E-2</c:v>
                </c:pt>
                <c:pt idx="5">
                  <c:v>7.1160003609759825E-3</c:v>
                </c:pt>
                <c:pt idx="6">
                  <c:v>1.8799571828511913E-2</c:v>
                </c:pt>
                <c:pt idx="7">
                  <c:v>2.4697105193428721E-2</c:v>
                </c:pt>
                <c:pt idx="8">
                  <c:v>1.2025496711195498E-2</c:v>
                </c:pt>
                <c:pt idx="9">
                  <c:v>4.2478975775072168E-2</c:v>
                </c:pt>
                <c:pt idx="10">
                  <c:v>3.1702510422291989E-2</c:v>
                </c:pt>
              </c:numCache>
            </c:numRef>
          </c:xVal>
          <c:yVal>
            <c:numRef>
              <c:f>'ER and MS Comparison'!$O$10:$O$20</c:f>
              <c:numCache>
                <c:formatCode>0.0%</c:formatCode>
                <c:ptCount val="11"/>
                <c:pt idx="0">
                  <c:v>1.0615330766538327E-2</c:v>
                </c:pt>
                <c:pt idx="1">
                  <c:v>2.9003515909490445E-2</c:v>
                </c:pt>
                <c:pt idx="2">
                  <c:v>1.6203308498547796E-2</c:v>
                </c:pt>
                <c:pt idx="3">
                  <c:v>1.0145195099502034E-2</c:v>
                </c:pt>
                <c:pt idx="4">
                  <c:v>1.4323957627118643E-2</c:v>
                </c:pt>
                <c:pt idx="5">
                  <c:v>7.1160003609759825E-3</c:v>
                </c:pt>
                <c:pt idx="6">
                  <c:v>1.8799571828511913E-2</c:v>
                </c:pt>
                <c:pt idx="7">
                  <c:v>2.4697105193428721E-2</c:v>
                </c:pt>
                <c:pt idx="8">
                  <c:v>1.2025496711195498E-2</c:v>
                </c:pt>
                <c:pt idx="9">
                  <c:v>4.2478975775072168E-2</c:v>
                </c:pt>
                <c:pt idx="10">
                  <c:v>3.1702510422291989E-2</c:v>
                </c:pt>
              </c:numCache>
            </c:numRef>
          </c:yVal>
          <c:smooth val="0"/>
          <c:extLst>
            <c:ext xmlns:c16="http://schemas.microsoft.com/office/drawing/2014/chart" uri="{C3380CC4-5D6E-409C-BE32-E72D297353CC}">
              <c16:uniqueId val="{00000001-737F-4F5E-8590-D72280BADC2D}"/>
            </c:ext>
          </c:extLst>
        </c:ser>
        <c:dLbls>
          <c:showLegendKey val="0"/>
          <c:showVal val="0"/>
          <c:showCatName val="0"/>
          <c:showSerName val="0"/>
          <c:showPercent val="0"/>
          <c:showBubbleSize val="0"/>
        </c:dLbls>
        <c:axId val="158742784"/>
        <c:axId val="158748672"/>
      </c:scatterChart>
      <c:valAx>
        <c:axId val="158742784"/>
        <c:scaling>
          <c:orientation val="minMax"/>
        </c:scaling>
        <c:delete val="0"/>
        <c:axPos val="b"/>
        <c:numFmt formatCode="0.0%" sourceLinked="1"/>
        <c:majorTickMark val="out"/>
        <c:minorTickMark val="none"/>
        <c:tickLblPos val="nextTo"/>
        <c:crossAx val="158748672"/>
        <c:crosses val="autoZero"/>
        <c:crossBetween val="midCat"/>
      </c:valAx>
      <c:valAx>
        <c:axId val="158748672"/>
        <c:scaling>
          <c:orientation val="minMax"/>
        </c:scaling>
        <c:delete val="0"/>
        <c:axPos val="l"/>
        <c:majorGridlines/>
        <c:numFmt formatCode="0.0%" sourceLinked="1"/>
        <c:majorTickMark val="out"/>
        <c:minorTickMark val="none"/>
        <c:tickLblPos val="nextTo"/>
        <c:crossAx val="158742784"/>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Quinsam MS</a:t>
            </a:r>
          </a:p>
        </c:rich>
      </c:tx>
      <c:overlay val="0"/>
    </c:title>
    <c:autoTitleDeleted val="0"/>
    <c:plotArea>
      <c:layout/>
      <c:scatterChart>
        <c:scatterStyle val="lineMarker"/>
        <c:varyColors val="0"/>
        <c:ser>
          <c:idx val="0"/>
          <c:order val="0"/>
          <c:tx>
            <c:strRef>
              <c:f>'ER and MS Comparison'!$Q$4</c:f>
              <c:strCache>
                <c:ptCount val="1"/>
                <c:pt idx="0">
                  <c:v>MRP</c:v>
                </c:pt>
              </c:strCache>
            </c:strRef>
          </c:tx>
          <c:spPr>
            <a:ln w="28575">
              <a:noFill/>
            </a:ln>
          </c:spPr>
          <c:xVal>
            <c:numRef>
              <c:f>'ER and MS Comparison'!$P$10:$P$20</c:f>
              <c:numCache>
                <c:formatCode>0.0%</c:formatCode>
                <c:ptCount val="11"/>
                <c:pt idx="0">
                  <c:v>9.8015192354815005E-3</c:v>
                </c:pt>
                <c:pt idx="1">
                  <c:v>1.2657409526588283E-2</c:v>
                </c:pt>
                <c:pt idx="2">
                  <c:v>3.0808449852597845E-3</c:v>
                </c:pt>
                <c:pt idx="3">
                  <c:v>1.8229194170636947E-3</c:v>
                </c:pt>
                <c:pt idx="4">
                  <c:v>6.5195030952010357E-3</c:v>
                </c:pt>
                <c:pt idx="5">
                  <c:v>6.8242043112810473E-3</c:v>
                </c:pt>
                <c:pt idx="6">
                  <c:v>1.332721361568541E-2</c:v>
                </c:pt>
                <c:pt idx="7">
                  <c:v>8.0000000000000002E-3</c:v>
                </c:pt>
                <c:pt idx="8">
                  <c:v>8.0000000000000002E-3</c:v>
                </c:pt>
                <c:pt idx="9">
                  <c:v>8.0000000000000002E-3</c:v>
                </c:pt>
                <c:pt idx="10">
                  <c:v>1.4E-2</c:v>
                </c:pt>
              </c:numCache>
            </c:numRef>
          </c:xVal>
          <c:yVal>
            <c:numRef>
              <c:f>'ER and MS Comparison'!$Q$10:$Q$20</c:f>
              <c:numCache>
                <c:formatCode>0.0%</c:formatCode>
                <c:ptCount val="11"/>
                <c:pt idx="0">
                  <c:v>1.1721551623110279E-2</c:v>
                </c:pt>
                <c:pt idx="1">
                  <c:v>1.512862935172671E-2</c:v>
                </c:pt>
                <c:pt idx="2">
                  <c:v>4.6917108396711997E-3</c:v>
                </c:pt>
                <c:pt idx="3">
                  <c:v>2.6180712504150199E-3</c:v>
                </c:pt>
                <c:pt idx="4">
                  <c:v>1.1278878576035593E-2</c:v>
                </c:pt>
                <c:pt idx="5">
                  <c:v>6.9784059437369384E-3</c:v>
                </c:pt>
                <c:pt idx="6">
                  <c:v>1.5388551986952758E-2</c:v>
                </c:pt>
                <c:pt idx="7">
                  <c:v>8.6223701715303688E-3</c:v>
                </c:pt>
                <c:pt idx="8">
                  <c:v>1.0774300594552241E-2</c:v>
                </c:pt>
                <c:pt idx="9">
                  <c:v>1.1674857420893353E-2</c:v>
                </c:pt>
                <c:pt idx="10">
                  <c:v>2.0859478047861316E-2</c:v>
                </c:pt>
              </c:numCache>
            </c:numRef>
          </c:yVal>
          <c:smooth val="0"/>
          <c:extLst>
            <c:ext xmlns:c16="http://schemas.microsoft.com/office/drawing/2014/chart" uri="{C3380CC4-5D6E-409C-BE32-E72D297353CC}">
              <c16:uniqueId val="{00000000-842B-4A33-BE52-6E15C0E8053E}"/>
            </c:ext>
          </c:extLst>
        </c:ser>
        <c:ser>
          <c:idx val="1"/>
          <c:order val="1"/>
          <c:spPr>
            <a:ln w="28575">
              <a:solidFill>
                <a:srgbClr val="FF0000"/>
              </a:solidFill>
            </a:ln>
          </c:spPr>
          <c:marker>
            <c:symbol val="none"/>
          </c:marker>
          <c:xVal>
            <c:numRef>
              <c:f>'ER and MS Comparison'!$Q$10:$Q$20</c:f>
              <c:numCache>
                <c:formatCode>0.0%</c:formatCode>
                <c:ptCount val="11"/>
                <c:pt idx="0">
                  <c:v>1.1721551623110279E-2</c:v>
                </c:pt>
                <c:pt idx="1">
                  <c:v>1.512862935172671E-2</c:v>
                </c:pt>
                <c:pt idx="2">
                  <c:v>4.6917108396711997E-3</c:v>
                </c:pt>
                <c:pt idx="3">
                  <c:v>2.6180712504150199E-3</c:v>
                </c:pt>
                <c:pt idx="4">
                  <c:v>1.1278878576035593E-2</c:v>
                </c:pt>
                <c:pt idx="5">
                  <c:v>6.9784059437369384E-3</c:v>
                </c:pt>
                <c:pt idx="6">
                  <c:v>1.5388551986952758E-2</c:v>
                </c:pt>
                <c:pt idx="7">
                  <c:v>8.6223701715303688E-3</c:v>
                </c:pt>
                <c:pt idx="8">
                  <c:v>1.0774300594552241E-2</c:v>
                </c:pt>
                <c:pt idx="9">
                  <c:v>1.1674857420893353E-2</c:v>
                </c:pt>
                <c:pt idx="10">
                  <c:v>2.0859478047861316E-2</c:v>
                </c:pt>
              </c:numCache>
            </c:numRef>
          </c:xVal>
          <c:yVal>
            <c:numRef>
              <c:f>'ER and MS Comparison'!$Q$10:$Q$20</c:f>
              <c:numCache>
                <c:formatCode>0.0%</c:formatCode>
                <c:ptCount val="11"/>
                <c:pt idx="0">
                  <c:v>1.1721551623110279E-2</c:v>
                </c:pt>
                <c:pt idx="1">
                  <c:v>1.512862935172671E-2</c:v>
                </c:pt>
                <c:pt idx="2">
                  <c:v>4.6917108396711997E-3</c:v>
                </c:pt>
                <c:pt idx="3">
                  <c:v>2.6180712504150199E-3</c:v>
                </c:pt>
                <c:pt idx="4">
                  <c:v>1.1278878576035593E-2</c:v>
                </c:pt>
                <c:pt idx="5">
                  <c:v>6.9784059437369384E-3</c:v>
                </c:pt>
                <c:pt idx="6">
                  <c:v>1.5388551986952758E-2</c:v>
                </c:pt>
                <c:pt idx="7">
                  <c:v>8.6223701715303688E-3</c:v>
                </c:pt>
                <c:pt idx="8">
                  <c:v>1.0774300594552241E-2</c:v>
                </c:pt>
                <c:pt idx="9">
                  <c:v>1.1674857420893353E-2</c:v>
                </c:pt>
                <c:pt idx="10">
                  <c:v>2.0859478047861316E-2</c:v>
                </c:pt>
              </c:numCache>
            </c:numRef>
          </c:yVal>
          <c:smooth val="0"/>
          <c:extLst>
            <c:ext xmlns:c16="http://schemas.microsoft.com/office/drawing/2014/chart" uri="{C3380CC4-5D6E-409C-BE32-E72D297353CC}">
              <c16:uniqueId val="{00000001-842B-4A33-BE52-6E15C0E8053E}"/>
            </c:ext>
          </c:extLst>
        </c:ser>
        <c:dLbls>
          <c:showLegendKey val="0"/>
          <c:showVal val="0"/>
          <c:showCatName val="0"/>
          <c:showSerName val="0"/>
          <c:showPercent val="0"/>
          <c:showBubbleSize val="0"/>
        </c:dLbls>
        <c:axId val="158781824"/>
        <c:axId val="158783360"/>
      </c:scatterChart>
      <c:valAx>
        <c:axId val="158781824"/>
        <c:scaling>
          <c:orientation val="minMax"/>
        </c:scaling>
        <c:delete val="0"/>
        <c:axPos val="b"/>
        <c:numFmt formatCode="0.0%" sourceLinked="1"/>
        <c:majorTickMark val="out"/>
        <c:minorTickMark val="none"/>
        <c:tickLblPos val="nextTo"/>
        <c:crossAx val="158783360"/>
        <c:crosses val="autoZero"/>
        <c:crossBetween val="midCat"/>
      </c:valAx>
      <c:valAx>
        <c:axId val="158783360"/>
        <c:scaling>
          <c:orientation val="minMax"/>
        </c:scaling>
        <c:delete val="0"/>
        <c:axPos val="l"/>
        <c:majorGridlines/>
        <c:numFmt formatCode="0.0%" sourceLinked="1"/>
        <c:majorTickMark val="out"/>
        <c:minorTickMark val="none"/>
        <c:tickLblPos val="nextTo"/>
        <c:crossAx val="158781824"/>
        <c:crosses val="autoZero"/>
        <c:crossBetween val="midCat"/>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84" workbookViewId="0" zoomToFit="1"/>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84" workbookViewId="0" zoomToFit="1"/>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78" workbookViewId="0" zoomToFit="1"/>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chart" Target="../charts/chart24.xml"/><Relationship Id="rId4"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21</xdr:col>
      <xdr:colOff>314331</xdr:colOff>
      <xdr:row>56</xdr:row>
      <xdr:rowOff>123825</xdr:rowOff>
    </xdr:from>
    <xdr:to>
      <xdr:col>28</xdr:col>
      <xdr:colOff>561981</xdr:colOff>
      <xdr:row>73</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0.3064</cdr:x>
      <cdr:y>0.14236</cdr:y>
    </cdr:from>
    <cdr:to>
      <cdr:x>0.64127</cdr:x>
      <cdr:y>0.28673</cdr:y>
    </cdr:to>
    <cdr:sp macro="" textlink="">
      <cdr:nvSpPr>
        <cdr:cNvPr id="8193" name="Text Box 1"/>
        <cdr:cNvSpPr txBox="1">
          <a:spLocks xmlns:a="http://schemas.openxmlformats.org/drawingml/2006/main" noChangeArrowheads="1"/>
        </cdr:cNvSpPr>
      </cdr:nvSpPr>
      <cdr:spPr bwMode="auto">
        <a:xfrm xmlns:a="http://schemas.openxmlformats.org/drawingml/2006/main">
          <a:off x="1888653" y="662427"/>
          <a:ext cx="2066826" cy="67438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CA" sz="1050" b="0" i="0" u="none" strike="noStrike" baseline="0">
              <a:solidFill>
                <a:srgbClr val="000000"/>
              </a:solidFill>
              <a:latin typeface="Arial"/>
              <a:cs typeface="Arial"/>
            </a:rPr>
            <a:t>GB Hatchery and LowFR Hatchery Forecasts offset by one year for clarity</a:t>
          </a:r>
          <a:endParaRPr lang="en-CA"/>
        </a:p>
      </cdr:txBody>
    </cdr:sp>
  </cdr:relSizeAnchor>
</c:userShapes>
</file>

<file path=xl/drawings/drawing11.xml><?xml version="1.0" encoding="utf-8"?>
<xdr:wsDr xmlns:xdr="http://schemas.openxmlformats.org/drawingml/2006/spreadsheetDrawing" xmlns:a="http://schemas.openxmlformats.org/drawingml/2006/main">
  <xdr:twoCellAnchor>
    <xdr:from>
      <xdr:col>26</xdr:col>
      <xdr:colOff>324529</xdr:colOff>
      <xdr:row>0</xdr:row>
      <xdr:rowOff>121105</xdr:rowOff>
    </xdr:from>
    <xdr:to>
      <xdr:col>35</xdr:col>
      <xdr:colOff>395969</xdr:colOff>
      <xdr:row>23</xdr:row>
      <xdr:rowOff>35380</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314324</xdr:colOff>
      <xdr:row>48</xdr:row>
      <xdr:rowOff>133351</xdr:rowOff>
    </xdr:from>
    <xdr:to>
      <xdr:col>35</xdr:col>
      <xdr:colOff>344261</xdr:colOff>
      <xdr:row>71</xdr:row>
      <xdr:rowOff>27214</xdr:rowOff>
    </xdr:to>
    <xdr:graphicFrame macro="">
      <xdr:nvGraphicFramePr>
        <xdr:cNvPr id="5" name="Chart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336550</xdr:colOff>
      <xdr:row>24</xdr:row>
      <xdr:rowOff>80283</xdr:rowOff>
    </xdr:from>
    <xdr:to>
      <xdr:col>35</xdr:col>
      <xdr:colOff>403225</xdr:colOff>
      <xdr:row>46</xdr:row>
      <xdr:rowOff>148318</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295275</xdr:colOff>
      <xdr:row>72</xdr:row>
      <xdr:rowOff>32656</xdr:rowOff>
    </xdr:from>
    <xdr:to>
      <xdr:col>35</xdr:col>
      <xdr:colOff>366031</xdr:colOff>
      <xdr:row>94</xdr:row>
      <xdr:rowOff>99332</xdr:rowOff>
    </xdr:to>
    <xdr:graphicFrame macro="">
      <xdr:nvGraphicFramePr>
        <xdr:cNvPr id="7" name="Chart 6">
          <a:extLst>
            <a:ext uri="{FF2B5EF4-FFF2-40B4-BE49-F238E27FC236}">
              <a16:creationId xmlns:a16="http://schemas.microsoft.com/office/drawing/2014/main" id="{00000000-0008-0000-0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306160</xdr:colOff>
      <xdr:row>95</xdr:row>
      <xdr:rowOff>108857</xdr:rowOff>
    </xdr:from>
    <xdr:to>
      <xdr:col>35</xdr:col>
      <xdr:colOff>377600</xdr:colOff>
      <xdr:row>118</xdr:row>
      <xdr:rowOff>23131</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47625</xdr:colOff>
      <xdr:row>9</xdr:row>
      <xdr:rowOff>123825</xdr:rowOff>
    </xdr:from>
    <xdr:to>
      <xdr:col>26</xdr:col>
      <xdr:colOff>485775</xdr:colOff>
      <xdr:row>29</xdr:row>
      <xdr:rowOff>85725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352425</xdr:colOff>
      <xdr:row>22</xdr:row>
      <xdr:rowOff>19050</xdr:rowOff>
    </xdr:from>
    <xdr:to>
      <xdr:col>7</xdr:col>
      <xdr:colOff>585225</xdr:colOff>
      <xdr:row>37</xdr:row>
      <xdr:rowOff>110175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304800</xdr:colOff>
      <xdr:row>39</xdr:row>
      <xdr:rowOff>142875</xdr:rowOff>
    </xdr:from>
    <xdr:to>
      <xdr:col>7</xdr:col>
      <xdr:colOff>537600</xdr:colOff>
      <xdr:row>55</xdr:row>
      <xdr:rowOff>72075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57</xdr:row>
      <xdr:rowOff>95250</xdr:rowOff>
    </xdr:from>
    <xdr:to>
      <xdr:col>7</xdr:col>
      <xdr:colOff>528075</xdr:colOff>
      <xdr:row>73</xdr:row>
      <xdr:rowOff>24450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295275</xdr:colOff>
      <xdr:row>75</xdr:row>
      <xdr:rowOff>47625</xdr:rowOff>
    </xdr:from>
    <xdr:to>
      <xdr:col>7</xdr:col>
      <xdr:colOff>528075</xdr:colOff>
      <xdr:row>90</xdr:row>
      <xdr:rowOff>138750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323850</xdr:colOff>
      <xdr:row>22</xdr:row>
      <xdr:rowOff>19050</xdr:rowOff>
    </xdr:from>
    <xdr:to>
      <xdr:col>16</xdr:col>
      <xdr:colOff>385200</xdr:colOff>
      <xdr:row>37</xdr:row>
      <xdr:rowOff>110175</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323851</xdr:colOff>
      <xdr:row>39</xdr:row>
      <xdr:rowOff>142875</xdr:rowOff>
    </xdr:from>
    <xdr:to>
      <xdr:col>16</xdr:col>
      <xdr:colOff>385201</xdr:colOff>
      <xdr:row>55</xdr:row>
      <xdr:rowOff>72075</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295275</xdr:colOff>
      <xdr:row>57</xdr:row>
      <xdr:rowOff>104775</xdr:rowOff>
    </xdr:from>
    <xdr:to>
      <xdr:col>16</xdr:col>
      <xdr:colOff>356625</xdr:colOff>
      <xdr:row>73</xdr:row>
      <xdr:rowOff>33975</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285750</xdr:colOff>
      <xdr:row>75</xdr:row>
      <xdr:rowOff>76200</xdr:rowOff>
    </xdr:from>
    <xdr:to>
      <xdr:col>16</xdr:col>
      <xdr:colOff>347100</xdr:colOff>
      <xdr:row>91</xdr:row>
      <xdr:rowOff>5400</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352424</xdr:colOff>
      <xdr:row>32</xdr:row>
      <xdr:rowOff>38099</xdr:rowOff>
    </xdr:from>
    <xdr:to>
      <xdr:col>26</xdr:col>
      <xdr:colOff>590549</xdr:colOff>
      <xdr:row>49</xdr:row>
      <xdr:rowOff>47625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12813393" cy="8719911"/>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2813393" cy="8719911"/>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12956442" cy="9415096"/>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twoCellAnchor>
    <xdr:from>
      <xdr:col>24</xdr:col>
      <xdr:colOff>476250</xdr:colOff>
      <xdr:row>5</xdr:row>
      <xdr:rowOff>74295</xdr:rowOff>
    </xdr:from>
    <xdr:to>
      <xdr:col>36</xdr:col>
      <xdr:colOff>102870</xdr:colOff>
      <xdr:row>35</xdr:row>
      <xdr:rowOff>85725</xdr:rowOff>
    </xdr:to>
    <xdr:graphicFrame macro="">
      <xdr:nvGraphicFramePr>
        <xdr:cNvPr id="63489" name="Chart 1">
          <a:extLst>
            <a:ext uri="{FF2B5EF4-FFF2-40B4-BE49-F238E27FC236}">
              <a16:creationId xmlns:a16="http://schemas.microsoft.com/office/drawing/2014/main" id="{00000000-0008-0000-0600-000001F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0.11693</cdr:x>
      <cdr:y>0.13633</cdr:y>
    </cdr:from>
    <cdr:to>
      <cdr:x>0.56721</cdr:x>
      <cdr:y>0.19066</cdr:y>
    </cdr:to>
    <cdr:sp macro="" textlink="">
      <cdr:nvSpPr>
        <cdr:cNvPr id="64513" name="Text Box 1"/>
        <cdr:cNvSpPr txBox="1">
          <a:spLocks xmlns:a="http://schemas.openxmlformats.org/drawingml/2006/main" noChangeArrowheads="1"/>
        </cdr:cNvSpPr>
      </cdr:nvSpPr>
      <cdr:spPr bwMode="auto">
        <a:xfrm xmlns:a="http://schemas.openxmlformats.org/drawingml/2006/main">
          <a:off x="816267" y="687261"/>
          <a:ext cx="3153242" cy="27489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CA" sz="1000" b="0" i="0" u="none" strike="noStrike" baseline="0">
              <a:solidFill>
                <a:srgbClr val="000000"/>
              </a:solidFill>
              <a:latin typeface="Arial"/>
              <a:cs typeface="Arial"/>
            </a:rPr>
            <a:t>Interior Fraser Forecast offset by one year for clarity</a:t>
          </a:r>
          <a:endParaRPr lang="en-CA"/>
        </a:p>
      </cdr:txBody>
    </cdr:sp>
  </cdr:relSizeAnchor>
</c:userShapes>
</file>

<file path=xl/drawings/drawing9.xml><?xml version="1.0" encoding="utf-8"?>
<xdr:wsDr xmlns:xdr="http://schemas.openxmlformats.org/drawingml/2006/spreadsheetDrawing" xmlns:a="http://schemas.openxmlformats.org/drawingml/2006/main">
  <xdr:twoCellAnchor>
    <xdr:from>
      <xdr:col>14</xdr:col>
      <xdr:colOff>428625</xdr:colOff>
      <xdr:row>0</xdr:row>
      <xdr:rowOff>0</xdr:rowOff>
    </xdr:from>
    <xdr:to>
      <xdr:col>24</xdr:col>
      <xdr:colOff>314325</xdr:colOff>
      <xdr:row>24</xdr:row>
      <xdr:rowOff>131445</xdr:rowOff>
    </xdr:to>
    <xdr:graphicFrame macro="">
      <xdr:nvGraphicFramePr>
        <xdr:cNvPr id="6145" name="Chart 1">
          <a:extLst>
            <a:ext uri="{FF2B5EF4-FFF2-40B4-BE49-F238E27FC236}">
              <a16:creationId xmlns:a16="http://schemas.microsoft.com/office/drawing/2014/main" id="{00000000-0008-0000-0700-000001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400050</xdr:colOff>
      <xdr:row>26</xdr:row>
      <xdr:rowOff>57150</xdr:rowOff>
    </xdr:from>
    <xdr:to>
      <xdr:col>27</xdr:col>
      <xdr:colOff>468630</xdr:colOff>
      <xdr:row>54</xdr:row>
      <xdr:rowOff>26670</xdr:rowOff>
    </xdr:to>
    <xdr:graphicFrame macro="">
      <xdr:nvGraphicFramePr>
        <xdr:cNvPr id="6146" name="Chart 2">
          <a:extLst>
            <a:ext uri="{FF2B5EF4-FFF2-40B4-BE49-F238E27FC236}">
              <a16:creationId xmlns:a16="http://schemas.microsoft.com/office/drawing/2014/main" id="{00000000-0008-0000-0700-000002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588645</xdr:colOff>
      <xdr:row>71</xdr:row>
      <xdr:rowOff>47625</xdr:rowOff>
    </xdr:from>
    <xdr:to>
      <xdr:col>24</xdr:col>
      <xdr:colOff>323850</xdr:colOff>
      <xdr:row>100</xdr:row>
      <xdr:rowOff>57150</xdr:rowOff>
    </xdr:to>
    <xdr:graphicFrame macro="">
      <xdr:nvGraphicFramePr>
        <xdr:cNvPr id="6147" name="Chart 3">
          <a:extLst>
            <a:ext uri="{FF2B5EF4-FFF2-40B4-BE49-F238E27FC236}">
              <a16:creationId xmlns:a16="http://schemas.microsoft.com/office/drawing/2014/main" id="{00000000-0008-0000-0700-000003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514350</xdr:colOff>
      <xdr:row>70</xdr:row>
      <xdr:rowOff>133350</xdr:rowOff>
    </xdr:from>
    <xdr:to>
      <xdr:col>12</xdr:col>
      <xdr:colOff>247650</xdr:colOff>
      <xdr:row>99</xdr:row>
      <xdr:rowOff>142875</xdr:rowOff>
    </xdr:to>
    <xdr:graphicFrame macro="">
      <xdr:nvGraphicFramePr>
        <xdr:cNvPr id="6" name="Chart 3">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1.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G69"/>
  <sheetViews>
    <sheetView tabSelected="1" workbookViewId="0">
      <pane xSplit="2" ySplit="8" topLeftCell="C9" activePane="bottomRight" state="frozen"/>
      <selection pane="topRight" activeCell="C1" sqref="C1"/>
      <selection pane="bottomLeft" activeCell="A9" sqref="A9"/>
      <selection pane="bottomRight" activeCell="K17" sqref="K17"/>
    </sheetView>
  </sheetViews>
  <sheetFormatPr defaultRowHeight="12.5" x14ac:dyDescent="0.25"/>
  <cols>
    <col min="1" max="1" width="6" customWidth="1"/>
    <col min="2" max="2" width="7.26953125" customWidth="1"/>
    <col min="3" max="4" width="7.81640625" style="1" customWidth="1"/>
    <col min="5" max="12" width="7.81640625" customWidth="1"/>
    <col min="13" max="14" width="8.54296875" customWidth="1"/>
    <col min="15" max="21" width="7.81640625" customWidth="1"/>
    <col min="26" max="26" width="10" customWidth="1"/>
  </cols>
  <sheetData>
    <row r="1" spans="1:32" ht="15.5" x14ac:dyDescent="0.35">
      <c r="C1" s="137" t="s">
        <v>85</v>
      </c>
      <c r="E1" s="136" t="s">
        <v>86</v>
      </c>
    </row>
    <row r="2" spans="1:32" ht="15.5" x14ac:dyDescent="0.35">
      <c r="E2" s="136" t="s">
        <v>87</v>
      </c>
    </row>
    <row r="3" spans="1:32" x14ac:dyDescent="0.25">
      <c r="C3" s="1" t="s">
        <v>109</v>
      </c>
    </row>
    <row r="4" spans="1:32" x14ac:dyDescent="0.25">
      <c r="C4" s="213"/>
      <c r="D4" s="213"/>
      <c r="E4" s="63"/>
    </row>
    <row r="5" spans="1:32" ht="13" thickBot="1" x14ac:dyDescent="0.3">
      <c r="K5" s="227" t="s">
        <v>83</v>
      </c>
      <c r="L5" s="227"/>
      <c r="M5" s="227" t="s">
        <v>84</v>
      </c>
      <c r="N5" s="227"/>
    </row>
    <row r="6" spans="1:32" ht="13.5" customHeight="1" thickBot="1" x14ac:dyDescent="0.3">
      <c r="A6" s="233" t="s">
        <v>10</v>
      </c>
      <c r="B6" s="233" t="s">
        <v>22</v>
      </c>
      <c r="C6" s="220" t="s">
        <v>1</v>
      </c>
      <c r="D6" s="231"/>
      <c r="E6" s="220" t="s">
        <v>2</v>
      </c>
      <c r="F6" s="221"/>
      <c r="G6" s="220" t="s">
        <v>3</v>
      </c>
      <c r="H6" s="221"/>
      <c r="I6" s="220" t="s">
        <v>4</v>
      </c>
      <c r="J6" s="221"/>
      <c r="K6" s="231" t="s">
        <v>5</v>
      </c>
      <c r="L6" s="231"/>
      <c r="M6" s="231" t="s">
        <v>32</v>
      </c>
      <c r="N6" s="231"/>
      <c r="O6" s="220" t="s">
        <v>17</v>
      </c>
      <c r="P6" s="221"/>
      <c r="Q6" s="220" t="s">
        <v>6</v>
      </c>
      <c r="R6" s="221"/>
      <c r="S6" s="220" t="s">
        <v>33</v>
      </c>
      <c r="T6" s="221"/>
      <c r="U6" s="220" t="s">
        <v>7</v>
      </c>
      <c r="V6" s="221"/>
      <c r="W6" s="231" t="s">
        <v>9</v>
      </c>
      <c r="X6" s="221"/>
      <c r="Y6" s="228" t="s">
        <v>23</v>
      </c>
      <c r="Z6" s="229"/>
      <c r="AA6" s="229"/>
      <c r="AB6" s="230"/>
      <c r="AC6" s="228" t="s">
        <v>21</v>
      </c>
      <c r="AD6" s="229"/>
      <c r="AE6" s="229"/>
      <c r="AF6" s="230"/>
    </row>
    <row r="7" spans="1:32" x14ac:dyDescent="0.25">
      <c r="A7" s="234"/>
      <c r="B7" s="234"/>
      <c r="C7" s="216" t="s">
        <v>11</v>
      </c>
      <c r="D7" s="224"/>
      <c r="E7" s="216" t="s">
        <v>12</v>
      </c>
      <c r="F7" s="217"/>
      <c r="G7" s="216" t="s">
        <v>12</v>
      </c>
      <c r="H7" s="217"/>
      <c r="I7" s="216" t="s">
        <v>11</v>
      </c>
      <c r="J7" s="217"/>
      <c r="K7" s="224" t="s">
        <v>13</v>
      </c>
      <c r="L7" s="224"/>
      <c r="M7" s="224" t="s">
        <v>13</v>
      </c>
      <c r="N7" s="224"/>
      <c r="O7" s="216" t="s">
        <v>11</v>
      </c>
      <c r="P7" s="217"/>
      <c r="Q7" s="222" t="s">
        <v>14</v>
      </c>
      <c r="R7" s="223"/>
      <c r="S7" s="222" t="s">
        <v>14</v>
      </c>
      <c r="T7" s="223"/>
      <c r="U7" s="222" t="s">
        <v>15</v>
      </c>
      <c r="V7" s="223"/>
      <c r="W7" s="232" t="s">
        <v>16</v>
      </c>
      <c r="X7" s="223"/>
      <c r="Y7" s="220" t="s">
        <v>18</v>
      </c>
      <c r="Z7" s="221"/>
      <c r="AA7" s="220" t="s">
        <v>19</v>
      </c>
      <c r="AB7" s="221"/>
      <c r="AC7" s="220" t="s">
        <v>18</v>
      </c>
      <c r="AD7" s="221"/>
      <c r="AE7" s="220" t="s">
        <v>19</v>
      </c>
      <c r="AF7" s="221"/>
    </row>
    <row r="8" spans="1:32" ht="13" thickBot="1" x14ac:dyDescent="0.3">
      <c r="A8" s="234"/>
      <c r="B8" s="234"/>
      <c r="C8" s="9" t="s">
        <v>8</v>
      </c>
      <c r="D8" s="11" t="s">
        <v>0</v>
      </c>
      <c r="E8" s="9" t="s">
        <v>8</v>
      </c>
      <c r="F8" s="10" t="s">
        <v>0</v>
      </c>
      <c r="G8" s="9" t="s">
        <v>8</v>
      </c>
      <c r="H8" s="10" t="s">
        <v>0</v>
      </c>
      <c r="I8" s="9" t="s">
        <v>8</v>
      </c>
      <c r="J8" s="10" t="s">
        <v>0</v>
      </c>
      <c r="K8" s="11" t="s">
        <v>8</v>
      </c>
      <c r="L8" s="11" t="s">
        <v>0</v>
      </c>
      <c r="M8" s="11" t="s">
        <v>8</v>
      </c>
      <c r="N8" s="11" t="s">
        <v>0</v>
      </c>
      <c r="O8" s="9" t="s">
        <v>8</v>
      </c>
      <c r="P8" s="10" t="s">
        <v>0</v>
      </c>
      <c r="Q8" s="9" t="s">
        <v>8</v>
      </c>
      <c r="R8" s="10" t="s">
        <v>0</v>
      </c>
      <c r="S8" s="9" t="s">
        <v>8</v>
      </c>
      <c r="T8" s="10" t="s">
        <v>0</v>
      </c>
      <c r="U8" s="9" t="s">
        <v>8</v>
      </c>
      <c r="V8" s="10" t="s">
        <v>0</v>
      </c>
      <c r="W8" s="11" t="s">
        <v>8</v>
      </c>
      <c r="X8" s="10" t="s">
        <v>0</v>
      </c>
      <c r="Y8" s="13" t="s">
        <v>8</v>
      </c>
      <c r="Z8" s="14" t="s">
        <v>0</v>
      </c>
      <c r="AA8" s="13" t="s">
        <v>8</v>
      </c>
      <c r="AB8" s="14" t="s">
        <v>0</v>
      </c>
      <c r="AC8" s="13" t="s">
        <v>8</v>
      </c>
      <c r="AD8" s="14" t="s">
        <v>0</v>
      </c>
      <c r="AE8" s="13" t="s">
        <v>8</v>
      </c>
      <c r="AF8" s="14" t="s">
        <v>0</v>
      </c>
    </row>
    <row r="9" spans="1:32" x14ac:dyDescent="0.25">
      <c r="A9" s="22">
        <v>1972</v>
      </c>
      <c r="B9" s="24">
        <v>1975</v>
      </c>
      <c r="C9" s="17">
        <v>0.6355674487545564</v>
      </c>
      <c r="D9" s="31">
        <v>0.36609523149019646</v>
      </c>
      <c r="E9" s="7"/>
      <c r="F9" s="8"/>
      <c r="G9" s="7"/>
      <c r="H9" s="8"/>
      <c r="I9" s="7"/>
      <c r="J9" s="8"/>
      <c r="K9" s="17">
        <v>0.64418333119613413</v>
      </c>
      <c r="L9" s="31">
        <v>6.6538979701814271E-2</v>
      </c>
      <c r="M9" s="40"/>
      <c r="N9" s="41"/>
      <c r="O9" s="38"/>
      <c r="P9" s="38"/>
      <c r="Q9" s="7"/>
      <c r="R9" s="8"/>
      <c r="S9" s="7"/>
      <c r="T9" s="8"/>
      <c r="U9" s="7"/>
      <c r="V9" s="8"/>
      <c r="W9" s="60">
        <v>0.64418333119613413</v>
      </c>
      <c r="X9" s="35"/>
      <c r="Y9" s="12">
        <f>AVERAGE(W9,U9,Q9)</f>
        <v>0.64418333119613413</v>
      </c>
      <c r="Z9" s="12"/>
      <c r="AA9" s="12">
        <f t="shared" ref="AA9:AA19" si="0">AVERAGE(O9,K9,I9,G9,E9,C9)</f>
        <v>0.63987538997534532</v>
      </c>
      <c r="AB9" s="12">
        <f t="shared" ref="AB9:AB19" si="1">AVERAGE(P9,L9,J9,H9,F9,D9)</f>
        <v>0.21631710559600537</v>
      </c>
      <c r="AE9" s="17"/>
      <c r="AF9" s="17"/>
    </row>
    <row r="10" spans="1:32" x14ac:dyDescent="0.25">
      <c r="A10" s="23">
        <v>1973</v>
      </c>
      <c r="B10" s="25">
        <v>1976</v>
      </c>
      <c r="C10" s="17">
        <v>0.91637854227783588</v>
      </c>
      <c r="D10" s="31">
        <v>0.28985650848933386</v>
      </c>
      <c r="E10" s="5"/>
      <c r="F10" s="6"/>
      <c r="G10" s="5"/>
      <c r="H10" s="6"/>
      <c r="I10" s="5"/>
      <c r="J10" s="6"/>
      <c r="K10" s="17">
        <v>0.70345047698803576</v>
      </c>
      <c r="L10" s="31">
        <v>7.7492682262712442E-2</v>
      </c>
      <c r="M10" s="42"/>
      <c r="N10" s="43"/>
      <c r="O10" s="39"/>
      <c r="P10" s="39"/>
      <c r="Q10" s="5"/>
      <c r="R10" s="6"/>
      <c r="S10" s="5"/>
      <c r="T10" s="6"/>
      <c r="U10" s="5"/>
      <c r="V10" s="6"/>
      <c r="W10" s="61">
        <v>0.70345047698803576</v>
      </c>
      <c r="X10" s="37"/>
      <c r="Y10" s="12">
        <f t="shared" ref="Y10:Y41" si="2">AVERAGE(W10,U10,Q10)</f>
        <v>0.70345047698803576</v>
      </c>
      <c r="Z10" s="12"/>
      <c r="AA10" s="12">
        <f t="shared" si="0"/>
        <v>0.80991450963293588</v>
      </c>
      <c r="AB10" s="12">
        <f t="shared" si="1"/>
        <v>0.18367459537602315</v>
      </c>
      <c r="AE10" s="17"/>
      <c r="AF10" s="17"/>
    </row>
    <row r="11" spans="1:32" x14ac:dyDescent="0.25">
      <c r="A11" s="23">
        <v>1974</v>
      </c>
      <c r="B11" s="25">
        <v>1977</v>
      </c>
      <c r="C11" s="17">
        <v>0.72213863670045164</v>
      </c>
      <c r="D11" s="31">
        <v>0.16442101917576016</v>
      </c>
      <c r="E11" s="5"/>
      <c r="F11" s="6"/>
      <c r="G11" s="5"/>
      <c r="H11" s="6"/>
      <c r="I11" s="36">
        <v>0.83506025965411534</v>
      </c>
      <c r="J11" s="44">
        <v>6.5020694932350173E-2</v>
      </c>
      <c r="K11" s="17">
        <v>0.66117562695456455</v>
      </c>
      <c r="L11" s="31">
        <v>7.2141112228768497E-2</v>
      </c>
      <c r="M11" s="42"/>
      <c r="N11" s="43"/>
      <c r="O11" s="39"/>
      <c r="P11" s="39"/>
      <c r="Q11" s="5"/>
      <c r="R11" s="6"/>
      <c r="S11" s="5"/>
      <c r="T11" s="6"/>
      <c r="U11" s="5"/>
      <c r="V11" s="6"/>
      <c r="W11" s="61">
        <v>0.66117562695456455</v>
      </c>
      <c r="X11" s="37"/>
      <c r="Y11" s="12">
        <f t="shared" si="2"/>
        <v>0.66117562695456455</v>
      </c>
      <c r="Z11" s="12"/>
      <c r="AA11" s="12">
        <f t="shared" si="0"/>
        <v>0.73945817443637718</v>
      </c>
      <c r="AB11" s="12">
        <f t="shared" si="1"/>
        <v>0.10052760877895961</v>
      </c>
      <c r="AE11" s="17"/>
      <c r="AF11" s="17"/>
    </row>
    <row r="12" spans="1:32" x14ac:dyDescent="0.25">
      <c r="A12" s="23">
        <v>1975</v>
      </c>
      <c r="B12" s="25">
        <v>1978</v>
      </c>
      <c r="C12" s="17">
        <v>0.72219523970383337</v>
      </c>
      <c r="D12" s="31">
        <v>0.15239659743703049</v>
      </c>
      <c r="E12" s="5"/>
      <c r="F12" s="6"/>
      <c r="G12" s="5"/>
      <c r="H12" s="6"/>
      <c r="I12" s="36">
        <v>0.79591988359346311</v>
      </c>
      <c r="J12" s="44">
        <v>9.713270335775169E-2</v>
      </c>
      <c r="K12" s="17">
        <v>0.64177493043730227</v>
      </c>
      <c r="L12" s="31">
        <v>4.895666537116207E-2</v>
      </c>
      <c r="M12" s="42"/>
      <c r="N12" s="43"/>
      <c r="O12" s="39"/>
      <c r="P12" s="39"/>
      <c r="Q12" s="5"/>
      <c r="R12" s="6"/>
      <c r="S12" s="5"/>
      <c r="T12" s="6"/>
      <c r="U12" s="5"/>
      <c r="V12" s="6"/>
      <c r="W12" s="61">
        <v>0.64019433506922396</v>
      </c>
      <c r="X12" s="37"/>
      <c r="Y12" s="12">
        <f t="shared" si="2"/>
        <v>0.64019433506922396</v>
      </c>
      <c r="Z12" s="12"/>
      <c r="AA12" s="12">
        <f t="shared" si="0"/>
        <v>0.71996335124486632</v>
      </c>
      <c r="AB12" s="12">
        <f t="shared" si="1"/>
        <v>9.949532205531475E-2</v>
      </c>
      <c r="AE12" s="17"/>
      <c r="AF12" s="17"/>
    </row>
    <row r="13" spans="1:32" ht="13" thickBot="1" x14ac:dyDescent="0.3">
      <c r="A13" s="23">
        <v>1976</v>
      </c>
      <c r="B13" s="25">
        <v>1979</v>
      </c>
      <c r="C13" s="17">
        <v>0.72581207542632709</v>
      </c>
      <c r="D13" s="31">
        <v>0.19318287395478476</v>
      </c>
      <c r="E13" s="5"/>
      <c r="F13" s="6"/>
      <c r="G13" s="5"/>
      <c r="H13" s="6"/>
      <c r="I13" s="36">
        <v>0.71096407427974428</v>
      </c>
      <c r="J13" s="44">
        <v>7.3676217685565301E-2</v>
      </c>
      <c r="K13" s="17">
        <v>0.62536183330640827</v>
      </c>
      <c r="L13" s="31">
        <v>8.7715984853764487E-2</v>
      </c>
      <c r="M13" s="42"/>
      <c r="N13" s="43"/>
      <c r="O13" s="39"/>
      <c r="P13" s="39"/>
      <c r="Q13" s="53">
        <v>0.91510277033065202</v>
      </c>
      <c r="R13" s="54">
        <v>0.19013797322096099</v>
      </c>
      <c r="S13" s="5"/>
      <c r="T13" s="6"/>
      <c r="U13" s="5"/>
      <c r="V13" s="6"/>
      <c r="W13" s="61">
        <v>0.62536282548359079</v>
      </c>
      <c r="X13" s="37"/>
      <c r="Y13" s="12">
        <f t="shared" si="2"/>
        <v>0.7702327979071214</v>
      </c>
      <c r="Z13" s="12"/>
      <c r="AA13" s="12">
        <f t="shared" si="0"/>
        <v>0.68737932767082643</v>
      </c>
      <c r="AB13" s="12">
        <f t="shared" si="1"/>
        <v>0.11819169216470486</v>
      </c>
      <c r="AE13" s="17"/>
      <c r="AF13" s="17"/>
    </row>
    <row r="14" spans="1:32" x14ac:dyDescent="0.25">
      <c r="A14" s="23">
        <v>1977</v>
      </c>
      <c r="B14" s="25">
        <v>1980</v>
      </c>
      <c r="C14" s="107">
        <v>0.7836569794691316</v>
      </c>
      <c r="D14" s="108">
        <v>0.28717664861420833</v>
      </c>
      <c r="E14" s="5"/>
      <c r="F14" s="6"/>
      <c r="G14" s="5"/>
      <c r="H14" s="6"/>
      <c r="I14" s="36">
        <v>0.82121111563620275</v>
      </c>
      <c r="J14" s="44">
        <v>0.10141721978124707</v>
      </c>
      <c r="K14" s="17">
        <v>0.54192173935010157</v>
      </c>
      <c r="L14" s="31">
        <v>4.6554028891197405E-2</v>
      </c>
      <c r="M14" s="42"/>
      <c r="N14" s="43"/>
      <c r="O14" s="39"/>
      <c r="P14" s="39"/>
      <c r="Q14" s="53">
        <v>0.836258808456118</v>
      </c>
      <c r="R14" s="54">
        <v>0.19831287953858301</v>
      </c>
      <c r="S14" s="5"/>
      <c r="T14" s="6"/>
      <c r="U14" s="5"/>
      <c r="V14" s="6"/>
      <c r="W14" s="61">
        <v>0.54192559659138761</v>
      </c>
      <c r="X14" s="37"/>
      <c r="Y14" s="12">
        <f t="shared" si="2"/>
        <v>0.68909220252375281</v>
      </c>
      <c r="Z14" s="12"/>
      <c r="AA14" s="12">
        <f t="shared" si="0"/>
        <v>0.71559661148514531</v>
      </c>
      <c r="AB14" s="12">
        <f t="shared" si="1"/>
        <v>0.14504929909555095</v>
      </c>
      <c r="AE14" s="17"/>
      <c r="AF14" s="17"/>
    </row>
    <row r="15" spans="1:32" x14ac:dyDescent="0.25">
      <c r="A15" s="23">
        <v>1978</v>
      </c>
      <c r="B15" s="25">
        <v>1981</v>
      </c>
      <c r="C15" s="36">
        <v>0.69356453193752221</v>
      </c>
      <c r="D15" s="44">
        <v>0.12694934698199786</v>
      </c>
      <c r="E15" s="5"/>
      <c r="F15" s="6"/>
      <c r="G15" s="5"/>
      <c r="H15" s="6"/>
      <c r="I15" s="36">
        <v>0.77240541779743976</v>
      </c>
      <c r="J15" s="44">
        <v>7.0591168340389795E-2</v>
      </c>
      <c r="K15" s="17">
        <v>0.62503105536850945</v>
      </c>
      <c r="L15" s="31">
        <v>2.2483820016950457E-2</v>
      </c>
      <c r="M15" s="42"/>
      <c r="N15" s="43"/>
      <c r="O15" s="39"/>
      <c r="P15" s="39"/>
      <c r="Q15" s="5"/>
      <c r="R15" s="6"/>
      <c r="S15" s="5"/>
      <c r="T15" s="6"/>
      <c r="U15" s="5"/>
      <c r="V15" s="6"/>
      <c r="W15" s="61">
        <v>0.61921406358426079</v>
      </c>
      <c r="X15" s="37"/>
      <c r="Y15" s="12">
        <f t="shared" si="2"/>
        <v>0.61921406358426079</v>
      </c>
      <c r="Z15" s="12"/>
      <c r="AA15" s="12">
        <f t="shared" si="0"/>
        <v>0.69700033503449044</v>
      </c>
      <c r="AB15" s="12">
        <f t="shared" si="1"/>
        <v>7.3341445113112705E-2</v>
      </c>
      <c r="AE15" s="17"/>
      <c r="AF15" s="17"/>
    </row>
    <row r="16" spans="1:32" x14ac:dyDescent="0.25">
      <c r="A16" s="23">
        <v>1979</v>
      </c>
      <c r="B16" s="25">
        <v>1982</v>
      </c>
      <c r="C16" s="36">
        <v>0.79091445571936392</v>
      </c>
      <c r="D16" s="44">
        <v>0.10332028501849012</v>
      </c>
      <c r="E16" s="5"/>
      <c r="F16" s="6"/>
      <c r="G16" s="5"/>
      <c r="H16" s="6"/>
      <c r="I16" s="36">
        <v>0.71843471435252537</v>
      </c>
      <c r="J16" s="44">
        <v>4.8020200880261821E-2</v>
      </c>
      <c r="K16" s="17">
        <v>0.74399589111453512</v>
      </c>
      <c r="L16" s="31">
        <v>1.9958586189929472E-2</v>
      </c>
      <c r="M16" s="42"/>
      <c r="N16" s="43"/>
      <c r="O16" s="39"/>
      <c r="P16" s="39"/>
      <c r="Q16" s="5"/>
      <c r="R16" s="6"/>
      <c r="S16" s="5"/>
      <c r="T16" s="6"/>
      <c r="U16" s="5"/>
      <c r="V16" s="6"/>
      <c r="W16" s="61">
        <v>0.74166675226756784</v>
      </c>
      <c r="X16" s="37"/>
      <c r="Y16" s="12">
        <f t="shared" si="2"/>
        <v>0.74166675226756784</v>
      </c>
      <c r="Z16" s="12"/>
      <c r="AA16" s="12">
        <f t="shared" si="0"/>
        <v>0.75111502039547473</v>
      </c>
      <c r="AB16" s="12">
        <f t="shared" si="1"/>
        <v>5.709969069622714E-2</v>
      </c>
      <c r="AE16" s="17"/>
      <c r="AF16" s="17"/>
    </row>
    <row r="17" spans="1:33" x14ac:dyDescent="0.25">
      <c r="A17" s="23">
        <v>1980</v>
      </c>
      <c r="B17" s="25">
        <v>1983</v>
      </c>
      <c r="C17" s="36">
        <v>0.80943803724125807</v>
      </c>
      <c r="D17" s="44">
        <v>0.11160414742997847</v>
      </c>
      <c r="E17" s="2">
        <v>0.70799999999999996</v>
      </c>
      <c r="F17" s="3">
        <v>0.12</v>
      </c>
      <c r="G17" s="2"/>
      <c r="H17" s="3"/>
      <c r="I17" s="36">
        <v>0.7719599739498858</v>
      </c>
      <c r="J17" s="44">
        <v>7.03732682756818E-2</v>
      </c>
      <c r="K17" s="17">
        <v>0.65726079265832249</v>
      </c>
      <c r="L17" s="31">
        <v>5.6673460363957928E-2</v>
      </c>
      <c r="M17" s="42"/>
      <c r="N17" s="43"/>
      <c r="O17" s="39"/>
      <c r="P17" s="39"/>
      <c r="Q17" s="5"/>
      <c r="R17" s="6"/>
      <c r="S17" s="5"/>
      <c r="T17" s="6"/>
      <c r="U17" s="5"/>
      <c r="V17" s="6"/>
      <c r="W17" s="61">
        <v>0.6557979185739905</v>
      </c>
      <c r="X17" s="37"/>
      <c r="Y17" s="12">
        <f t="shared" si="2"/>
        <v>0.6557979185739905</v>
      </c>
      <c r="Z17" s="12"/>
      <c r="AA17" s="12">
        <f t="shared" si="0"/>
        <v>0.73666470096236658</v>
      </c>
      <c r="AB17" s="12">
        <f t="shared" si="1"/>
        <v>8.9662719017404552E-2</v>
      </c>
      <c r="AE17" s="17"/>
      <c r="AF17" s="17"/>
    </row>
    <row r="18" spans="1:33" x14ac:dyDescent="0.25">
      <c r="A18" s="23">
        <v>1981</v>
      </c>
      <c r="B18" s="25">
        <v>1984</v>
      </c>
      <c r="C18" s="36">
        <v>0.680398311005178</v>
      </c>
      <c r="D18" s="44">
        <v>7.9016113974915772E-2</v>
      </c>
      <c r="E18" s="2">
        <v>0.57799999999999996</v>
      </c>
      <c r="F18" s="3">
        <v>0.14399999999999999</v>
      </c>
      <c r="G18" s="2"/>
      <c r="H18" s="3"/>
      <c r="I18" s="36">
        <v>0.69096112922151764</v>
      </c>
      <c r="J18" s="44">
        <v>5.4213250213191407E-2</v>
      </c>
      <c r="K18" s="17">
        <v>0.7305697270082121</v>
      </c>
      <c r="L18" s="31">
        <v>6.8848325985940664E-2</v>
      </c>
      <c r="M18" s="42"/>
      <c r="N18" s="43"/>
      <c r="O18" s="39"/>
      <c r="P18" s="39"/>
      <c r="Q18" s="5"/>
      <c r="R18" s="6"/>
      <c r="S18" s="5"/>
      <c r="T18" s="6"/>
      <c r="U18" s="5"/>
      <c r="V18" s="6"/>
      <c r="W18" s="61">
        <v>0.72779326321813098</v>
      </c>
      <c r="X18" s="37"/>
      <c r="Y18" s="12">
        <f t="shared" si="2"/>
        <v>0.72779326321813098</v>
      </c>
      <c r="Z18" s="12"/>
      <c r="AA18" s="12">
        <f t="shared" si="0"/>
        <v>0.66998229180872693</v>
      </c>
      <c r="AB18" s="12">
        <f t="shared" si="1"/>
        <v>8.6519422543511956E-2</v>
      </c>
      <c r="AE18" s="17"/>
      <c r="AF18" s="17"/>
    </row>
    <row r="19" spans="1:33" x14ac:dyDescent="0.25">
      <c r="A19" s="23">
        <v>1982</v>
      </c>
      <c r="B19" s="25">
        <v>1985</v>
      </c>
      <c r="C19" s="36">
        <v>0.8317970294472592</v>
      </c>
      <c r="D19" s="44">
        <v>5.0163003792429266E-2</v>
      </c>
      <c r="E19" s="2">
        <v>0.69499999999999995</v>
      </c>
      <c r="F19" s="3">
        <v>0.188</v>
      </c>
      <c r="G19" s="2"/>
      <c r="H19" s="3"/>
      <c r="I19" s="36">
        <v>0.79469803276637208</v>
      </c>
      <c r="J19" s="44">
        <v>7.5902282163306287E-2</v>
      </c>
      <c r="K19" s="17">
        <v>0.61806354226566984</v>
      </c>
      <c r="L19" s="31">
        <v>2.0558159172472026E-2</v>
      </c>
      <c r="M19" s="42"/>
      <c r="N19" s="43"/>
      <c r="O19" s="39"/>
      <c r="P19" s="39"/>
      <c r="Q19" s="5"/>
      <c r="R19" s="6"/>
      <c r="S19" s="5"/>
      <c r="T19" s="6"/>
      <c r="U19" s="5"/>
      <c r="V19" s="6"/>
      <c r="W19" s="61">
        <v>0.61395609134970841</v>
      </c>
      <c r="X19" s="37"/>
      <c r="Y19" s="12">
        <f t="shared" si="2"/>
        <v>0.61395609134970841</v>
      </c>
      <c r="Z19" s="12"/>
      <c r="AA19" s="12">
        <f t="shared" si="0"/>
        <v>0.73488965111982529</v>
      </c>
      <c r="AB19" s="12">
        <f t="shared" si="1"/>
        <v>8.3655861282051894E-2</v>
      </c>
      <c r="AE19" s="17"/>
      <c r="AF19" s="17"/>
    </row>
    <row r="20" spans="1:33" x14ac:dyDescent="0.25">
      <c r="A20" s="23">
        <v>1983</v>
      </c>
      <c r="B20" s="25">
        <v>1986</v>
      </c>
      <c r="C20" s="109">
        <v>0.66649020645844359</v>
      </c>
      <c r="D20" s="110">
        <v>8.638192793122371E-3</v>
      </c>
      <c r="E20" s="2">
        <v>0.69699999999999995</v>
      </c>
      <c r="F20" s="3">
        <v>0.13100000000000001</v>
      </c>
      <c r="G20" s="36">
        <v>0.79713545787517515</v>
      </c>
      <c r="H20" s="44">
        <v>6.6931621502931984E-2</v>
      </c>
      <c r="I20" s="36">
        <v>0.72611456032185762</v>
      </c>
      <c r="J20" s="44">
        <v>9.2329713033080907E-2</v>
      </c>
      <c r="K20" s="17">
        <v>0.62587364535888179</v>
      </c>
      <c r="L20" s="31">
        <v>3.9112339706672813E-2</v>
      </c>
      <c r="M20" s="42"/>
      <c r="N20" s="43"/>
      <c r="O20" s="39"/>
      <c r="P20" s="39"/>
      <c r="Q20" s="36">
        <v>0.72733920789392703</v>
      </c>
      <c r="R20" s="37">
        <v>0.12522043589956081</v>
      </c>
      <c r="S20" s="51"/>
      <c r="T20" s="37"/>
      <c r="U20" s="5"/>
      <c r="V20" s="6"/>
      <c r="W20" s="61">
        <v>0.60772341762211401</v>
      </c>
      <c r="X20" s="37"/>
      <c r="Y20" s="12">
        <f t="shared" si="2"/>
        <v>0.66753131275802047</v>
      </c>
      <c r="Z20" s="12">
        <f t="shared" ref="Z20:Z34" si="3">AVERAGE(X20,V20,R20)</f>
        <v>0.12522043589956081</v>
      </c>
      <c r="AA20" s="12">
        <f t="shared" ref="AA20:AB23" si="4">AVERAGE(O20,K20,I20,G20,E20)</f>
        <v>0.71153091588897865</v>
      </c>
      <c r="AB20" s="12">
        <f t="shared" si="4"/>
        <v>8.2343418560671428E-2</v>
      </c>
      <c r="AC20" s="16">
        <f>Q20</f>
        <v>0.72733920789392703</v>
      </c>
      <c r="AD20" s="16">
        <f>AVERAGE(R20, V20,T20)</f>
        <v>0.12522043589956081</v>
      </c>
      <c r="AE20" s="17">
        <f t="shared" ref="AE20:AF23" si="5">AVERAGE(E20, G20,I20)</f>
        <v>0.74008333939901094</v>
      </c>
      <c r="AF20" s="17">
        <f t="shared" si="5"/>
        <v>9.6753778178670966E-2</v>
      </c>
      <c r="AG20" s="15" t="s">
        <v>37</v>
      </c>
    </row>
    <row r="21" spans="1:33" x14ac:dyDescent="0.25">
      <c r="A21" s="23">
        <v>1984</v>
      </c>
      <c r="B21" s="25">
        <v>1987</v>
      </c>
      <c r="C21" s="109">
        <v>0.71386958205047846</v>
      </c>
      <c r="D21" s="110">
        <v>6.208550334802266E-3</v>
      </c>
      <c r="E21" s="2">
        <v>0.73299999999999998</v>
      </c>
      <c r="F21" s="3">
        <v>0.17399999999999999</v>
      </c>
      <c r="G21" s="36">
        <v>0.83430218230210107</v>
      </c>
      <c r="H21" s="44">
        <v>8.8954196110795899E-2</v>
      </c>
      <c r="I21" s="36">
        <v>0.81772267423958811</v>
      </c>
      <c r="J21" s="44">
        <v>7.8410539662689113E-2</v>
      </c>
      <c r="K21" s="17">
        <v>0.55305019884445106</v>
      </c>
      <c r="L21" s="31">
        <v>2.8933370964590432E-2</v>
      </c>
      <c r="M21" s="42"/>
      <c r="N21" s="43"/>
      <c r="O21" s="39"/>
      <c r="P21" s="39"/>
      <c r="Q21" s="36">
        <v>0.84666447224050911</v>
      </c>
      <c r="R21" s="37">
        <v>0.11519211324570272</v>
      </c>
      <c r="S21" s="51"/>
      <c r="T21" s="37"/>
      <c r="U21" s="36">
        <v>0.67396105199759082</v>
      </c>
      <c r="V21" s="44">
        <v>0.12379461179043642</v>
      </c>
      <c r="W21" s="61">
        <v>0.55004877316725453</v>
      </c>
      <c r="X21" s="37"/>
      <c r="Y21" s="12">
        <f t="shared" si="2"/>
        <v>0.69022476580178482</v>
      </c>
      <c r="Z21" s="12">
        <f t="shared" si="3"/>
        <v>0.11949336251806958</v>
      </c>
      <c r="AA21" s="12">
        <f t="shared" si="4"/>
        <v>0.73451876384653503</v>
      </c>
      <c r="AB21" s="12">
        <f t="shared" si="4"/>
        <v>9.2574526684518862E-2</v>
      </c>
      <c r="AC21" s="16">
        <f t="shared" ref="AC21:AC40" si="6">Q21</f>
        <v>0.84666447224050911</v>
      </c>
      <c r="AD21" s="16">
        <f t="shared" ref="AD21:AD43" si="7">AVERAGE(R21, V21,T21)</f>
        <v>0.11949336251806958</v>
      </c>
      <c r="AE21" s="17">
        <f t="shared" si="5"/>
        <v>0.79500828551389635</v>
      </c>
      <c r="AF21" s="17">
        <f t="shared" si="5"/>
        <v>0.11378824525782834</v>
      </c>
      <c r="AG21" s="15" t="s">
        <v>37</v>
      </c>
    </row>
    <row r="22" spans="1:33" x14ac:dyDescent="0.25">
      <c r="A22" s="23">
        <v>1985</v>
      </c>
      <c r="B22" s="25">
        <v>1988</v>
      </c>
      <c r="C22" s="109">
        <v>0.79319790207278085</v>
      </c>
      <c r="D22" s="110">
        <v>1.5007682561932231E-2</v>
      </c>
      <c r="E22" s="2">
        <v>0.80500000000000005</v>
      </c>
      <c r="F22" s="3">
        <v>0.18099999999999999</v>
      </c>
      <c r="G22" s="36">
        <v>0.87966296361810858</v>
      </c>
      <c r="H22" s="44">
        <v>0.20350910104953607</v>
      </c>
      <c r="I22" s="36">
        <v>0.77806782280271003</v>
      </c>
      <c r="J22" s="44">
        <v>7.9475768209408187E-2</v>
      </c>
      <c r="K22" s="17">
        <v>0.72106716212856714</v>
      </c>
      <c r="L22" s="31">
        <v>1.8427689636880937E-2</v>
      </c>
      <c r="M22" s="42"/>
      <c r="N22" s="43"/>
      <c r="O22" s="39"/>
      <c r="P22" s="39"/>
      <c r="Q22" s="36">
        <v>0.67639004817759829</v>
      </c>
      <c r="R22" s="37">
        <v>0.13412542087542087</v>
      </c>
      <c r="S22" s="51"/>
      <c r="T22" s="37"/>
      <c r="U22" s="36">
        <v>0.71345207507729813</v>
      </c>
      <c r="V22" s="44">
        <v>0.22937768454699833</v>
      </c>
      <c r="W22" s="61">
        <v>0.70613788320881354</v>
      </c>
      <c r="X22" s="37"/>
      <c r="Y22" s="12">
        <f t="shared" si="2"/>
        <v>0.69866000215457003</v>
      </c>
      <c r="Z22" s="12">
        <f t="shared" si="3"/>
        <v>0.1817515527112096</v>
      </c>
      <c r="AA22" s="12">
        <f t="shared" si="4"/>
        <v>0.79594948713734648</v>
      </c>
      <c r="AB22" s="12">
        <f t="shared" si="4"/>
        <v>0.1206031397239563</v>
      </c>
      <c r="AC22" s="16">
        <f t="shared" si="6"/>
        <v>0.67639004817759829</v>
      </c>
      <c r="AD22" s="16">
        <f t="shared" si="7"/>
        <v>0.1817515527112096</v>
      </c>
      <c r="AE22" s="17">
        <f t="shared" si="5"/>
        <v>0.82091026214027296</v>
      </c>
      <c r="AF22" s="17">
        <f t="shared" si="5"/>
        <v>0.15466162308631473</v>
      </c>
      <c r="AG22" s="15" t="s">
        <v>37</v>
      </c>
    </row>
    <row r="23" spans="1:33" x14ac:dyDescent="0.25">
      <c r="A23" s="23">
        <v>1986</v>
      </c>
      <c r="B23" s="25">
        <v>1989</v>
      </c>
      <c r="C23" s="109">
        <v>0.61143645475533526</v>
      </c>
      <c r="D23" s="110">
        <v>1.2933508120311701E-2</v>
      </c>
      <c r="E23" s="2">
        <v>0.72299999999999998</v>
      </c>
      <c r="F23" s="3">
        <v>0.126</v>
      </c>
      <c r="G23" s="36">
        <v>0.67119047731557835</v>
      </c>
      <c r="H23" s="44">
        <v>0.10850133305988516</v>
      </c>
      <c r="I23" s="36">
        <v>0.68960501026537746</v>
      </c>
      <c r="J23" s="44">
        <v>0.10638347166925344</v>
      </c>
      <c r="K23" s="17">
        <v>0.69690807799442889</v>
      </c>
      <c r="L23" s="31">
        <v>4.930641395412718E-2</v>
      </c>
      <c r="M23" s="42"/>
      <c r="N23" s="43"/>
      <c r="O23" s="39"/>
      <c r="P23" s="39"/>
      <c r="Q23" s="36">
        <v>0.69748622369860203</v>
      </c>
      <c r="R23" s="37">
        <v>0.11496046508527008</v>
      </c>
      <c r="S23" s="51"/>
      <c r="T23" s="37"/>
      <c r="U23" s="36">
        <v>0.72441899085286487</v>
      </c>
      <c r="V23" s="44">
        <v>0.13566737030120971</v>
      </c>
      <c r="W23" s="61">
        <v>0.69372463191404687</v>
      </c>
      <c r="X23" s="37"/>
      <c r="Y23" s="12">
        <f t="shared" si="2"/>
        <v>0.70520994882183796</v>
      </c>
      <c r="Z23" s="12">
        <f t="shared" si="3"/>
        <v>0.12531391769323991</v>
      </c>
      <c r="AA23" s="12">
        <f t="shared" si="4"/>
        <v>0.69517589139384617</v>
      </c>
      <c r="AB23" s="12">
        <f t="shared" si="4"/>
        <v>9.7547804670816446E-2</v>
      </c>
      <c r="AC23" s="16">
        <f t="shared" si="6"/>
        <v>0.69748622369860203</v>
      </c>
      <c r="AD23" s="16">
        <f t="shared" si="7"/>
        <v>0.12531391769323991</v>
      </c>
      <c r="AE23" s="17">
        <f t="shared" si="5"/>
        <v>0.69459849586031852</v>
      </c>
      <c r="AF23" s="17">
        <f t="shared" si="5"/>
        <v>0.11362826824304621</v>
      </c>
      <c r="AG23" s="15" t="s">
        <v>37</v>
      </c>
    </row>
    <row r="24" spans="1:33" x14ac:dyDescent="0.25">
      <c r="A24" s="23">
        <v>1987</v>
      </c>
      <c r="B24" s="25">
        <v>1990</v>
      </c>
      <c r="C24" s="36">
        <v>0.67827689599207763</v>
      </c>
      <c r="D24" s="44">
        <v>4.2856974441195878E-2</v>
      </c>
      <c r="E24" s="2">
        <v>0.73499999999999999</v>
      </c>
      <c r="F24" s="3">
        <v>0.106</v>
      </c>
      <c r="G24" s="36">
        <v>0.85851053702805491</v>
      </c>
      <c r="H24" s="44">
        <v>8.0341976837351586E-2</v>
      </c>
      <c r="I24" s="36">
        <v>0.82988951536681543</v>
      </c>
      <c r="J24" s="44">
        <v>7.7950815507342106E-2</v>
      </c>
      <c r="K24" s="17">
        <v>0.67635474227738013</v>
      </c>
      <c r="L24" s="31">
        <v>9.0201173375169558E-2</v>
      </c>
      <c r="M24" s="42"/>
      <c r="N24" s="43"/>
      <c r="O24" s="39"/>
      <c r="P24" s="39"/>
      <c r="Q24" s="36">
        <v>0.71274609414480783</v>
      </c>
      <c r="R24" s="37">
        <v>0.12874499195288155</v>
      </c>
      <c r="S24" s="51"/>
      <c r="T24" s="37"/>
      <c r="U24" s="36">
        <v>0.73464932677525074</v>
      </c>
      <c r="V24" s="44">
        <v>0.13583813310542156</v>
      </c>
      <c r="W24" s="61">
        <v>0.66859496083228309</v>
      </c>
      <c r="X24" s="37"/>
      <c r="Y24" s="12">
        <f t="shared" si="2"/>
        <v>0.70533012725078059</v>
      </c>
      <c r="Z24" s="12">
        <f t="shared" si="3"/>
        <v>0.13229156252915156</v>
      </c>
      <c r="AA24" s="12">
        <f t="shared" ref="AA24:AA38" si="8">AVERAGE(O24,K24,I24,G24,E24,C24)</f>
        <v>0.7556063381328656</v>
      </c>
      <c r="AB24" s="12">
        <f t="shared" ref="AB24:AB38" si="9">AVERAGE(P24,L24,J24,H24,F24,D24)</f>
        <v>7.9470188032211814E-2</v>
      </c>
      <c r="AC24" s="16">
        <f t="shared" si="6"/>
        <v>0.71274609414480783</v>
      </c>
      <c r="AD24" s="16">
        <f t="shared" si="7"/>
        <v>0.13229156252915156</v>
      </c>
      <c r="AE24" s="17">
        <f t="shared" ref="AE24:AE53" si="10">AVERAGE(C24,E24, G24,I24)</f>
        <v>0.77541923709673699</v>
      </c>
      <c r="AF24" s="17">
        <f t="shared" ref="AF24:AF53" si="11">AVERAGE(D24,F24, H24,J24)</f>
        <v>7.6787441696472392E-2</v>
      </c>
      <c r="AG24" s="15"/>
    </row>
    <row r="25" spans="1:33" x14ac:dyDescent="0.25">
      <c r="A25" s="23">
        <v>1988</v>
      </c>
      <c r="B25" s="25">
        <v>1991</v>
      </c>
      <c r="C25" s="36">
        <v>0.68929485924023826</v>
      </c>
      <c r="D25" s="44">
        <v>6.1526342802311826E-2</v>
      </c>
      <c r="E25" s="2">
        <v>0.69799999999999995</v>
      </c>
      <c r="F25" s="3">
        <v>0.09</v>
      </c>
      <c r="G25" s="36">
        <v>0.80113991978342269</v>
      </c>
      <c r="H25" s="44">
        <v>7.1022120518688031E-2</v>
      </c>
      <c r="I25" s="36">
        <v>0.66899526807190601</v>
      </c>
      <c r="J25" s="44">
        <v>4.1820554401256781E-2</v>
      </c>
      <c r="K25" s="17">
        <v>0.64513449644748433</v>
      </c>
      <c r="L25" s="31">
        <v>5.8918757467144568E-2</v>
      </c>
      <c r="M25" s="42"/>
      <c r="N25" s="43"/>
      <c r="O25" s="39"/>
      <c r="P25" s="39"/>
      <c r="Q25" s="36">
        <v>0.67652378482981934</v>
      </c>
      <c r="R25" s="37">
        <v>8.0143602912604972E-2</v>
      </c>
      <c r="S25" s="51"/>
      <c r="T25" s="37"/>
      <c r="U25" s="36">
        <v>0.72695674251033682</v>
      </c>
      <c r="V25" s="44">
        <v>8.1131927415399707E-2</v>
      </c>
      <c r="W25" s="61">
        <v>0.56947401256749441</v>
      </c>
      <c r="X25" s="37"/>
      <c r="Y25" s="12">
        <f t="shared" si="2"/>
        <v>0.65765151330255023</v>
      </c>
      <c r="Z25" s="12">
        <f t="shared" si="3"/>
        <v>8.063776516400234E-2</v>
      </c>
      <c r="AA25" s="12">
        <f t="shared" si="8"/>
        <v>0.70051290870861027</v>
      </c>
      <c r="AB25" s="12">
        <f t="shared" si="9"/>
        <v>6.4657555037880246E-2</v>
      </c>
      <c r="AC25" s="16">
        <f t="shared" si="6"/>
        <v>0.67652378482981934</v>
      </c>
      <c r="AD25" s="16">
        <f t="shared" si="7"/>
        <v>8.063776516400234E-2</v>
      </c>
      <c r="AE25" s="17">
        <f t="shared" si="10"/>
        <v>0.71435751177389184</v>
      </c>
      <c r="AF25" s="17">
        <f t="shared" si="11"/>
        <v>6.6092254430564157E-2</v>
      </c>
      <c r="AG25" s="15"/>
    </row>
    <row r="26" spans="1:33" x14ac:dyDescent="0.25">
      <c r="A26" s="23">
        <v>1989</v>
      </c>
      <c r="B26" s="25">
        <v>1992</v>
      </c>
      <c r="C26" s="36">
        <v>0.75796819746610145</v>
      </c>
      <c r="D26" s="44">
        <v>5.853621757964577E-2</v>
      </c>
      <c r="E26" s="2">
        <v>0.69499999999999995</v>
      </c>
      <c r="F26" s="3">
        <v>5.7000000000000002E-2</v>
      </c>
      <c r="G26" s="36">
        <v>0.75530750173700056</v>
      </c>
      <c r="H26" s="44">
        <v>9.7038853134470651E-2</v>
      </c>
      <c r="I26" s="36">
        <v>0.7896256338332075</v>
      </c>
      <c r="J26" s="44">
        <v>5.8813451776649747E-2</v>
      </c>
      <c r="K26" s="17">
        <v>0.72230357791971755</v>
      </c>
      <c r="L26" s="31">
        <v>4.6099154956550883E-2</v>
      </c>
      <c r="M26" s="42"/>
      <c r="N26" s="43"/>
      <c r="O26" s="39"/>
      <c r="P26" s="39"/>
      <c r="Q26" s="36">
        <v>0.76697828090599829</v>
      </c>
      <c r="R26" s="37">
        <v>0.12476514297721152</v>
      </c>
      <c r="S26" s="51"/>
      <c r="T26" s="37"/>
      <c r="U26" s="36">
        <v>0.73134571295982043</v>
      </c>
      <c r="V26" s="44">
        <v>9.8098861899099707E-2</v>
      </c>
      <c r="W26" s="61">
        <v>0.72230357791971755</v>
      </c>
      <c r="X26" s="37"/>
      <c r="Y26" s="12">
        <f t="shared" si="2"/>
        <v>0.74020919059517876</v>
      </c>
      <c r="Z26" s="12">
        <f t="shared" si="3"/>
        <v>0.11143200243815561</v>
      </c>
      <c r="AA26" s="12">
        <f t="shared" si="8"/>
        <v>0.7440409821912054</v>
      </c>
      <c r="AB26" s="12">
        <f t="shared" si="9"/>
        <v>6.3497535489463408E-2</v>
      </c>
      <c r="AC26" s="16">
        <f t="shared" si="6"/>
        <v>0.76697828090599829</v>
      </c>
      <c r="AD26" s="16">
        <f t="shared" si="7"/>
        <v>0.11143200243815561</v>
      </c>
      <c r="AE26" s="17">
        <f t="shared" si="10"/>
        <v>0.74947533325907734</v>
      </c>
      <c r="AF26" s="17">
        <f t="shared" si="11"/>
        <v>6.7847130622691543E-2</v>
      </c>
      <c r="AG26" s="15"/>
    </row>
    <row r="27" spans="1:33" x14ac:dyDescent="0.25">
      <c r="A27" s="23">
        <v>1990</v>
      </c>
      <c r="B27" s="25">
        <v>1993</v>
      </c>
      <c r="C27" s="36">
        <v>0.73597101519054375</v>
      </c>
      <c r="D27" s="44">
        <v>6.6707885016862062E-2</v>
      </c>
      <c r="E27" s="2">
        <v>0.77500000000000002</v>
      </c>
      <c r="F27" s="3">
        <v>5.8999999999999997E-2</v>
      </c>
      <c r="G27" s="36">
        <v>0.78767524594746741</v>
      </c>
      <c r="H27" s="44">
        <v>8.2561257074204045E-2</v>
      </c>
      <c r="I27" s="36">
        <v>0.75731533986841915</v>
      </c>
      <c r="J27" s="44">
        <v>3.4633477963005255E-2</v>
      </c>
      <c r="K27" s="17">
        <v>0.75772858877369942</v>
      </c>
      <c r="L27" s="31">
        <v>2.395837995077198E-2</v>
      </c>
      <c r="M27" s="42"/>
      <c r="N27" s="43"/>
      <c r="O27" s="39"/>
      <c r="P27" s="39"/>
      <c r="Q27" s="36">
        <v>0.73884689712806206</v>
      </c>
      <c r="R27" s="37">
        <v>5.3744912076674756E-2</v>
      </c>
      <c r="S27" s="51"/>
      <c r="T27" s="37"/>
      <c r="U27" s="36">
        <v>0.52016911616670014</v>
      </c>
      <c r="V27" s="44">
        <v>8.8252016630539068E-2</v>
      </c>
      <c r="W27" s="61">
        <v>0.75772858877369953</v>
      </c>
      <c r="X27" s="37"/>
      <c r="Y27" s="12">
        <f t="shared" si="2"/>
        <v>0.67224820068948732</v>
      </c>
      <c r="Z27" s="12">
        <f t="shared" si="3"/>
        <v>7.0998464353606905E-2</v>
      </c>
      <c r="AA27" s="12">
        <f t="shared" si="8"/>
        <v>0.7627380379560259</v>
      </c>
      <c r="AB27" s="12">
        <f t="shared" si="9"/>
        <v>5.3372200000968671E-2</v>
      </c>
      <c r="AC27" s="16">
        <f t="shared" si="6"/>
        <v>0.73884689712806206</v>
      </c>
      <c r="AD27" s="16">
        <f t="shared" si="7"/>
        <v>7.0998464353606905E-2</v>
      </c>
      <c r="AE27" s="17">
        <f t="shared" si="10"/>
        <v>0.76399040025160758</v>
      </c>
      <c r="AF27" s="17">
        <f t="shared" si="11"/>
        <v>6.0725655013517843E-2</v>
      </c>
      <c r="AG27" s="15"/>
    </row>
    <row r="28" spans="1:33" x14ac:dyDescent="0.25">
      <c r="A28" s="23">
        <v>1991</v>
      </c>
      <c r="B28" s="25">
        <v>1994</v>
      </c>
      <c r="C28" s="36">
        <v>0.65216545123584702</v>
      </c>
      <c r="D28" s="44">
        <v>6.8535896429972543E-2</v>
      </c>
      <c r="E28" s="2">
        <v>0.72</v>
      </c>
      <c r="F28" s="3">
        <v>6.4000000000000001E-2</v>
      </c>
      <c r="G28" s="36">
        <v>0.79003539256053068</v>
      </c>
      <c r="H28" s="44">
        <v>6.0453901379180053E-2</v>
      </c>
      <c r="I28" s="36">
        <v>0.73462447642350592</v>
      </c>
      <c r="J28" s="44">
        <v>2.2710619260654579E-2</v>
      </c>
      <c r="K28" s="17">
        <v>0.62121212121212122</v>
      </c>
      <c r="L28" s="31">
        <v>4.8101199927119394E-4</v>
      </c>
      <c r="M28" s="42"/>
      <c r="N28" s="43"/>
      <c r="O28" s="39"/>
      <c r="P28" s="39"/>
      <c r="Q28" s="36">
        <v>0.79017016127797091</v>
      </c>
      <c r="R28" s="37">
        <v>5.9465736456701522E-2</v>
      </c>
      <c r="S28" s="51"/>
      <c r="T28" s="37"/>
      <c r="U28" s="36">
        <v>0.6396292597997798</v>
      </c>
      <c r="V28" s="44">
        <v>0.10007558772660304</v>
      </c>
      <c r="W28" s="61">
        <v>0.62121212121212122</v>
      </c>
      <c r="X28" s="37"/>
      <c r="Y28" s="12">
        <f t="shared" si="2"/>
        <v>0.68367051409662405</v>
      </c>
      <c r="Z28" s="12">
        <f t="shared" si="3"/>
        <v>7.9770662091652275E-2</v>
      </c>
      <c r="AA28" s="12">
        <f t="shared" si="8"/>
        <v>0.70360748828640107</v>
      </c>
      <c r="AB28" s="12">
        <f t="shared" si="9"/>
        <v>4.3236285813815674E-2</v>
      </c>
      <c r="AC28" s="16">
        <f t="shared" si="6"/>
        <v>0.79017016127797091</v>
      </c>
      <c r="AD28" s="16">
        <f t="shared" si="7"/>
        <v>7.9770662091652275E-2</v>
      </c>
      <c r="AE28" s="17">
        <f t="shared" si="10"/>
        <v>0.72420633005497081</v>
      </c>
      <c r="AF28" s="17">
        <f t="shared" si="11"/>
        <v>5.3925104267451791E-2</v>
      </c>
      <c r="AG28" s="15"/>
    </row>
    <row r="29" spans="1:33" x14ac:dyDescent="0.25">
      <c r="A29" s="23">
        <v>1992</v>
      </c>
      <c r="B29" s="25">
        <v>1995</v>
      </c>
      <c r="C29" s="36">
        <v>0.54606874646712067</v>
      </c>
      <c r="D29" s="44">
        <v>2.9362963353268171E-2</v>
      </c>
      <c r="E29" s="2">
        <v>0.60499999999999998</v>
      </c>
      <c r="F29" s="3">
        <v>3.6999999999999998E-2</v>
      </c>
      <c r="G29" s="36">
        <v>0.76405027907935164</v>
      </c>
      <c r="H29" s="44">
        <v>5.4975619366596076E-2</v>
      </c>
      <c r="I29" s="36">
        <v>0.61855873642645609</v>
      </c>
      <c r="J29" s="44">
        <v>2.5131626099181299E-2</v>
      </c>
      <c r="K29" s="17">
        <v>0.59420227243271262</v>
      </c>
      <c r="L29" s="31">
        <v>1.2554986033140781E-2</v>
      </c>
      <c r="M29" s="42"/>
      <c r="N29" s="43"/>
      <c r="O29" s="39"/>
      <c r="P29" s="39"/>
      <c r="Q29" s="36">
        <v>0.56720764745731311</v>
      </c>
      <c r="R29" s="37">
        <v>4.5448469139376078E-2</v>
      </c>
      <c r="S29" s="51"/>
      <c r="T29" s="37"/>
      <c r="U29" s="36">
        <v>0.47641691197209673</v>
      </c>
      <c r="V29" s="44">
        <v>7.1399761742682102E-2</v>
      </c>
      <c r="W29" s="61">
        <v>0.59420227243271262</v>
      </c>
      <c r="X29" s="37"/>
      <c r="Y29" s="12">
        <f t="shared" si="2"/>
        <v>0.54594227728737421</v>
      </c>
      <c r="Z29" s="12">
        <f t="shared" si="3"/>
        <v>5.8424115441029087E-2</v>
      </c>
      <c r="AA29" s="12">
        <f t="shared" si="8"/>
        <v>0.62557600688112813</v>
      </c>
      <c r="AB29" s="12">
        <f t="shared" si="9"/>
        <v>3.1805038970437259E-2</v>
      </c>
      <c r="AC29" s="16">
        <f t="shared" si="6"/>
        <v>0.56720764745731311</v>
      </c>
      <c r="AD29" s="16">
        <f t="shared" si="7"/>
        <v>5.8424115441029087E-2</v>
      </c>
      <c r="AE29" s="17">
        <f t="shared" si="10"/>
        <v>0.63341944049323207</v>
      </c>
      <c r="AF29" s="17">
        <f t="shared" si="11"/>
        <v>3.6617552204761386E-2</v>
      </c>
      <c r="AG29" s="15"/>
    </row>
    <row r="30" spans="1:33" x14ac:dyDescent="0.25">
      <c r="A30" s="23">
        <v>1993</v>
      </c>
      <c r="B30" s="25">
        <v>1996</v>
      </c>
      <c r="C30" s="36">
        <v>0.56570969039002816</v>
      </c>
      <c r="D30" s="44">
        <v>1.5976308554102321E-2</v>
      </c>
      <c r="E30" s="2">
        <v>0.56499999999999995</v>
      </c>
      <c r="F30" s="3">
        <v>0.04</v>
      </c>
      <c r="G30" s="36">
        <v>0.78487198174410677</v>
      </c>
      <c r="H30" s="44">
        <v>3.8857474466109557E-2</v>
      </c>
      <c r="I30" s="36">
        <v>0.41045624895120536</v>
      </c>
      <c r="J30" s="44">
        <v>1.3770765399132152E-2</v>
      </c>
      <c r="K30" s="17">
        <v>0.55311890191289115</v>
      </c>
      <c r="L30" s="31">
        <v>1.7830666540427947E-2</v>
      </c>
      <c r="M30" s="42"/>
      <c r="N30" s="43"/>
      <c r="O30" s="39"/>
      <c r="P30" s="39"/>
      <c r="Q30" s="36">
        <v>0.70255605674315225</v>
      </c>
      <c r="R30" s="37">
        <v>3.3708682238871752E-2</v>
      </c>
      <c r="S30" s="51"/>
      <c r="T30" s="37"/>
      <c r="U30" s="36">
        <v>0.5682350747176298</v>
      </c>
      <c r="V30" s="44">
        <v>8.2078397444429657E-2</v>
      </c>
      <c r="W30" s="61">
        <v>0.54780900293371926</v>
      </c>
      <c r="X30" s="37"/>
      <c r="Y30" s="12">
        <f t="shared" si="2"/>
        <v>0.60620004479816714</v>
      </c>
      <c r="Z30" s="12">
        <f t="shared" si="3"/>
        <v>5.7893539841650701E-2</v>
      </c>
      <c r="AA30" s="12">
        <f t="shared" si="8"/>
        <v>0.57583136459964623</v>
      </c>
      <c r="AB30" s="12">
        <f t="shared" si="9"/>
        <v>2.5287042991954396E-2</v>
      </c>
      <c r="AC30" s="16">
        <f t="shared" si="6"/>
        <v>0.70255605674315225</v>
      </c>
      <c r="AD30" s="16">
        <f t="shared" si="7"/>
        <v>5.7893539841650701E-2</v>
      </c>
      <c r="AE30" s="17">
        <f t="shared" si="10"/>
        <v>0.58150948027133509</v>
      </c>
      <c r="AF30" s="17">
        <f t="shared" si="11"/>
        <v>2.7151137104836007E-2</v>
      </c>
      <c r="AG30" s="15"/>
    </row>
    <row r="31" spans="1:33" x14ac:dyDescent="0.25">
      <c r="A31" s="23">
        <v>1994</v>
      </c>
      <c r="B31" s="25">
        <v>1997</v>
      </c>
      <c r="C31" s="36">
        <v>0.33538610831187249</v>
      </c>
      <c r="D31" s="44">
        <v>1.4245533815397704E-2</v>
      </c>
      <c r="E31" s="2">
        <v>0.217</v>
      </c>
      <c r="F31" s="3">
        <v>2.5000000000000001E-2</v>
      </c>
      <c r="G31" s="36">
        <v>0.31343684281175888</v>
      </c>
      <c r="H31" s="44">
        <v>1.0554925852460565E-2</v>
      </c>
      <c r="I31" s="36">
        <v>0.39091652206335775</v>
      </c>
      <c r="J31" s="44">
        <v>1.173566932579353E-2</v>
      </c>
      <c r="K31" s="17">
        <v>0.35331396279942345</v>
      </c>
      <c r="L31" s="31">
        <v>3.049110568538542E-2</v>
      </c>
      <c r="M31" s="42"/>
      <c r="N31" s="43"/>
      <c r="O31" s="39"/>
      <c r="P31" s="39"/>
      <c r="Q31" s="36">
        <v>0.54104216589518805</v>
      </c>
      <c r="R31" s="37">
        <v>4.8913075131042517E-2</v>
      </c>
      <c r="S31" s="51"/>
      <c r="T31" s="37"/>
      <c r="U31" s="36">
        <v>0.11723035565081558</v>
      </c>
      <c r="V31" s="44">
        <v>4.4543873134026454E-2</v>
      </c>
      <c r="W31" s="61">
        <v>0.32446634315033995</v>
      </c>
      <c r="X31" s="37"/>
      <c r="Y31" s="12">
        <f t="shared" si="2"/>
        <v>0.32757962156544784</v>
      </c>
      <c r="Z31" s="12">
        <f t="shared" si="3"/>
        <v>4.6728474132534489E-2</v>
      </c>
      <c r="AA31" s="12">
        <f t="shared" si="8"/>
        <v>0.32201068719728254</v>
      </c>
      <c r="AB31" s="12">
        <f t="shared" si="9"/>
        <v>1.8405446935807444E-2</v>
      </c>
      <c r="AC31" s="16">
        <f t="shared" si="6"/>
        <v>0.54104216589518805</v>
      </c>
      <c r="AD31" s="16">
        <f t="shared" si="7"/>
        <v>4.6728474132534489E-2</v>
      </c>
      <c r="AE31" s="17">
        <f t="shared" si="10"/>
        <v>0.3141848682967473</v>
      </c>
      <c r="AF31" s="17">
        <f t="shared" si="11"/>
        <v>1.5384032248412951E-2</v>
      </c>
      <c r="AG31" s="15"/>
    </row>
    <row r="32" spans="1:33" x14ac:dyDescent="0.25">
      <c r="A32" s="23">
        <v>1995</v>
      </c>
      <c r="B32" s="25">
        <v>1998</v>
      </c>
      <c r="C32" s="36">
        <v>4.5086858506829336E-2</v>
      </c>
      <c r="D32" s="44">
        <v>4.2932956312278624E-3</v>
      </c>
      <c r="E32" s="2">
        <v>4.8000000000000001E-2</v>
      </c>
      <c r="F32" s="3">
        <v>1.2999999999999999E-2</v>
      </c>
      <c r="G32" s="36">
        <v>4.59542095875951E-2</v>
      </c>
      <c r="H32" s="44">
        <v>5.2298713818933881E-3</v>
      </c>
      <c r="I32" s="36">
        <v>0.05</v>
      </c>
      <c r="J32" s="44">
        <v>9.6174217560423651E-3</v>
      </c>
      <c r="K32" s="17">
        <v>0.03</v>
      </c>
      <c r="L32" s="31">
        <v>3.5189017332907406E-2</v>
      </c>
      <c r="M32" s="42"/>
      <c r="N32" s="43"/>
      <c r="O32" s="39"/>
      <c r="P32" s="39"/>
      <c r="Q32" s="36">
        <v>0.03</v>
      </c>
      <c r="R32" s="37">
        <v>4.5437058848134475E-2</v>
      </c>
      <c r="S32" s="51"/>
      <c r="T32" s="37"/>
      <c r="U32" s="36">
        <v>6.7670902865186025E-2</v>
      </c>
      <c r="V32" s="44">
        <v>2.7682459128065395E-2</v>
      </c>
      <c r="W32" s="61">
        <v>2.593896001456222E-2</v>
      </c>
      <c r="X32" s="37"/>
      <c r="Y32" s="12">
        <f t="shared" si="2"/>
        <v>4.1203287626582749E-2</v>
      </c>
      <c r="Z32" s="12">
        <f t="shared" si="3"/>
        <v>3.6559758988099933E-2</v>
      </c>
      <c r="AA32" s="12">
        <f t="shared" si="8"/>
        <v>4.3808213618884886E-2</v>
      </c>
      <c r="AB32" s="12">
        <f t="shared" si="9"/>
        <v>1.3465921220414203E-2</v>
      </c>
      <c r="AC32" s="16">
        <f t="shared" si="6"/>
        <v>0.03</v>
      </c>
      <c r="AD32" s="16">
        <f t="shared" si="7"/>
        <v>3.6559758988099933E-2</v>
      </c>
      <c r="AE32" s="17">
        <f t="shared" si="10"/>
        <v>4.7260267023606112E-2</v>
      </c>
      <c r="AF32" s="17">
        <f t="shared" si="11"/>
        <v>8.0351471922909048E-3</v>
      </c>
      <c r="AG32" s="15"/>
    </row>
    <row r="33" spans="1:33" x14ac:dyDescent="0.25">
      <c r="A33" s="23">
        <v>1996</v>
      </c>
      <c r="B33" s="25">
        <v>1999</v>
      </c>
      <c r="C33" s="36">
        <v>4.3067911477179588E-2</v>
      </c>
      <c r="D33" s="44">
        <v>1.3055387719254746E-2</v>
      </c>
      <c r="E33" s="2">
        <v>4.4999999999999998E-2</v>
      </c>
      <c r="F33" s="3">
        <v>1.2999999999999999E-2</v>
      </c>
      <c r="G33" s="36">
        <v>4.3532338308457715E-2</v>
      </c>
      <c r="H33" s="44">
        <v>1.9E-2</v>
      </c>
      <c r="I33" s="36">
        <v>5.0505050505050504E-2</v>
      </c>
      <c r="J33" s="44">
        <v>7.0000000000000001E-3</v>
      </c>
      <c r="K33" s="17">
        <v>3.9692701664532648E-2</v>
      </c>
      <c r="L33" s="31">
        <v>1.9720551821719137E-2</v>
      </c>
      <c r="M33" s="36">
        <v>1.4846743295019157E-2</v>
      </c>
      <c r="N33" s="44">
        <v>5.2756581939461318E-2</v>
      </c>
      <c r="O33" s="17">
        <v>0.23360566842599959</v>
      </c>
      <c r="P33" s="34">
        <v>4.623896763840599E-3</v>
      </c>
      <c r="Q33" s="36">
        <v>0.03</v>
      </c>
      <c r="R33" s="37">
        <v>1.7026958792243425E-2</v>
      </c>
      <c r="S33" s="51"/>
      <c r="T33" s="37"/>
      <c r="U33" s="36">
        <v>8.9829688524912313E-2</v>
      </c>
      <c r="V33" s="44">
        <v>2.7852928145117146E-2</v>
      </c>
      <c r="W33" s="61">
        <v>3.4996276991809384E-2</v>
      </c>
      <c r="X33" s="37"/>
      <c r="Y33" s="12">
        <f t="shared" si="2"/>
        <v>5.1608655172240565E-2</v>
      </c>
      <c r="Z33" s="12">
        <f t="shared" si="3"/>
        <v>2.2439943468680286E-2</v>
      </c>
      <c r="AA33" s="12">
        <f t="shared" si="8"/>
        <v>7.5900611730203335E-2</v>
      </c>
      <c r="AB33" s="12">
        <f t="shared" si="9"/>
        <v>1.2733306050802412E-2</v>
      </c>
      <c r="AC33" s="16">
        <f t="shared" si="6"/>
        <v>0.03</v>
      </c>
      <c r="AD33" s="16">
        <f t="shared" si="7"/>
        <v>2.2439943468680286E-2</v>
      </c>
      <c r="AE33" s="17">
        <f t="shared" si="10"/>
        <v>4.5526325072671951E-2</v>
      </c>
      <c r="AF33" s="17">
        <f t="shared" si="11"/>
        <v>1.3013846929813685E-2</v>
      </c>
      <c r="AG33" s="15"/>
    </row>
    <row r="34" spans="1:33" x14ac:dyDescent="0.25">
      <c r="A34" s="23">
        <v>1997</v>
      </c>
      <c r="B34" s="25">
        <v>2000</v>
      </c>
      <c r="C34" s="36">
        <v>3.8263013109027418E-2</v>
      </c>
      <c r="D34" s="44">
        <v>1.2808507143115684E-2</v>
      </c>
      <c r="E34" s="2">
        <v>0.03</v>
      </c>
      <c r="F34" s="3">
        <v>3.4000000000000002E-2</v>
      </c>
      <c r="G34" s="36">
        <v>4.6666666666666669E-2</v>
      </c>
      <c r="H34" s="44">
        <v>1.0999999999999999E-2</v>
      </c>
      <c r="I34" s="36">
        <v>4.9568965517241381E-2</v>
      </c>
      <c r="J34" s="44">
        <v>1.2E-2</v>
      </c>
      <c r="K34" s="17">
        <v>0.22494592645998557</v>
      </c>
      <c r="L34" s="31">
        <v>0.10274566715705445</v>
      </c>
      <c r="M34" s="36">
        <v>0.2217168954877437</v>
      </c>
      <c r="N34" s="44">
        <v>0.10423960573269815</v>
      </c>
      <c r="O34" s="17">
        <v>0.20172530337657321</v>
      </c>
      <c r="P34" s="34">
        <v>1.0416429170159261E-2</v>
      </c>
      <c r="Q34" s="36">
        <v>0.03</v>
      </c>
      <c r="R34" s="37">
        <v>2.1799251284093737E-2</v>
      </c>
      <c r="S34" s="51"/>
      <c r="T34" s="37"/>
      <c r="U34" s="36">
        <v>3.4022858430339468E-2</v>
      </c>
      <c r="V34" s="44">
        <v>6.207500121178549E-2</v>
      </c>
      <c r="W34" s="61">
        <v>4.7669120224325276E-2</v>
      </c>
      <c r="X34" s="37"/>
      <c r="Y34" s="12">
        <f t="shared" si="2"/>
        <v>3.7230659551554912E-2</v>
      </c>
      <c r="Z34" s="12">
        <f t="shared" si="3"/>
        <v>4.1937126247939611E-2</v>
      </c>
      <c r="AA34" s="12">
        <f t="shared" si="8"/>
        <v>9.8528312521582395E-2</v>
      </c>
      <c r="AB34" s="12">
        <f t="shared" si="9"/>
        <v>3.0495100578388237E-2</v>
      </c>
      <c r="AC34" s="16">
        <f t="shared" si="6"/>
        <v>0.03</v>
      </c>
      <c r="AD34" s="16">
        <f t="shared" si="7"/>
        <v>4.1937126247939611E-2</v>
      </c>
      <c r="AE34" s="17">
        <f t="shared" si="10"/>
        <v>4.1124661323233863E-2</v>
      </c>
      <c r="AF34" s="17">
        <f t="shared" si="11"/>
        <v>1.7452126785778919E-2</v>
      </c>
      <c r="AG34" s="15"/>
    </row>
    <row r="35" spans="1:33" x14ac:dyDescent="0.25">
      <c r="A35" s="23">
        <v>1998</v>
      </c>
      <c r="B35" s="25">
        <v>2001</v>
      </c>
      <c r="C35" s="36">
        <v>6.8595024482941289E-2</v>
      </c>
      <c r="D35" s="44">
        <v>1.2290043368095501E-2</v>
      </c>
      <c r="E35" s="2">
        <v>4.9000000000000002E-2</v>
      </c>
      <c r="F35" s="3">
        <v>4.7E-2</v>
      </c>
      <c r="G35" s="36">
        <v>7.5161987041036715E-2</v>
      </c>
      <c r="H35" s="44">
        <v>5.8000000000000003E-2</v>
      </c>
      <c r="I35" s="36">
        <v>6.4938420463353713E-2</v>
      </c>
      <c r="J35" s="44">
        <v>1.6111469143758751E-2</v>
      </c>
      <c r="K35" s="17">
        <v>0.21113306982872201</v>
      </c>
      <c r="L35" s="31">
        <v>7.5506591790525851E-2</v>
      </c>
      <c r="M35" s="36">
        <v>0.17071784550698352</v>
      </c>
      <c r="N35" s="44">
        <v>0.11509236123463472</v>
      </c>
      <c r="O35" s="17">
        <v>0.46067768483842758</v>
      </c>
      <c r="P35" s="34">
        <v>2.9634823060309026E-2</v>
      </c>
      <c r="Q35" s="36">
        <v>4.5999999999999999E-2</v>
      </c>
      <c r="R35" s="37">
        <v>7.3597003284835885E-2</v>
      </c>
      <c r="S35" s="52">
        <v>4.5999999999999999E-2</v>
      </c>
      <c r="T35" s="37">
        <v>2.8656320226837399E-2</v>
      </c>
      <c r="U35" s="36">
        <v>7.7540407851917389E-2</v>
      </c>
      <c r="V35" s="44">
        <v>7.3290137900886218E-2</v>
      </c>
      <c r="W35" s="61">
        <v>4.6701388888888896E-2</v>
      </c>
      <c r="X35" s="37"/>
      <c r="Y35" s="12">
        <f t="shared" si="2"/>
        <v>5.6747265580268769E-2</v>
      </c>
      <c r="Z35" s="12">
        <f>AVERAGE(X35,V35,R35,T35)</f>
        <v>5.8514487137519833E-2</v>
      </c>
      <c r="AA35" s="12">
        <f t="shared" si="8"/>
        <v>0.1549176977757469</v>
      </c>
      <c r="AB35" s="12">
        <f t="shared" si="9"/>
        <v>3.9757154560448191E-2</v>
      </c>
      <c r="AC35" s="16">
        <f t="shared" si="6"/>
        <v>4.5999999999999999E-2</v>
      </c>
      <c r="AD35" s="16">
        <f t="shared" si="7"/>
        <v>5.8514487137519833E-2</v>
      </c>
      <c r="AE35" s="17">
        <f t="shared" si="10"/>
        <v>6.4423857996832923E-2</v>
      </c>
      <c r="AF35" s="17">
        <f t="shared" si="11"/>
        <v>3.3350378127963563E-2</v>
      </c>
      <c r="AG35" s="15"/>
    </row>
    <row r="36" spans="1:33" x14ac:dyDescent="0.25">
      <c r="A36" s="23">
        <v>1999</v>
      </c>
      <c r="B36" s="25">
        <v>2002</v>
      </c>
      <c r="C36" s="36">
        <v>9.8590998043052824E-2</v>
      </c>
      <c r="D36" s="37">
        <v>1.0489539199264297E-2</v>
      </c>
      <c r="E36" s="2">
        <v>7.5999999999999998E-2</v>
      </c>
      <c r="F36" s="3">
        <v>3.2000000000000001E-2</v>
      </c>
      <c r="G36" s="36">
        <v>0.10263522884882108</v>
      </c>
      <c r="H36" s="44">
        <v>1.7999999999999999E-2</v>
      </c>
      <c r="I36" s="36">
        <v>8.5751198583321864E-2</v>
      </c>
      <c r="J36" s="44">
        <v>1.4E-2</v>
      </c>
      <c r="K36" s="17">
        <v>0.12694748990190421</v>
      </c>
      <c r="L36" s="31">
        <v>4.3256605340407032E-2</v>
      </c>
      <c r="M36" s="36">
        <v>0.11714421081135788</v>
      </c>
      <c r="N36" s="44">
        <v>5.6032145541292426E-2</v>
      </c>
      <c r="O36" s="17">
        <v>0.15848527349228611</v>
      </c>
      <c r="P36" s="34">
        <v>3.8021597120383947E-3</v>
      </c>
      <c r="Q36" s="36">
        <v>5.899999999999999E-2</v>
      </c>
      <c r="R36" s="37">
        <v>4.9428454992009652E-2</v>
      </c>
      <c r="S36" s="52">
        <v>5.899999999999999E-2</v>
      </c>
      <c r="T36" s="37">
        <v>2.8485920978892514E-2</v>
      </c>
      <c r="U36" s="36">
        <v>0.10458402783031058</v>
      </c>
      <c r="V36" s="44">
        <v>7.118057013458505E-2</v>
      </c>
      <c r="W36" s="61">
        <v>0.03</v>
      </c>
      <c r="X36" s="46">
        <v>4.7818597835308639E-2</v>
      </c>
      <c r="Y36" s="12">
        <f t="shared" si="2"/>
        <v>6.4528009276770201E-2</v>
      </c>
      <c r="Z36" s="12">
        <f t="shared" ref="Z36:Z46" si="12">AVERAGE(X36,V36,R36,T36)</f>
        <v>4.9228385985198964E-2</v>
      </c>
      <c r="AA36" s="12">
        <f t="shared" si="8"/>
        <v>0.10806836481156434</v>
      </c>
      <c r="AB36" s="12">
        <f t="shared" si="9"/>
        <v>2.0258050708618285E-2</v>
      </c>
      <c r="AC36" s="16">
        <f t="shared" si="6"/>
        <v>5.899999999999999E-2</v>
      </c>
      <c r="AD36" s="16">
        <f t="shared" si="7"/>
        <v>4.9698315368495734E-2</v>
      </c>
      <c r="AE36" s="17">
        <f t="shared" si="10"/>
        <v>9.0744356368798948E-2</v>
      </c>
      <c r="AF36" s="17">
        <f t="shared" si="11"/>
        <v>1.8622384799816073E-2</v>
      </c>
      <c r="AG36" s="15"/>
    </row>
    <row r="37" spans="1:33" x14ac:dyDescent="0.25">
      <c r="A37" s="23">
        <v>2000</v>
      </c>
      <c r="B37" s="25">
        <v>2003</v>
      </c>
      <c r="C37" s="2">
        <v>0.20332676895098681</v>
      </c>
      <c r="D37" s="37">
        <v>8.1237827117086273E-3</v>
      </c>
      <c r="E37" s="2">
        <v>5.3999999999999999E-2</v>
      </c>
      <c r="F37" s="3">
        <v>2.5000000000000001E-2</v>
      </c>
      <c r="G37" s="36">
        <v>0.15814274221353866</v>
      </c>
      <c r="H37" s="44">
        <v>8.7014350717535861E-3</v>
      </c>
      <c r="I37" s="36">
        <v>0.21815636872625474</v>
      </c>
      <c r="J37" s="44">
        <v>1.1721551623110279E-2</v>
      </c>
      <c r="K37" s="17">
        <v>0.23799999999999999</v>
      </c>
      <c r="L37" s="31">
        <v>9.6837549298450204E-2</v>
      </c>
      <c r="M37" s="36">
        <v>0.19961248739066328</v>
      </c>
      <c r="N37" s="44">
        <v>0.1009011600220468</v>
      </c>
      <c r="O37" s="17">
        <v>0.6287264357737834</v>
      </c>
      <c r="P37" s="34">
        <v>3.7324606258948664E-2</v>
      </c>
      <c r="Q37" s="36">
        <v>4.2999999999999997E-2</v>
      </c>
      <c r="R37" s="37">
        <v>2.953241047327762E-2</v>
      </c>
      <c r="S37" s="52">
        <v>4.2999999999999997E-2</v>
      </c>
      <c r="T37" s="37">
        <v>1.4374416589367509E-2</v>
      </c>
      <c r="U37" s="36">
        <v>8.0371733266595413E-2</v>
      </c>
      <c r="V37" s="44">
        <v>3.5710373576520689E-2</v>
      </c>
      <c r="W37" s="61">
        <v>7.3267326732673263E-2</v>
      </c>
      <c r="X37" s="46">
        <v>5.2939632845391174E-2</v>
      </c>
      <c r="Y37" s="12">
        <f t="shared" si="2"/>
        <v>6.5546353333089558E-2</v>
      </c>
      <c r="Z37" s="12">
        <f t="shared" si="12"/>
        <v>3.3139208371139248E-2</v>
      </c>
      <c r="AA37" s="12">
        <f t="shared" si="8"/>
        <v>0.25005871927742723</v>
      </c>
      <c r="AB37" s="12">
        <f t="shared" si="9"/>
        <v>3.1284820827328558E-2</v>
      </c>
      <c r="AC37" s="16">
        <f t="shared" si="6"/>
        <v>4.2999999999999997E-2</v>
      </c>
      <c r="AD37" s="16">
        <f t="shared" si="7"/>
        <v>2.6539066879721938E-2</v>
      </c>
      <c r="AE37" s="17">
        <f t="shared" si="10"/>
        <v>0.15840646997269506</v>
      </c>
      <c r="AF37" s="17">
        <f t="shared" si="11"/>
        <v>1.3386692351643123E-2</v>
      </c>
      <c r="AG37" s="15"/>
    </row>
    <row r="38" spans="1:33" x14ac:dyDescent="0.25">
      <c r="A38" s="23">
        <v>2001</v>
      </c>
      <c r="B38" s="25">
        <v>2004</v>
      </c>
      <c r="C38" s="2">
        <v>0.22621216940346414</v>
      </c>
      <c r="D38" s="37">
        <v>1.4124077859733113E-2</v>
      </c>
      <c r="E38" s="2">
        <v>9.1999999999999998E-2</v>
      </c>
      <c r="F38" s="28">
        <v>2.1000000000000001E-2</v>
      </c>
      <c r="G38" s="36">
        <v>0.25788497217068646</v>
      </c>
      <c r="H38" s="44">
        <v>2.7884678168713425E-2</v>
      </c>
      <c r="I38" s="36">
        <v>0.23803952958561664</v>
      </c>
      <c r="J38" s="44">
        <v>1.5138183343431047E-2</v>
      </c>
      <c r="K38" s="17">
        <v>0.246</v>
      </c>
      <c r="L38" s="31">
        <v>3.8523030313176089E-2</v>
      </c>
      <c r="M38" s="36">
        <v>0.21733209217460361</v>
      </c>
      <c r="N38" s="44">
        <v>5.5532643027797833E-2</v>
      </c>
      <c r="O38" s="17">
        <v>0.28873328403637094</v>
      </c>
      <c r="P38" s="34">
        <v>2.1567056515396036E-2</v>
      </c>
      <c r="Q38" s="36">
        <v>4.2999999999999997E-2</v>
      </c>
      <c r="R38" s="37">
        <v>4.3553523380906026E-2</v>
      </c>
      <c r="S38" s="52">
        <v>4.2999999999999997E-2</v>
      </c>
      <c r="T38" s="37">
        <v>2.4966325906764779E-2</v>
      </c>
      <c r="U38" s="36">
        <v>6.1135371179039298E-2</v>
      </c>
      <c r="V38" s="44">
        <v>4.2755787901418971E-2</v>
      </c>
      <c r="W38" s="61">
        <v>3.6386449184441658E-2</v>
      </c>
      <c r="X38" s="46">
        <v>2.2245434849891672E-2</v>
      </c>
      <c r="Y38" s="12">
        <f t="shared" si="2"/>
        <v>4.6840606787826977E-2</v>
      </c>
      <c r="Z38" s="12">
        <f t="shared" si="12"/>
        <v>3.3380268009745362E-2</v>
      </c>
      <c r="AA38" s="12">
        <f t="shared" si="8"/>
        <v>0.22481165919935639</v>
      </c>
      <c r="AB38" s="12">
        <f t="shared" si="9"/>
        <v>2.3039504366741622E-2</v>
      </c>
      <c r="AC38" s="16">
        <f t="shared" si="6"/>
        <v>4.2999999999999997E-2</v>
      </c>
      <c r="AD38" s="16">
        <f t="shared" si="7"/>
        <v>3.709187906302993E-2</v>
      </c>
      <c r="AE38" s="17">
        <f t="shared" si="10"/>
        <v>0.20353416778994182</v>
      </c>
      <c r="AF38" s="17">
        <f t="shared" si="11"/>
        <v>1.9536734842969396E-2</v>
      </c>
    </row>
    <row r="39" spans="1:33" x14ac:dyDescent="0.25">
      <c r="A39" s="23">
        <v>2002</v>
      </c>
      <c r="B39" s="25">
        <v>2005</v>
      </c>
      <c r="C39" s="2">
        <v>0.11307558031015594</v>
      </c>
      <c r="D39" s="37">
        <v>1.2014090514318831E-3</v>
      </c>
      <c r="E39" s="216" t="s">
        <v>20</v>
      </c>
      <c r="F39" s="217"/>
      <c r="G39" s="36">
        <v>0.1171909716369654</v>
      </c>
      <c r="H39" s="44">
        <v>1.6482131582270489E-2</v>
      </c>
      <c r="I39" s="36">
        <v>0.36491308475464035</v>
      </c>
      <c r="J39" s="44">
        <v>4.693400937235922E-3</v>
      </c>
      <c r="K39" s="17">
        <v>0.30812765310361323</v>
      </c>
      <c r="L39" s="31">
        <v>3.4099654432076618E-2</v>
      </c>
      <c r="M39" s="36">
        <v>0.24227079109290703</v>
      </c>
      <c r="N39" s="44">
        <v>7.3787365434009475E-2</v>
      </c>
      <c r="O39" s="17">
        <v>0.90401228642733733</v>
      </c>
      <c r="P39" s="34">
        <v>1.0327121332275972E-2</v>
      </c>
      <c r="Q39" s="2">
        <v>4.4105657916191102E-2</v>
      </c>
      <c r="R39" s="46">
        <v>1.7431942863057655E-2</v>
      </c>
      <c r="S39" s="52">
        <v>4.4105657916191102E-2</v>
      </c>
      <c r="T39" s="37">
        <v>5.2930864290761589E-3</v>
      </c>
      <c r="U39" s="218" t="s">
        <v>20</v>
      </c>
      <c r="V39" s="219"/>
      <c r="W39" s="61">
        <v>4.2999999999999997E-2</v>
      </c>
      <c r="X39" s="46">
        <v>1.9609604252742722E-2</v>
      </c>
      <c r="Y39" s="12">
        <f t="shared" si="2"/>
        <v>4.3552828958095549E-2</v>
      </c>
      <c r="Z39" s="12">
        <f t="shared" si="12"/>
        <v>1.4111544514958845E-2</v>
      </c>
      <c r="AA39" s="12">
        <f>AVERAGE(O39,K39,I39,G39,C39)</f>
        <v>0.36146391524654242</v>
      </c>
      <c r="AB39" s="12">
        <f>AVERAGE(P39,L39,J39,H39,D39)</f>
        <v>1.3360743467058178E-2</v>
      </c>
      <c r="AC39" s="16">
        <f>Q39</f>
        <v>4.4105657916191102E-2</v>
      </c>
      <c r="AD39" s="16">
        <f t="shared" si="7"/>
        <v>1.1362514646066907E-2</v>
      </c>
      <c r="AE39" s="17">
        <f t="shared" si="10"/>
        <v>0.19839321223392056</v>
      </c>
      <c r="AF39" s="17">
        <f t="shared" si="11"/>
        <v>7.4589805236460983E-3</v>
      </c>
    </row>
    <row r="40" spans="1:33" x14ac:dyDescent="0.25">
      <c r="A40" s="23">
        <v>2003</v>
      </c>
      <c r="B40" s="25">
        <v>2006</v>
      </c>
      <c r="C40" s="2">
        <v>6.7533201469341622E-2</v>
      </c>
      <c r="D40" s="37">
        <v>8.2975780169280912E-4</v>
      </c>
      <c r="E40" s="216" t="s">
        <v>20</v>
      </c>
      <c r="F40" s="217"/>
      <c r="G40" s="36">
        <v>0.24238333286906288</v>
      </c>
      <c r="H40" s="44">
        <v>1.0117685471132107E-2</v>
      </c>
      <c r="I40" s="36">
        <v>0.33017539226689552</v>
      </c>
      <c r="J40" s="44">
        <v>2.5856837415340491E-3</v>
      </c>
      <c r="K40" s="17">
        <v>0.18309859154929578</v>
      </c>
      <c r="L40" s="31">
        <v>5.1861410727764116E-3</v>
      </c>
      <c r="M40" s="36">
        <v>0.13656927965953239</v>
      </c>
      <c r="N40" s="44">
        <v>9.8822669804962942E-3</v>
      </c>
      <c r="O40" s="225" t="s">
        <v>20</v>
      </c>
      <c r="P40" s="226"/>
      <c r="Q40" s="2">
        <v>4.3806278899975661E-2</v>
      </c>
      <c r="R40" s="46">
        <v>1.3572191244512992E-2</v>
      </c>
      <c r="S40" s="52">
        <v>4.3806278899975661E-2</v>
      </c>
      <c r="T40" s="37">
        <v>1.0734152915123203E-2</v>
      </c>
      <c r="U40" s="218" t="s">
        <v>20</v>
      </c>
      <c r="V40" s="219"/>
      <c r="W40" s="61">
        <v>0.20689655172413796</v>
      </c>
      <c r="X40" s="46">
        <v>8.9242982011061812E-4</v>
      </c>
      <c r="Y40" s="12">
        <f t="shared" si="2"/>
        <v>0.12535141531205682</v>
      </c>
      <c r="Z40" s="12">
        <f t="shared" si="12"/>
        <v>8.3995913265822713E-3</v>
      </c>
      <c r="AA40" s="12">
        <f>AVERAGE(K40,I40,G40,C40)</f>
        <v>0.20579762953864894</v>
      </c>
      <c r="AB40" s="12">
        <f t="shared" ref="AB40:AB54" si="13">AVERAGE(P40,L40,J40,H40,D40)</f>
        <v>4.6798170217838449E-3</v>
      </c>
      <c r="AC40" s="16">
        <f t="shared" si="6"/>
        <v>4.3806278899975661E-2</v>
      </c>
      <c r="AD40" s="16">
        <f t="shared" si="7"/>
        <v>1.2153172079818097E-2</v>
      </c>
      <c r="AE40" s="17">
        <f t="shared" si="10"/>
        <v>0.2133639755351</v>
      </c>
      <c r="AF40" s="17">
        <f t="shared" si="11"/>
        <v>4.5110423381196554E-3</v>
      </c>
    </row>
    <row r="41" spans="1:33" x14ac:dyDescent="0.25">
      <c r="A41" s="23">
        <v>2004</v>
      </c>
      <c r="B41" s="25">
        <v>2007</v>
      </c>
      <c r="C41" s="2">
        <v>0.28669372634405693</v>
      </c>
      <c r="D41" s="37">
        <v>5.2304636031261726E-3</v>
      </c>
      <c r="E41" s="216" t="s">
        <v>20</v>
      </c>
      <c r="F41" s="217"/>
      <c r="G41" s="36">
        <v>0.25667261876791508</v>
      </c>
      <c r="H41" s="148">
        <v>1.4187333333333333E-2</v>
      </c>
      <c r="I41" s="36">
        <v>0.34367872174746994</v>
      </c>
      <c r="J41" s="44">
        <v>9.630133877037983E-3</v>
      </c>
      <c r="K41" s="17">
        <v>0.27079854236177808</v>
      </c>
      <c r="L41" s="31">
        <v>1.9521174400691173E-2</v>
      </c>
      <c r="M41" s="36">
        <v>0.25803139027584238</v>
      </c>
      <c r="N41" s="44">
        <v>6.9110036627588245E-2</v>
      </c>
      <c r="O41" s="17">
        <v>0.8356502088611929</v>
      </c>
      <c r="P41" s="34">
        <v>7.9338259263283719E-3</v>
      </c>
      <c r="Q41" s="2">
        <v>4.1500000000000002E-2</v>
      </c>
      <c r="R41" s="46">
        <v>2.4653289170471063E-2</v>
      </c>
      <c r="S41" s="52">
        <v>4.1500000000000002E-2</v>
      </c>
      <c r="T41" s="37">
        <v>1.7713018980385488E-3</v>
      </c>
      <c r="U41" s="218" t="s">
        <v>20</v>
      </c>
      <c r="V41" s="219"/>
      <c r="W41" s="61">
        <v>7.4324324324324328E-2</v>
      </c>
      <c r="X41" s="46">
        <v>2.3393665158371043E-2</v>
      </c>
      <c r="Y41" s="12">
        <f t="shared" si="2"/>
        <v>5.7912162162162162E-2</v>
      </c>
      <c r="Z41" s="12">
        <f t="shared" si="12"/>
        <v>1.6606085408960219E-2</v>
      </c>
      <c r="AA41" s="12">
        <f t="shared" ref="AA41:AA54" si="14">AVERAGE(O41,K41,I41,G41,C41)</f>
        <v>0.3986987636164826</v>
      </c>
      <c r="AB41" s="12">
        <f t="shared" si="13"/>
        <v>1.1300586228103406E-2</v>
      </c>
      <c r="AC41" s="16">
        <f t="shared" ref="AC41:AC46" si="15">Q41</f>
        <v>4.1500000000000002E-2</v>
      </c>
      <c r="AD41" s="16">
        <f t="shared" si="7"/>
        <v>1.3212295534254806E-2</v>
      </c>
      <c r="AE41" s="17">
        <f t="shared" si="10"/>
        <v>0.29568168895314734</v>
      </c>
      <c r="AF41" s="17">
        <f t="shared" si="11"/>
        <v>9.682643604499162E-3</v>
      </c>
    </row>
    <row r="42" spans="1:33" x14ac:dyDescent="0.25">
      <c r="A42" s="23">
        <v>2005</v>
      </c>
      <c r="B42" s="25">
        <v>2008</v>
      </c>
      <c r="C42" s="2">
        <v>0.10648950510302331</v>
      </c>
      <c r="D42" s="37">
        <v>5.7949828148015888E-3</v>
      </c>
      <c r="E42" s="216" t="s">
        <v>20</v>
      </c>
      <c r="F42" s="217"/>
      <c r="G42" s="36">
        <v>0.12516490383502671</v>
      </c>
      <c r="H42" s="148">
        <v>7.162964190981432E-3</v>
      </c>
      <c r="I42" s="36">
        <v>4.536963357898937E-2</v>
      </c>
      <c r="J42" s="44">
        <v>7.2944940924392319E-3</v>
      </c>
      <c r="K42" s="17">
        <v>0.29020944942688659</v>
      </c>
      <c r="L42" s="31">
        <v>3.096419219100344E-2</v>
      </c>
      <c r="M42" s="36">
        <v>0.10276637861664438</v>
      </c>
      <c r="N42" s="44">
        <v>7.3797233046140179E-2</v>
      </c>
      <c r="O42" s="17">
        <v>0.68127490039840632</v>
      </c>
      <c r="P42" s="34">
        <v>3.12873952931791E-3</v>
      </c>
      <c r="Q42" s="2">
        <v>5.8200000000000009E-2</v>
      </c>
      <c r="R42" s="46">
        <v>6.2802398303246363E-3</v>
      </c>
      <c r="S42" s="52">
        <v>5.8200000000000009E-2</v>
      </c>
      <c r="T42" s="37">
        <v>1.5614655290869799E-2</v>
      </c>
      <c r="U42" s="36">
        <v>6.93E-2</v>
      </c>
      <c r="V42" s="62">
        <v>1.1880335041202518E-2</v>
      </c>
      <c r="W42" s="61">
        <v>8.7958818263205021E-2</v>
      </c>
      <c r="X42" s="46">
        <v>2.5909090909090909E-2</v>
      </c>
      <c r="Y42" s="12">
        <f t="shared" ref="Y42:Y49" si="16">AVERAGE(W42,U42,Q42)</f>
        <v>7.1819606087735008E-2</v>
      </c>
      <c r="Z42" s="12">
        <f t="shared" si="12"/>
        <v>1.4921080267871966E-2</v>
      </c>
      <c r="AA42" s="12">
        <f t="shared" si="14"/>
        <v>0.24970167846846641</v>
      </c>
      <c r="AB42" s="12">
        <f t="shared" si="13"/>
        <v>1.0869074563708721E-2</v>
      </c>
      <c r="AC42" s="16">
        <f t="shared" si="15"/>
        <v>5.8200000000000009E-2</v>
      </c>
      <c r="AD42" s="16">
        <f t="shared" si="7"/>
        <v>1.1258410054132318E-2</v>
      </c>
      <c r="AE42" s="17">
        <f t="shared" si="10"/>
        <v>9.2341347505679794E-2</v>
      </c>
      <c r="AF42" s="17">
        <f t="shared" si="11"/>
        <v>6.7508136994074179E-3</v>
      </c>
    </row>
    <row r="43" spans="1:33" x14ac:dyDescent="0.25">
      <c r="A43" s="23">
        <v>2006</v>
      </c>
      <c r="B43" s="25">
        <v>2009</v>
      </c>
      <c r="C43" s="2">
        <v>0.17925144548224317</v>
      </c>
      <c r="D43" s="102">
        <v>4.4452531943223166E-3</v>
      </c>
      <c r="E43" s="216" t="s">
        <v>20</v>
      </c>
      <c r="F43" s="217"/>
      <c r="G43" s="49">
        <v>8.1169779030553169E-2</v>
      </c>
      <c r="H43" s="149">
        <v>1.6498364031955357E-2</v>
      </c>
      <c r="I43" s="2">
        <v>0.14398335868407697</v>
      </c>
      <c r="J43" s="50">
        <v>1.6016620813446004E-2</v>
      </c>
      <c r="K43" s="39">
        <v>0.214</v>
      </c>
      <c r="L43" s="45">
        <v>8.4491017926270881E-2</v>
      </c>
      <c r="M43" s="2">
        <v>0.18880640783340708</v>
      </c>
      <c r="N43" s="141">
        <v>0.15836158584027021</v>
      </c>
      <c r="O43" s="39">
        <v>0.56444095997212418</v>
      </c>
      <c r="P43" s="48">
        <v>1.2682428326796663E-2</v>
      </c>
      <c r="Q43" s="2">
        <v>3.8194444444444448E-2</v>
      </c>
      <c r="R43" s="55">
        <v>2.4644457432300797E-2</v>
      </c>
      <c r="S43" s="56">
        <v>4.3478260869565216E-2</v>
      </c>
      <c r="T43" s="50">
        <v>3.9753663198131242E-2</v>
      </c>
      <c r="U43" s="218" t="s">
        <v>20</v>
      </c>
      <c r="V43" s="219"/>
      <c r="W43" s="39">
        <v>5.6489501042780513E-2</v>
      </c>
      <c r="X43" s="46">
        <v>7.0951295097981454E-2</v>
      </c>
      <c r="Y43" s="12">
        <f t="shared" si="16"/>
        <v>4.734197274361248E-2</v>
      </c>
      <c r="Z43" s="12">
        <f t="shared" si="12"/>
        <v>4.5116471909471163E-2</v>
      </c>
      <c r="AA43" s="12">
        <f t="shared" si="14"/>
        <v>0.23656910863379949</v>
      </c>
      <c r="AB43" s="12">
        <f t="shared" si="13"/>
        <v>2.6826736858558242E-2</v>
      </c>
      <c r="AC43" s="16">
        <f t="shared" si="15"/>
        <v>3.8194444444444448E-2</v>
      </c>
      <c r="AD43" s="16">
        <f t="shared" si="7"/>
        <v>3.2199060315216022E-2</v>
      </c>
      <c r="AE43" s="17">
        <f t="shared" si="10"/>
        <v>0.13480152773229112</v>
      </c>
      <c r="AF43" s="17">
        <f t="shared" si="11"/>
        <v>1.2320079346574558E-2</v>
      </c>
    </row>
    <row r="44" spans="1:33" x14ac:dyDescent="0.25">
      <c r="A44" s="23">
        <v>2007</v>
      </c>
      <c r="B44" s="25">
        <v>2010</v>
      </c>
      <c r="C44" s="2">
        <v>0.11136593504995911</v>
      </c>
      <c r="D44" s="102">
        <v>5.7984001888634791E-3</v>
      </c>
      <c r="E44" s="216" t="s">
        <v>20</v>
      </c>
      <c r="F44" s="217"/>
      <c r="G44" s="58">
        <v>4.7738381244304538E-2</v>
      </c>
      <c r="H44" s="148">
        <v>2.3988473767885533E-2</v>
      </c>
      <c r="I44" s="58">
        <v>0.10476504559297377</v>
      </c>
      <c r="J44" s="46">
        <v>8.5136053353743295E-3</v>
      </c>
      <c r="K44" s="57">
        <v>4.5258643835145738E-2</v>
      </c>
      <c r="L44" s="45">
        <v>3.2033061312119346E-2</v>
      </c>
      <c r="M44" s="58">
        <v>3.8277632472906713E-2</v>
      </c>
      <c r="N44" s="140">
        <v>3.2826783056617251E-2</v>
      </c>
      <c r="O44" s="1">
        <v>0.37850435722488679</v>
      </c>
      <c r="P44" s="46">
        <v>7.4022402240224022E-3</v>
      </c>
      <c r="Q44" s="58">
        <v>6.5146579804560262E-2</v>
      </c>
      <c r="R44" s="46">
        <v>1.6E-2</v>
      </c>
      <c r="S44" s="45">
        <v>6.5146579804560262E-2</v>
      </c>
      <c r="T44" s="46">
        <v>1.6E-2</v>
      </c>
      <c r="U44" s="214" t="s">
        <v>20</v>
      </c>
      <c r="V44" s="215"/>
      <c r="W44" s="57">
        <v>2.7451873445580002E-2</v>
      </c>
      <c r="X44" s="46">
        <v>0.01</v>
      </c>
      <c r="Y44" s="12">
        <f t="shared" si="16"/>
        <v>4.6299226625070133E-2</v>
      </c>
      <c r="Z44" s="12">
        <f t="shared" si="12"/>
        <v>1.4E-2</v>
      </c>
      <c r="AA44" s="12">
        <f t="shared" si="14"/>
        <v>0.13752647258945397</v>
      </c>
      <c r="AB44" s="12">
        <f t="shared" si="13"/>
        <v>1.5547156165653017E-2</v>
      </c>
      <c r="AC44" s="16">
        <f t="shared" si="15"/>
        <v>6.5146579804560262E-2</v>
      </c>
      <c r="AD44" s="16">
        <f t="shared" ref="AD44:AD52" si="17">AVERAGE(R44, V44,T44)</f>
        <v>1.6E-2</v>
      </c>
      <c r="AE44" s="17">
        <f t="shared" si="10"/>
        <v>8.7956453962412473E-2</v>
      </c>
      <c r="AF44" s="17">
        <f t="shared" si="11"/>
        <v>1.2766826430707779E-2</v>
      </c>
    </row>
    <row r="45" spans="1:33" x14ac:dyDescent="0.25">
      <c r="A45" s="23">
        <v>2008</v>
      </c>
      <c r="B45" s="25">
        <v>2011</v>
      </c>
      <c r="C45" s="2">
        <v>8.0088014633758392E-2</v>
      </c>
      <c r="D45" s="102">
        <v>8.9592190580243675E-3</v>
      </c>
      <c r="E45" s="216" t="s">
        <v>20</v>
      </c>
      <c r="F45" s="217"/>
      <c r="G45" s="58">
        <v>0.13230857418693054</v>
      </c>
      <c r="H45" s="148">
        <v>1.1238217942632401E-2</v>
      </c>
      <c r="I45" s="58">
        <v>0.29354791575343897</v>
      </c>
      <c r="J45" s="46">
        <v>1.1040005530718532E-2</v>
      </c>
      <c r="K45" s="57">
        <v>0.377</v>
      </c>
      <c r="L45" s="45">
        <v>0.05</v>
      </c>
      <c r="M45" s="58">
        <v>0.31213040668961534</v>
      </c>
      <c r="N45" s="140">
        <v>0.12543201099578177</v>
      </c>
      <c r="O45" s="1">
        <v>0.48991984454700027</v>
      </c>
      <c r="P45" s="45">
        <v>8.0947699567440034E-3</v>
      </c>
      <c r="Q45" s="58">
        <v>5.1999999999999998E-2</v>
      </c>
      <c r="R45" s="46">
        <v>1.2999999999999999E-2</v>
      </c>
      <c r="S45" s="45">
        <v>5.1999999999999998E-2</v>
      </c>
      <c r="T45" s="46">
        <v>1.2E-2</v>
      </c>
      <c r="U45" s="214" t="s">
        <v>20</v>
      </c>
      <c r="V45" s="215"/>
      <c r="W45" s="57">
        <v>0.11899999999999999</v>
      </c>
      <c r="X45" s="46">
        <v>1.4E-2</v>
      </c>
      <c r="Y45" s="12">
        <f t="shared" si="16"/>
        <v>8.5499999999999993E-2</v>
      </c>
      <c r="Z45" s="12">
        <f t="shared" si="12"/>
        <v>1.2999999999999999E-2</v>
      </c>
      <c r="AA45" s="12">
        <f t="shared" si="14"/>
        <v>0.27457286982422563</v>
      </c>
      <c r="AB45" s="12">
        <f t="shared" si="13"/>
        <v>1.7866442497623862E-2</v>
      </c>
      <c r="AC45" s="16">
        <f t="shared" si="15"/>
        <v>5.1999999999999998E-2</v>
      </c>
      <c r="AD45" s="16">
        <f t="shared" si="17"/>
        <v>1.2500000000000001E-2</v>
      </c>
      <c r="AE45" s="17">
        <f t="shared" si="10"/>
        <v>0.16864816819137596</v>
      </c>
      <c r="AF45" s="17">
        <f t="shared" si="11"/>
        <v>1.0412480843791767E-2</v>
      </c>
    </row>
    <row r="46" spans="1:33" x14ac:dyDescent="0.25">
      <c r="A46" s="23">
        <v>2009</v>
      </c>
      <c r="B46" s="25">
        <v>2012</v>
      </c>
      <c r="C46" s="2">
        <v>0.32172242250611555</v>
      </c>
      <c r="D46" s="102">
        <v>1.7750384556279229E-2</v>
      </c>
      <c r="E46" s="216" t="s">
        <v>20</v>
      </c>
      <c r="F46" s="217"/>
      <c r="G46" s="58">
        <v>0.20073157800012642</v>
      </c>
      <c r="H46" s="148">
        <v>4.3007196351617087E-2</v>
      </c>
      <c r="I46" s="58">
        <v>0.3379617226422183</v>
      </c>
      <c r="J46" s="46">
        <v>1.1731906497267557E-2</v>
      </c>
      <c r="K46" s="58">
        <v>0.153</v>
      </c>
      <c r="L46" s="45">
        <v>3.1E-2</v>
      </c>
      <c r="M46" s="58">
        <v>0.14471583263026513</v>
      </c>
      <c r="N46" s="140">
        <v>6.4279823709569001E-2</v>
      </c>
      <c r="O46" s="1">
        <v>0.23609762413413607</v>
      </c>
      <c r="P46" s="45">
        <v>7.676290811509218E-3</v>
      </c>
      <c r="Q46" s="58">
        <v>4.4999999999999998E-2</v>
      </c>
      <c r="R46" s="46">
        <v>1.4E-2</v>
      </c>
      <c r="S46" s="45">
        <v>4.4999999999999998E-2</v>
      </c>
      <c r="T46" s="46">
        <v>0.03</v>
      </c>
      <c r="U46" s="214" t="s">
        <v>20</v>
      </c>
      <c r="V46" s="215"/>
      <c r="W46" s="57">
        <v>6.5000000000000002E-2</v>
      </c>
      <c r="X46" s="46">
        <v>1.4E-2</v>
      </c>
      <c r="Y46" s="12">
        <f t="shared" si="16"/>
        <v>5.5E-2</v>
      </c>
      <c r="Z46" s="12">
        <f t="shared" si="12"/>
        <v>1.9333333333333331E-2</v>
      </c>
      <c r="AA46" s="12">
        <f t="shared" si="14"/>
        <v>0.24990266945651926</v>
      </c>
      <c r="AB46" s="12">
        <f t="shared" si="13"/>
        <v>2.2233155643334619E-2</v>
      </c>
      <c r="AC46" s="16">
        <f t="shared" si="15"/>
        <v>4.4999999999999998E-2</v>
      </c>
      <c r="AD46" s="16">
        <f t="shared" si="17"/>
        <v>2.1999999999999999E-2</v>
      </c>
      <c r="AE46" s="17">
        <f t="shared" si="10"/>
        <v>0.28680524104948674</v>
      </c>
      <c r="AF46" s="17">
        <f t="shared" si="11"/>
        <v>2.4163162468387959E-2</v>
      </c>
    </row>
    <row r="47" spans="1:33" x14ac:dyDescent="0.25">
      <c r="A47" s="23">
        <v>2010</v>
      </c>
      <c r="B47" s="25">
        <v>2013</v>
      </c>
      <c r="C47" s="2">
        <v>0.2641037306642402</v>
      </c>
      <c r="D47" s="102">
        <v>1.7894651143857365E-2</v>
      </c>
      <c r="E47" s="216" t="s">
        <v>20</v>
      </c>
      <c r="F47" s="217"/>
      <c r="G47" s="58">
        <v>0.36220334833206219</v>
      </c>
      <c r="H47" s="148">
        <v>3.3077054143684309E-2</v>
      </c>
      <c r="I47" s="58">
        <v>0.29408981992821809</v>
      </c>
      <c r="J47" s="91">
        <v>2.2903476540418317E-2</v>
      </c>
      <c r="K47" s="57">
        <v>0.51400000000000001</v>
      </c>
      <c r="L47" s="45">
        <v>0.124</v>
      </c>
      <c r="M47" s="58">
        <v>0.36977966277921237</v>
      </c>
      <c r="N47" s="140">
        <v>0.11842799240675186</v>
      </c>
      <c r="O47" s="1">
        <v>0.65585156007048817</v>
      </c>
      <c r="P47" s="45">
        <v>1.6078333333333333E-2</v>
      </c>
      <c r="Q47" s="58">
        <v>4.0300000000000002E-2</v>
      </c>
      <c r="R47" s="91">
        <v>2.4E-2</v>
      </c>
      <c r="S47" s="214" t="s">
        <v>20</v>
      </c>
      <c r="T47" s="215"/>
      <c r="U47" s="214" t="s">
        <v>20</v>
      </c>
      <c r="V47" s="215"/>
      <c r="W47" s="57">
        <v>0.14399999999999999</v>
      </c>
      <c r="X47" s="91">
        <v>0.02</v>
      </c>
      <c r="Y47" s="12">
        <f t="shared" si="16"/>
        <v>9.2149999999999996E-2</v>
      </c>
      <c r="Z47" s="12">
        <f t="shared" ref="Z47:Z49" si="18">AVERAGE(X47,V47,R47,T47)</f>
        <v>2.1999999999999999E-2</v>
      </c>
      <c r="AA47" s="12">
        <f t="shared" si="14"/>
        <v>0.4180496917990017</v>
      </c>
      <c r="AB47" s="12">
        <f t="shared" si="13"/>
        <v>4.2790703032258667E-2</v>
      </c>
      <c r="AC47" s="16">
        <f t="shared" ref="AC47:AC51" si="19">Q47</f>
        <v>4.0300000000000002E-2</v>
      </c>
      <c r="AD47" s="16">
        <f t="shared" si="17"/>
        <v>2.4E-2</v>
      </c>
      <c r="AE47" s="17">
        <f t="shared" si="10"/>
        <v>0.30679896630817344</v>
      </c>
      <c r="AF47" s="17">
        <f t="shared" si="11"/>
        <v>2.4625060609319998E-2</v>
      </c>
    </row>
    <row r="48" spans="1:33" x14ac:dyDescent="0.25">
      <c r="A48" s="23">
        <v>2011</v>
      </c>
      <c r="B48" s="25">
        <v>2014</v>
      </c>
      <c r="C48" s="2">
        <v>0.16265716792046572</v>
      </c>
      <c r="D48" s="102">
        <v>9.3012733341574973E-3</v>
      </c>
      <c r="E48" s="214" t="s">
        <v>20</v>
      </c>
      <c r="F48" s="215"/>
      <c r="G48" s="58">
        <v>0.37772288344936</v>
      </c>
      <c r="H48" s="148">
        <v>2.5825333973282134E-2</v>
      </c>
      <c r="I48" s="58">
        <v>0.17092872059576814</v>
      </c>
      <c r="J48" s="102">
        <v>2.0494481830417226E-2</v>
      </c>
      <c r="K48" s="214" t="s">
        <v>20</v>
      </c>
      <c r="L48" s="235"/>
      <c r="M48" s="58">
        <v>0.15985982206146365</v>
      </c>
      <c r="N48" s="140">
        <v>0.11349983708864883</v>
      </c>
      <c r="O48" s="1">
        <v>0.26776501913795975</v>
      </c>
      <c r="P48" s="45">
        <v>9.1857324840764337E-3</v>
      </c>
      <c r="Q48" s="58">
        <v>6.8000000000000005E-2</v>
      </c>
      <c r="R48" s="102">
        <v>0.01</v>
      </c>
      <c r="S48" s="214" t="s">
        <v>20</v>
      </c>
      <c r="T48" s="215"/>
      <c r="U48" s="214" t="s">
        <v>20</v>
      </c>
      <c r="V48" s="215"/>
      <c r="W48" s="57">
        <v>0.106</v>
      </c>
      <c r="X48" s="102">
        <v>2.1999999999999999E-2</v>
      </c>
      <c r="Y48" s="12">
        <f t="shared" si="16"/>
        <v>8.6999999999999994E-2</v>
      </c>
      <c r="Z48" s="12">
        <f t="shared" si="18"/>
        <v>1.6E-2</v>
      </c>
      <c r="AA48" s="12">
        <f t="shared" si="14"/>
        <v>0.24476844777588838</v>
      </c>
      <c r="AB48" s="12">
        <f t="shared" si="13"/>
        <v>1.6201705405483321E-2</v>
      </c>
      <c r="AC48" s="16">
        <f t="shared" si="19"/>
        <v>6.8000000000000005E-2</v>
      </c>
      <c r="AD48" s="16">
        <f t="shared" si="17"/>
        <v>0.01</v>
      </c>
      <c r="AE48" s="17">
        <f t="shared" si="10"/>
        <v>0.23710292398853128</v>
      </c>
      <c r="AF48" s="17">
        <f t="shared" si="11"/>
        <v>1.8540363045952288E-2</v>
      </c>
    </row>
    <row r="49" spans="1:32" x14ac:dyDescent="0.25">
      <c r="A49" s="23">
        <v>2012</v>
      </c>
      <c r="B49" s="25">
        <v>2015</v>
      </c>
      <c r="C49" s="2">
        <v>0.20219493685664802</v>
      </c>
      <c r="D49" s="139">
        <v>4.949342219311593E-3</v>
      </c>
      <c r="E49" s="214" t="s">
        <v>20</v>
      </c>
      <c r="F49" s="215"/>
      <c r="G49" s="150">
        <v>0.61922457104938844</v>
      </c>
      <c r="H49" s="55">
        <v>1.0604994370275048E-2</v>
      </c>
      <c r="I49" s="58">
        <v>0.21228710462287104</v>
      </c>
      <c r="J49" s="139">
        <v>8.6367218282111906E-3</v>
      </c>
      <c r="K49" s="214" t="s">
        <v>20</v>
      </c>
      <c r="L49" s="235"/>
      <c r="M49" s="142">
        <v>0.30342823832888871</v>
      </c>
      <c r="N49" s="55">
        <v>5.3680333119794997E-2</v>
      </c>
      <c r="O49" s="235" t="s">
        <v>20</v>
      </c>
      <c r="P49" s="215"/>
      <c r="Q49" s="58">
        <v>3.6999999999999998E-2</v>
      </c>
      <c r="R49" s="139">
        <v>2.9172029172029172E-3</v>
      </c>
      <c r="S49" s="214" t="s">
        <v>20</v>
      </c>
      <c r="T49" s="215"/>
      <c r="U49" s="214" t="s">
        <v>20</v>
      </c>
      <c r="V49" s="215"/>
      <c r="W49" s="57">
        <v>0.14299999999999999</v>
      </c>
      <c r="X49" s="139">
        <v>3.0000000000000001E-3</v>
      </c>
      <c r="Y49" s="12">
        <f t="shared" si="16"/>
        <v>0.09</v>
      </c>
      <c r="Z49" s="12">
        <f t="shared" si="18"/>
        <v>2.9586014586014588E-3</v>
      </c>
      <c r="AA49" s="12">
        <f t="shared" si="14"/>
        <v>0.34456887084296922</v>
      </c>
      <c r="AB49" s="12">
        <f t="shared" si="13"/>
        <v>8.0636861392659447E-3</v>
      </c>
      <c r="AC49" s="16">
        <f t="shared" si="19"/>
        <v>3.6999999999999998E-2</v>
      </c>
      <c r="AD49" s="16">
        <f t="shared" si="17"/>
        <v>2.9172029172029172E-3</v>
      </c>
      <c r="AE49" s="17">
        <f t="shared" si="10"/>
        <v>0.34456887084296922</v>
      </c>
      <c r="AF49" s="17">
        <f t="shared" si="11"/>
        <v>8.0636861392659447E-3</v>
      </c>
    </row>
    <row r="50" spans="1:32" x14ac:dyDescent="0.25">
      <c r="A50" s="23">
        <v>2013</v>
      </c>
      <c r="B50" s="25">
        <v>2016</v>
      </c>
      <c r="C50" s="2">
        <v>0.1815259784802932</v>
      </c>
      <c r="D50" s="140">
        <v>2.6859158265996368E-2</v>
      </c>
      <c r="E50" s="214" t="s">
        <v>20</v>
      </c>
      <c r="F50" s="215"/>
      <c r="G50" s="150">
        <v>0.20849333634515474</v>
      </c>
      <c r="H50" s="55">
        <v>3.3226090524272237E-2</v>
      </c>
      <c r="I50" s="58">
        <v>0.20251665776704661</v>
      </c>
      <c r="J50" s="140">
        <v>1.2880296641846836E-2</v>
      </c>
      <c r="K50" s="214" t="s">
        <v>20</v>
      </c>
      <c r="L50" s="235"/>
      <c r="M50" s="142">
        <v>0.26292051200633693</v>
      </c>
      <c r="N50" s="55">
        <v>7.3163219424460441E-2</v>
      </c>
      <c r="O50" s="235" t="s">
        <v>20</v>
      </c>
      <c r="P50" s="215"/>
      <c r="Q50" s="58">
        <v>3.125E-2</v>
      </c>
      <c r="R50" s="143">
        <v>1.5444015444015444E-3</v>
      </c>
      <c r="S50" s="214" t="s">
        <v>20</v>
      </c>
      <c r="T50" s="215"/>
      <c r="U50" s="214" t="s">
        <v>20</v>
      </c>
      <c r="V50" s="215"/>
      <c r="W50" s="57">
        <v>8.6999999999999994E-2</v>
      </c>
      <c r="X50" s="140">
        <v>0.02</v>
      </c>
      <c r="Y50" s="12">
        <f t="shared" ref="Y50" si="20">AVERAGE(W50,U50,Q50)</f>
        <v>5.9124999999999997E-2</v>
      </c>
      <c r="Z50" s="12">
        <f t="shared" ref="Z50" si="21">AVERAGE(X50,V50,R50,T50)</f>
        <v>1.0772200772200773E-2</v>
      </c>
      <c r="AA50" s="12">
        <f t="shared" si="14"/>
        <v>0.19751199086416485</v>
      </c>
      <c r="AB50" s="12">
        <f t="shared" si="13"/>
        <v>2.4321848477371816E-2</v>
      </c>
      <c r="AC50" s="16">
        <f t="shared" si="19"/>
        <v>3.125E-2</v>
      </c>
      <c r="AD50" s="16">
        <f t="shared" si="17"/>
        <v>1.5444015444015444E-3</v>
      </c>
      <c r="AE50" s="17">
        <f t="shared" si="10"/>
        <v>0.19751199086416485</v>
      </c>
      <c r="AF50" s="17">
        <f t="shared" si="11"/>
        <v>2.4321848477371816E-2</v>
      </c>
    </row>
    <row r="51" spans="1:32" x14ac:dyDescent="0.25">
      <c r="A51" s="23">
        <v>2014</v>
      </c>
      <c r="B51" s="25">
        <v>2017</v>
      </c>
      <c r="C51" s="1">
        <v>0.2842213228363919</v>
      </c>
      <c r="D51" s="143">
        <v>1.2523259366234342E-2</v>
      </c>
      <c r="E51" s="214" t="s">
        <v>20</v>
      </c>
      <c r="F51" s="215"/>
      <c r="G51" s="150">
        <v>0.1740778081589901</v>
      </c>
      <c r="H51" s="55">
        <v>3.6293728198191766E-2</v>
      </c>
      <c r="I51" s="58">
        <v>0.30043702866631306</v>
      </c>
      <c r="J51" s="143">
        <v>1.3059657101551853E-2</v>
      </c>
      <c r="K51" s="214" t="s">
        <v>20</v>
      </c>
      <c r="L51" s="235"/>
      <c r="M51" s="142">
        <v>0.35288881251074061</v>
      </c>
      <c r="N51" s="55">
        <v>7.1607885604587626E-2</v>
      </c>
      <c r="O51" s="235" t="s">
        <v>20</v>
      </c>
      <c r="P51" s="215"/>
      <c r="Q51" s="58">
        <v>3.125E-2</v>
      </c>
      <c r="R51" s="144">
        <v>9.194681331657982E-3</v>
      </c>
      <c r="S51" s="214" t="s">
        <v>20</v>
      </c>
      <c r="T51" s="215"/>
      <c r="U51" s="214" t="s">
        <v>20</v>
      </c>
      <c r="V51" s="215"/>
      <c r="W51" s="57">
        <v>9.0909090909090912E-2</v>
      </c>
      <c r="X51" s="143">
        <v>3.990326481257557E-3</v>
      </c>
      <c r="Y51" s="12">
        <f t="shared" ref="Y51" si="22">AVERAGE(W51,U51,Q51)</f>
        <v>6.1079545454545456E-2</v>
      </c>
      <c r="Z51" s="12">
        <f t="shared" ref="Z51" si="23">AVERAGE(X51,V51,R51,T51)</f>
        <v>6.5925039064577695E-3</v>
      </c>
      <c r="AA51" s="12">
        <f t="shared" si="14"/>
        <v>0.25291205322056504</v>
      </c>
      <c r="AB51" s="12">
        <f t="shared" si="13"/>
        <v>2.0625548221992654E-2</v>
      </c>
      <c r="AC51" s="16">
        <f t="shared" si="19"/>
        <v>3.125E-2</v>
      </c>
      <c r="AD51" s="16">
        <f t="shared" si="17"/>
        <v>9.194681331657982E-3</v>
      </c>
      <c r="AE51" s="17">
        <f t="shared" si="10"/>
        <v>0.25291205322056504</v>
      </c>
      <c r="AF51" s="17">
        <f t="shared" si="11"/>
        <v>2.0625548221992654E-2</v>
      </c>
    </row>
    <row r="52" spans="1:32" x14ac:dyDescent="0.25">
      <c r="A52" s="23">
        <v>2015</v>
      </c>
      <c r="B52" s="25">
        <v>2018</v>
      </c>
      <c r="C52" s="1">
        <v>0.22124217910534452</v>
      </c>
      <c r="D52" s="145">
        <v>3.5068857430605067E-2</v>
      </c>
      <c r="E52" s="214" t="s">
        <v>20</v>
      </c>
      <c r="F52" s="215"/>
      <c r="G52" s="150">
        <v>0.17979256221161807</v>
      </c>
      <c r="H52" s="55">
        <v>5.1466787545837112E-2</v>
      </c>
      <c r="I52" s="58">
        <v>0.32145733847304531</v>
      </c>
      <c r="J52" s="145">
        <v>1.9981893169701236E-2</v>
      </c>
      <c r="K52" s="214" t="s">
        <v>20</v>
      </c>
      <c r="L52" s="235"/>
      <c r="M52" s="142">
        <v>0.4633515972294015</v>
      </c>
      <c r="N52" s="55">
        <v>6.7936596352716094E-2</v>
      </c>
      <c r="O52" s="235" t="s">
        <v>20</v>
      </c>
      <c r="P52" s="215"/>
      <c r="Q52" s="58">
        <v>7.9000000000000001E-2</v>
      </c>
      <c r="R52" s="156">
        <v>1.4999999999999999E-2</v>
      </c>
      <c r="S52" s="214" t="s">
        <v>20</v>
      </c>
      <c r="T52" s="215"/>
      <c r="U52" s="214" t="s">
        <v>20</v>
      </c>
      <c r="V52" s="215"/>
      <c r="W52" s="57">
        <v>0.35714285714285715</v>
      </c>
      <c r="X52" s="145">
        <v>9.7020097020097014E-3</v>
      </c>
      <c r="Y52" s="12">
        <f t="shared" ref="Y52" si="24">AVERAGE(W52,U52,Q52)</f>
        <v>0.21807142857142858</v>
      </c>
      <c r="Z52" s="12">
        <f t="shared" ref="Z52" si="25">AVERAGE(X52,V52,R52,T52)</f>
        <v>1.235100485100485E-2</v>
      </c>
      <c r="AA52" s="12">
        <f t="shared" si="14"/>
        <v>0.24083069326333595</v>
      </c>
      <c r="AB52" s="12">
        <f t="shared" si="13"/>
        <v>3.5505846048714478E-2</v>
      </c>
      <c r="AC52" s="16">
        <f t="shared" ref="AC52" si="26">Q52</f>
        <v>7.9000000000000001E-2</v>
      </c>
      <c r="AD52" s="16">
        <f t="shared" si="17"/>
        <v>1.4999999999999999E-2</v>
      </c>
      <c r="AE52" s="17">
        <f t="shared" si="10"/>
        <v>0.24083069326333595</v>
      </c>
      <c r="AF52" s="17">
        <f t="shared" si="11"/>
        <v>3.5505846048714471E-2</v>
      </c>
    </row>
    <row r="53" spans="1:32" x14ac:dyDescent="0.25">
      <c r="A53" s="23">
        <v>2016</v>
      </c>
      <c r="B53" s="25">
        <v>2019</v>
      </c>
      <c r="C53" s="157"/>
      <c r="D53" s="131">
        <v>1.1184991656881719E-2</v>
      </c>
      <c r="E53" s="214" t="s">
        <v>20</v>
      </c>
      <c r="F53" s="215"/>
      <c r="G53" s="2">
        <v>6.347592184765731E-2</v>
      </c>
      <c r="H53" s="55">
        <v>4.2904755350629584E-2</v>
      </c>
      <c r="I53" s="58">
        <v>0.28793444475840635</v>
      </c>
      <c r="J53" s="147">
        <v>1.2979768115508118E-2</v>
      </c>
      <c r="K53" s="214" t="s">
        <v>20</v>
      </c>
      <c r="L53" s="235"/>
      <c r="M53" s="142">
        <v>0.51335403560719839</v>
      </c>
      <c r="N53" s="55">
        <v>4.6139827373612823E-2</v>
      </c>
      <c r="O53" s="235" t="s">
        <v>20</v>
      </c>
      <c r="P53" s="215"/>
      <c r="Q53" s="58">
        <v>0.19638960047275511</v>
      </c>
      <c r="R53" s="147">
        <v>1.0714501497540222E-2</v>
      </c>
      <c r="S53" s="214" t="s">
        <v>20</v>
      </c>
      <c r="T53" s="215"/>
      <c r="U53" s="214" t="s">
        <v>20</v>
      </c>
      <c r="V53" s="215"/>
      <c r="W53" s="57">
        <v>0.33333333333333331</v>
      </c>
      <c r="X53" s="147">
        <v>1.6853932584269662E-2</v>
      </c>
      <c r="Y53" s="12">
        <f t="shared" ref="Y53" si="27">AVERAGE(W53,U53,Q53)</f>
        <v>0.26486146690304424</v>
      </c>
      <c r="Z53" s="12">
        <f t="shared" ref="Z53" si="28">AVERAGE(X53,V53,R53,T53)</f>
        <v>1.3784217040904942E-2</v>
      </c>
      <c r="AA53" s="12">
        <f t="shared" si="14"/>
        <v>0.17570518330303184</v>
      </c>
      <c r="AB53" s="12">
        <f t="shared" si="13"/>
        <v>2.2356505041006475E-2</v>
      </c>
      <c r="AC53" s="16">
        <f t="shared" ref="AC53" si="29">Q53</f>
        <v>0.19638960047275511</v>
      </c>
      <c r="AD53" s="16">
        <f t="shared" ref="AD53" si="30">AVERAGE(R53, V53,T53)</f>
        <v>1.0714501497540222E-2</v>
      </c>
      <c r="AE53" s="17">
        <f t="shared" si="10"/>
        <v>0.17570518330303184</v>
      </c>
      <c r="AF53" s="17">
        <f t="shared" si="11"/>
        <v>2.2356505041006475E-2</v>
      </c>
    </row>
    <row r="54" spans="1:32" x14ac:dyDescent="0.25">
      <c r="A54" s="23">
        <v>2017</v>
      </c>
      <c r="B54" s="25">
        <v>2020</v>
      </c>
      <c r="C54" s="2">
        <v>0.26972111553784861</v>
      </c>
      <c r="D54" s="173">
        <v>2.5108285734292315E-2</v>
      </c>
      <c r="E54" s="214" t="s">
        <v>20</v>
      </c>
      <c r="F54" s="215"/>
      <c r="G54" s="2">
        <v>9.7776654876200103E-2</v>
      </c>
      <c r="H54" s="55">
        <v>7.9328705714152098E-2</v>
      </c>
      <c r="I54" s="58">
        <v>0.14962593516209477</v>
      </c>
      <c r="J54" s="171">
        <v>1.6566825036149556E-2</v>
      </c>
      <c r="K54" s="32"/>
      <c r="L54" s="32"/>
      <c r="M54" s="142">
        <v>0.16308897713856391</v>
      </c>
      <c r="N54" s="55">
        <v>4.5422191887675503E-2</v>
      </c>
      <c r="O54" s="5"/>
      <c r="P54" s="6"/>
      <c r="Q54" s="58">
        <v>4.3193232614919454E-2</v>
      </c>
      <c r="R54" s="171">
        <v>3.67961071030843E-2</v>
      </c>
      <c r="S54" s="5"/>
      <c r="T54" s="6"/>
      <c r="U54" s="5"/>
      <c r="V54" s="6"/>
      <c r="W54" s="58"/>
      <c r="X54" s="131">
        <v>9.3520125778641609E-3</v>
      </c>
      <c r="Y54" s="12">
        <f t="shared" ref="Y54" si="31">AVERAGE(W54,U54,Q54)</f>
        <v>4.3193232614919454E-2</v>
      </c>
      <c r="Z54" s="12">
        <f t="shared" ref="Z54" si="32">AVERAGE(X54,V54,R54,T54)</f>
        <v>2.3074059840474229E-2</v>
      </c>
      <c r="AA54" s="12">
        <f t="shared" si="14"/>
        <v>0.17237456852538116</v>
      </c>
      <c r="AB54" s="12">
        <f t="shared" si="13"/>
        <v>4.0334605494864659E-2</v>
      </c>
      <c r="AC54" s="16">
        <f t="shared" ref="AC54" si="33">Q54</f>
        <v>4.3193232614919454E-2</v>
      </c>
      <c r="AD54" s="16">
        <f t="shared" ref="AD54" si="34">AVERAGE(R54, V54,T54)</f>
        <v>3.67961071030843E-2</v>
      </c>
      <c r="AE54" s="17">
        <f t="shared" ref="AE54" si="35">AVERAGE(C54,E54, G54,I54)</f>
        <v>0.17237456852538116</v>
      </c>
      <c r="AF54" s="17">
        <f>AVERAGE(D54,F54, H54,J54)</f>
        <v>4.0334605494864652E-2</v>
      </c>
    </row>
    <row r="55" spans="1:32" ht="13" thickBot="1" x14ac:dyDescent="0.3">
      <c r="A55" s="26">
        <v>2018</v>
      </c>
      <c r="B55" s="27">
        <v>2021</v>
      </c>
      <c r="C55" s="4">
        <v>6.2771984171757778E-2</v>
      </c>
      <c r="D55" s="158">
        <v>3.2588566278867102E-2</v>
      </c>
      <c r="E55" s="211"/>
      <c r="F55" s="212"/>
      <c r="G55" s="4">
        <v>6.7260225669957693E-2</v>
      </c>
      <c r="H55" s="151">
        <v>4.3968992248062014E-2</v>
      </c>
      <c r="I55" s="152">
        <v>0.29615991583377171</v>
      </c>
      <c r="J55" s="172">
        <v>1.9731788835606487E-2</v>
      </c>
      <c r="K55" s="33"/>
      <c r="L55" s="33"/>
      <c r="M55" s="153">
        <v>0.11097388208797994</v>
      </c>
      <c r="N55" s="151">
        <v>6.896387594568866E-2</v>
      </c>
      <c r="O55" s="33"/>
      <c r="P55" s="33"/>
      <c r="Q55" s="152">
        <v>0.11966262519768055</v>
      </c>
      <c r="R55" s="172">
        <v>2.2753988245172121E-2</v>
      </c>
      <c r="S55" s="29"/>
      <c r="T55" s="30"/>
      <c r="U55" s="29"/>
      <c r="V55" s="30"/>
      <c r="W55" s="154">
        <v>4.3824701195219126E-2</v>
      </c>
      <c r="X55" s="134">
        <v>1.1918328584995252E-2</v>
      </c>
      <c r="Y55" s="12">
        <f t="shared" ref="Y55" si="36">AVERAGE(W55,U55,Q55)</f>
        <v>8.1743663196449837E-2</v>
      </c>
      <c r="Z55" s="12">
        <f t="shared" ref="Z55" si="37">AVERAGE(X55,V55,R55,T55)</f>
        <v>1.7336158415083687E-2</v>
      </c>
      <c r="AA55" s="12">
        <f t="shared" ref="AA55" si="38">AVERAGE(O55,K55,I55,G55,C55)</f>
        <v>0.14206404189182906</v>
      </c>
      <c r="AB55" s="12">
        <f t="shared" ref="AB55" si="39">AVERAGE(P55,L55,J55,H55,D55)</f>
        <v>3.2096449120845201E-2</v>
      </c>
      <c r="AC55" s="16">
        <f t="shared" ref="AC55" si="40">Q55</f>
        <v>0.11966262519768055</v>
      </c>
      <c r="AD55" s="16">
        <f t="shared" ref="AD55" si="41">AVERAGE(R55, V55,T55)</f>
        <v>2.2753988245172121E-2</v>
      </c>
      <c r="AE55" s="17">
        <f t="shared" ref="AE55" si="42">AVERAGE(C55,E55, G55,I55)</f>
        <v>0.14206404189182906</v>
      </c>
      <c r="AF55" s="17">
        <f>AVERAGE(D55,F55, H55,J55)</f>
        <v>3.2096449120845201E-2</v>
      </c>
    </row>
    <row r="56" spans="1:32" x14ac:dyDescent="0.25">
      <c r="Z56" s="12"/>
    </row>
    <row r="57" spans="1:32" x14ac:dyDescent="0.25">
      <c r="W57" s="47"/>
      <c r="X57" s="47"/>
    </row>
    <row r="58" spans="1:32" x14ac:dyDescent="0.25">
      <c r="A58" t="s">
        <v>34</v>
      </c>
      <c r="W58" s="47"/>
      <c r="X58" s="47"/>
    </row>
    <row r="59" spans="1:32" x14ac:dyDescent="0.25">
      <c r="A59" t="s">
        <v>35</v>
      </c>
      <c r="W59" s="47"/>
      <c r="X59" s="47"/>
    </row>
    <row r="60" spans="1:32" x14ac:dyDescent="0.25">
      <c r="A60" t="s">
        <v>36</v>
      </c>
      <c r="W60" s="47"/>
      <c r="X60" s="47"/>
    </row>
    <row r="61" spans="1:32" x14ac:dyDescent="0.25">
      <c r="A61" t="s">
        <v>46</v>
      </c>
      <c r="W61" s="47"/>
      <c r="X61" s="47"/>
    </row>
    <row r="62" spans="1:32" x14ac:dyDescent="0.25">
      <c r="A62" t="s">
        <v>38</v>
      </c>
      <c r="W62" s="47"/>
      <c r="X62" s="47"/>
    </row>
    <row r="63" spans="1:32" x14ac:dyDescent="0.25">
      <c r="A63" t="s">
        <v>107</v>
      </c>
      <c r="W63" s="47"/>
      <c r="X63" s="47"/>
    </row>
    <row r="64" spans="1:32" x14ac:dyDescent="0.25">
      <c r="B64" s="66" t="s">
        <v>111</v>
      </c>
      <c r="W64" s="47"/>
      <c r="X64" s="47"/>
    </row>
    <row r="65" spans="1:24" x14ac:dyDescent="0.25">
      <c r="A65" s="66" t="s">
        <v>112</v>
      </c>
      <c r="D65" s="100"/>
      <c r="W65" s="47"/>
      <c r="X65" s="47"/>
    </row>
    <row r="66" spans="1:24" x14ac:dyDescent="0.25">
      <c r="D66" s="100"/>
      <c r="W66" s="47"/>
      <c r="X66" s="47"/>
    </row>
    <row r="67" spans="1:24" x14ac:dyDescent="0.25">
      <c r="D67" s="100"/>
    </row>
    <row r="69" spans="1:24" x14ac:dyDescent="0.25">
      <c r="A69" t="s">
        <v>108</v>
      </c>
    </row>
  </sheetData>
  <mergeCells count="83">
    <mergeCell ref="E54:F54"/>
    <mergeCell ref="O52:P52"/>
    <mergeCell ref="S52:T52"/>
    <mergeCell ref="U52:V52"/>
    <mergeCell ref="E52:F52"/>
    <mergeCell ref="K52:L52"/>
    <mergeCell ref="U53:V53"/>
    <mergeCell ref="E53:F53"/>
    <mergeCell ref="K53:L53"/>
    <mergeCell ref="O53:P53"/>
    <mergeCell ref="S53:T53"/>
    <mergeCell ref="U51:V51"/>
    <mergeCell ref="E51:F51"/>
    <mergeCell ref="K51:L51"/>
    <mergeCell ref="O51:P51"/>
    <mergeCell ref="S51:T51"/>
    <mergeCell ref="E50:F50"/>
    <mergeCell ref="K50:L50"/>
    <mergeCell ref="O50:P50"/>
    <mergeCell ref="S50:T50"/>
    <mergeCell ref="U50:V50"/>
    <mergeCell ref="E49:F49"/>
    <mergeCell ref="O49:P49"/>
    <mergeCell ref="K49:L49"/>
    <mergeCell ref="S49:T49"/>
    <mergeCell ref="U49:V49"/>
    <mergeCell ref="K48:L48"/>
    <mergeCell ref="E48:F48"/>
    <mergeCell ref="S48:T48"/>
    <mergeCell ref="U48:V48"/>
    <mergeCell ref="E47:F47"/>
    <mergeCell ref="U47:V47"/>
    <mergeCell ref="S47:T47"/>
    <mergeCell ref="E41:F41"/>
    <mergeCell ref="U40:V40"/>
    <mergeCell ref="E46:F46"/>
    <mergeCell ref="U46:V46"/>
    <mergeCell ref="E45:F45"/>
    <mergeCell ref="U45:V45"/>
    <mergeCell ref="A6:A8"/>
    <mergeCell ref="K7:L7"/>
    <mergeCell ref="Q7:R7"/>
    <mergeCell ref="U7:V7"/>
    <mergeCell ref="K6:L6"/>
    <mergeCell ref="Q6:R6"/>
    <mergeCell ref="U6:V6"/>
    <mergeCell ref="G6:H6"/>
    <mergeCell ref="B6:B8"/>
    <mergeCell ref="O7:P7"/>
    <mergeCell ref="O6:P6"/>
    <mergeCell ref="M6:N6"/>
    <mergeCell ref="E6:F6"/>
    <mergeCell ref="I7:J7"/>
    <mergeCell ref="C7:D7"/>
    <mergeCell ref="C6:D6"/>
    <mergeCell ref="W6:X6"/>
    <mergeCell ref="I6:J6"/>
    <mergeCell ref="E7:F7"/>
    <mergeCell ref="G7:H7"/>
    <mergeCell ref="U39:V39"/>
    <mergeCell ref="W7:X7"/>
    <mergeCell ref="AC6:AF6"/>
    <mergeCell ref="Y6:AB6"/>
    <mergeCell ref="AC7:AD7"/>
    <mergeCell ref="AE7:AF7"/>
    <mergeCell ref="AA7:AB7"/>
    <mergeCell ref="Y7:Z7"/>
    <mergeCell ref="E55:F55"/>
    <mergeCell ref="C4:D4"/>
    <mergeCell ref="U44:V44"/>
    <mergeCell ref="E44:F44"/>
    <mergeCell ref="U43:V43"/>
    <mergeCell ref="S6:T6"/>
    <mergeCell ref="S7:T7"/>
    <mergeCell ref="E43:F43"/>
    <mergeCell ref="E39:F39"/>
    <mergeCell ref="E42:F42"/>
    <mergeCell ref="M7:N7"/>
    <mergeCell ref="U41:V41"/>
    <mergeCell ref="O40:P40"/>
    <mergeCell ref="E40:F40"/>
    <mergeCell ref="K5:L5"/>
    <mergeCell ref="M5:N5"/>
  </mergeCells>
  <phoneticPr fontId="2" type="noConversion"/>
  <pageMargins left="0.75" right="0.75" top="1" bottom="1" header="0.5" footer="0.5"/>
  <pageSetup scale="78" fitToWidth="3" orientation="landscape" r:id="rId1"/>
  <headerFooter alignWithMargins="0">
    <oddHeader>&amp;LSouthern BC Coho Exploitation Rates and Marine Surivals&amp;R&amp;D</oddHeader>
  </headerFooter>
  <colBreaks count="1" manualBreakCount="1">
    <brk id="24"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Z135"/>
  <sheetViews>
    <sheetView topLeftCell="A115" workbookViewId="0">
      <selection activeCell="E127" sqref="E127"/>
    </sheetView>
  </sheetViews>
  <sheetFormatPr defaultRowHeight="12.5" x14ac:dyDescent="0.25"/>
  <cols>
    <col min="2" max="2" width="11.54296875" customWidth="1"/>
  </cols>
  <sheetData>
    <row r="4" spans="1:15" x14ac:dyDescent="0.25">
      <c r="A4" t="s">
        <v>47</v>
      </c>
    </row>
    <row r="5" spans="1:15" x14ac:dyDescent="0.25">
      <c r="C5" t="s">
        <v>84</v>
      </c>
    </row>
    <row r="6" spans="1:15" x14ac:dyDescent="0.25">
      <c r="A6" t="s">
        <v>10</v>
      </c>
      <c r="B6" t="s">
        <v>22</v>
      </c>
      <c r="C6" t="s">
        <v>32</v>
      </c>
      <c r="E6" t="s">
        <v>9</v>
      </c>
    </row>
    <row r="7" spans="1:15" x14ac:dyDescent="0.25">
      <c r="C7" t="s">
        <v>13</v>
      </c>
      <c r="E7" t="s">
        <v>16</v>
      </c>
    </row>
    <row r="8" spans="1:15" x14ac:dyDescent="0.25">
      <c r="C8" t="s">
        <v>8</v>
      </c>
      <c r="D8" t="s">
        <v>0</v>
      </c>
      <c r="E8" t="s">
        <v>8</v>
      </c>
      <c r="F8" t="s">
        <v>0</v>
      </c>
    </row>
    <row r="9" spans="1:15" x14ac:dyDescent="0.25">
      <c r="A9">
        <v>1972</v>
      </c>
      <c r="B9">
        <v>1975</v>
      </c>
      <c r="E9">
        <v>0.64418333119613413</v>
      </c>
      <c r="H9" t="s">
        <v>113</v>
      </c>
      <c r="I9" t="s">
        <v>114</v>
      </c>
      <c r="J9" t="s">
        <v>116</v>
      </c>
      <c r="K9" t="s">
        <v>118</v>
      </c>
      <c r="N9" t="s">
        <v>115</v>
      </c>
      <c r="O9" t="s">
        <v>117</v>
      </c>
    </row>
    <row r="10" spans="1:15" x14ac:dyDescent="0.25">
      <c r="A10">
        <v>1973</v>
      </c>
      <c r="B10">
        <v>1976</v>
      </c>
      <c r="E10">
        <v>0.70345047698803576</v>
      </c>
      <c r="H10" s="15">
        <v>1996</v>
      </c>
      <c r="I10" s="15">
        <v>1999</v>
      </c>
      <c r="J10" s="44">
        <v>5.2756581939461318E-2</v>
      </c>
      <c r="K10" s="168"/>
      <c r="N10" s="167">
        <v>1.4846743295019157E-2</v>
      </c>
      <c r="O10" s="167">
        <v>3.4996276991809384E-2</v>
      </c>
    </row>
    <row r="11" spans="1:15" x14ac:dyDescent="0.25">
      <c r="A11">
        <v>1974</v>
      </c>
      <c r="B11">
        <v>1977</v>
      </c>
      <c r="E11">
        <v>0.66117562695456455</v>
      </c>
      <c r="H11" s="15">
        <v>1997</v>
      </c>
      <c r="I11" s="15">
        <v>2000</v>
      </c>
      <c r="J11" s="44">
        <v>0.10423960573269815</v>
      </c>
      <c r="K11" s="168"/>
      <c r="N11" s="167">
        <v>0.2217168954877437</v>
      </c>
      <c r="O11" s="167">
        <v>4.7669120224325276E-2</v>
      </c>
    </row>
    <row r="12" spans="1:15" x14ac:dyDescent="0.25">
      <c r="A12">
        <v>1975</v>
      </c>
      <c r="B12">
        <v>1978</v>
      </c>
      <c r="E12">
        <v>0.64019433506922396</v>
      </c>
      <c r="H12" s="15">
        <v>1998</v>
      </c>
      <c r="I12" s="15">
        <v>2001</v>
      </c>
      <c r="J12" s="44">
        <v>0.11509236123463472</v>
      </c>
      <c r="K12" s="168"/>
      <c r="N12" s="167">
        <v>0.17071784550698352</v>
      </c>
      <c r="O12" s="167">
        <v>4.6701388888888896E-2</v>
      </c>
    </row>
    <row r="13" spans="1:15" x14ac:dyDescent="0.25">
      <c r="A13">
        <v>1976</v>
      </c>
      <c r="B13">
        <v>1979</v>
      </c>
      <c r="E13">
        <v>0.62536282548359079</v>
      </c>
      <c r="H13" s="15">
        <v>1999</v>
      </c>
      <c r="I13" s="15">
        <v>2002</v>
      </c>
      <c r="J13" s="44">
        <v>5.6032145541292426E-2</v>
      </c>
      <c r="K13" s="176">
        <v>4.7818597835308639E-2</v>
      </c>
      <c r="N13" s="167">
        <v>0.11714421081135788</v>
      </c>
      <c r="O13" s="167">
        <v>0.03</v>
      </c>
    </row>
    <row r="14" spans="1:15" x14ac:dyDescent="0.25">
      <c r="A14">
        <v>1977</v>
      </c>
      <c r="B14">
        <v>1980</v>
      </c>
      <c r="E14">
        <v>0.54192559659138761</v>
      </c>
      <c r="H14" s="15">
        <v>2000</v>
      </c>
      <c r="I14" s="15">
        <v>2003</v>
      </c>
      <c r="J14" s="44">
        <v>0.1009011600220468</v>
      </c>
      <c r="K14" s="176">
        <v>5.2939632845391174E-2</v>
      </c>
      <c r="N14" s="167">
        <v>0.19961248739066328</v>
      </c>
      <c r="O14" s="167">
        <v>7.3267326732673263E-2</v>
      </c>
    </row>
    <row r="15" spans="1:15" x14ac:dyDescent="0.25">
      <c r="A15">
        <v>1978</v>
      </c>
      <c r="B15">
        <v>1981</v>
      </c>
      <c r="E15">
        <v>0.61921406358426079</v>
      </c>
      <c r="H15" s="15">
        <v>2001</v>
      </c>
      <c r="I15" s="15">
        <v>2004</v>
      </c>
      <c r="J15" s="44">
        <v>5.5532643027797833E-2</v>
      </c>
      <c r="K15" s="176">
        <v>2.2245434849891672E-2</v>
      </c>
      <c r="N15" s="167">
        <v>0.21733209217460361</v>
      </c>
      <c r="O15" s="167">
        <v>3.6386449184441658E-2</v>
      </c>
    </row>
    <row r="16" spans="1:15" x14ac:dyDescent="0.25">
      <c r="A16">
        <v>1979</v>
      </c>
      <c r="B16">
        <v>1982</v>
      </c>
      <c r="E16">
        <v>0.74166675226756784</v>
      </c>
      <c r="H16" s="15">
        <v>2002</v>
      </c>
      <c r="I16" s="15">
        <v>2005</v>
      </c>
      <c r="J16" s="44">
        <v>7.3787365434009475E-2</v>
      </c>
      <c r="K16" s="176">
        <v>1.9609604252742722E-2</v>
      </c>
      <c r="N16" s="167">
        <v>0.24227079109290703</v>
      </c>
      <c r="O16" s="167">
        <v>4.2999999999999997E-2</v>
      </c>
    </row>
    <row r="17" spans="1:15" x14ac:dyDescent="0.25">
      <c r="A17">
        <v>1980</v>
      </c>
      <c r="B17">
        <v>1983</v>
      </c>
      <c r="E17">
        <v>0.6557979185739905</v>
      </c>
      <c r="H17" s="15">
        <v>2003</v>
      </c>
      <c r="I17" s="15">
        <v>2006</v>
      </c>
      <c r="J17" s="44">
        <v>9.8822669804962942E-3</v>
      </c>
      <c r="K17" s="176">
        <v>8.9242982011061812E-4</v>
      </c>
      <c r="N17" s="167">
        <v>0.13656927965953239</v>
      </c>
      <c r="O17" s="167">
        <v>0.20689655172413796</v>
      </c>
    </row>
    <row r="18" spans="1:15" x14ac:dyDescent="0.25">
      <c r="A18">
        <v>1981</v>
      </c>
      <c r="B18">
        <v>1984</v>
      </c>
      <c r="E18">
        <v>0.72779326321813098</v>
      </c>
      <c r="H18" s="15">
        <v>2004</v>
      </c>
      <c r="I18" s="15">
        <v>2007</v>
      </c>
      <c r="J18" s="44">
        <v>6.9110036627588245E-2</v>
      </c>
      <c r="K18" s="176">
        <v>2.3393665158371043E-2</v>
      </c>
      <c r="N18" s="167">
        <v>0.25803139027584238</v>
      </c>
      <c r="O18" s="167">
        <v>7.4324324324324328E-2</v>
      </c>
    </row>
    <row r="19" spans="1:15" x14ac:dyDescent="0.25">
      <c r="A19">
        <v>1982</v>
      </c>
      <c r="B19">
        <v>1985</v>
      </c>
      <c r="E19">
        <v>0.61395609134970841</v>
      </c>
      <c r="H19" s="15">
        <v>2005</v>
      </c>
      <c r="I19" s="15">
        <v>2008</v>
      </c>
      <c r="J19" s="44">
        <v>7.3797233046140179E-2</v>
      </c>
      <c r="K19" s="176">
        <v>2.5909090909090909E-2</v>
      </c>
      <c r="N19" s="167">
        <v>0.10276637861664438</v>
      </c>
      <c r="O19" s="167">
        <v>8.7958818263205021E-2</v>
      </c>
    </row>
    <row r="20" spans="1:15" x14ac:dyDescent="0.25">
      <c r="A20">
        <v>1983</v>
      </c>
      <c r="B20">
        <v>1986</v>
      </c>
      <c r="E20">
        <v>0.60772341762211401</v>
      </c>
      <c r="H20" s="15">
        <v>2006</v>
      </c>
      <c r="I20" s="15">
        <v>2009</v>
      </c>
      <c r="J20" s="177">
        <v>0.15836158584027021</v>
      </c>
      <c r="K20" s="176">
        <v>7.0951295097981454E-2</v>
      </c>
      <c r="N20" s="167">
        <v>0.18880640783340708</v>
      </c>
      <c r="O20" s="167">
        <v>5.6489501042780513E-2</v>
      </c>
    </row>
    <row r="21" spans="1:15" x14ac:dyDescent="0.25">
      <c r="A21">
        <v>1984</v>
      </c>
      <c r="B21">
        <v>1987</v>
      </c>
      <c r="E21">
        <v>0.55004877316725453</v>
      </c>
      <c r="H21" s="15">
        <v>2007</v>
      </c>
      <c r="I21" s="15">
        <v>2010</v>
      </c>
      <c r="J21" s="176">
        <v>3.2826783056617251E-2</v>
      </c>
      <c r="K21" s="176">
        <v>0.01</v>
      </c>
      <c r="N21" s="167">
        <v>3.8277632472906713E-2</v>
      </c>
      <c r="O21" s="167">
        <v>2.7451873445580002E-2</v>
      </c>
    </row>
    <row r="22" spans="1:15" x14ac:dyDescent="0.25">
      <c r="A22">
        <v>1985</v>
      </c>
      <c r="B22">
        <v>1988</v>
      </c>
      <c r="E22">
        <v>0.70613788320881354</v>
      </c>
      <c r="H22" s="15">
        <v>2008</v>
      </c>
      <c r="I22" s="15">
        <v>2011</v>
      </c>
      <c r="J22" s="176">
        <v>0.12543201099578177</v>
      </c>
      <c r="K22" s="176">
        <v>1.4E-2</v>
      </c>
      <c r="N22" s="167">
        <v>0.31213040668961534</v>
      </c>
      <c r="O22" s="167">
        <v>0.11899999999999999</v>
      </c>
    </row>
    <row r="23" spans="1:15" x14ac:dyDescent="0.25">
      <c r="A23">
        <v>1986</v>
      </c>
      <c r="B23">
        <v>1989</v>
      </c>
      <c r="E23">
        <v>0.69372463191404687</v>
      </c>
      <c r="H23" s="15">
        <v>2009</v>
      </c>
      <c r="I23" s="15">
        <v>2012</v>
      </c>
      <c r="J23" s="176">
        <v>6.4279823709569001E-2</v>
      </c>
      <c r="K23" s="176">
        <v>1.4E-2</v>
      </c>
      <c r="N23" s="167">
        <v>0.14471583263026513</v>
      </c>
      <c r="O23" s="167">
        <v>6.5000000000000002E-2</v>
      </c>
    </row>
    <row r="24" spans="1:15" x14ac:dyDescent="0.25">
      <c r="A24">
        <v>1987</v>
      </c>
      <c r="B24">
        <v>1990</v>
      </c>
      <c r="E24">
        <v>0.66859496083228309</v>
      </c>
      <c r="H24" s="15">
        <v>2010</v>
      </c>
      <c r="I24" s="15">
        <v>2013</v>
      </c>
      <c r="J24" s="176">
        <v>0.11842799240675186</v>
      </c>
      <c r="K24" s="176">
        <v>0.02</v>
      </c>
      <c r="N24" s="167">
        <v>0.36977966277921237</v>
      </c>
      <c r="O24" s="167">
        <v>0.14399999999999999</v>
      </c>
    </row>
    <row r="25" spans="1:15" x14ac:dyDescent="0.25">
      <c r="A25">
        <v>1988</v>
      </c>
      <c r="B25">
        <v>1991</v>
      </c>
      <c r="E25">
        <v>0.56947401256749441</v>
      </c>
      <c r="H25" s="15">
        <v>2011</v>
      </c>
      <c r="I25" s="15">
        <v>2014</v>
      </c>
      <c r="J25" s="176">
        <v>0.11349983708864883</v>
      </c>
      <c r="K25" s="176">
        <v>2.1999999999999999E-2</v>
      </c>
      <c r="N25" s="167">
        <v>0.15985982206146365</v>
      </c>
      <c r="O25" s="167">
        <v>0.106</v>
      </c>
    </row>
    <row r="26" spans="1:15" x14ac:dyDescent="0.25">
      <c r="A26">
        <v>1989</v>
      </c>
      <c r="B26">
        <v>1992</v>
      </c>
      <c r="E26">
        <v>0.72230357791971755</v>
      </c>
      <c r="H26" s="15">
        <v>2012</v>
      </c>
      <c r="I26" s="15">
        <v>2015</v>
      </c>
      <c r="J26" s="55">
        <v>5.3680333119794997E-2</v>
      </c>
      <c r="K26" s="176">
        <v>3.0000000000000001E-3</v>
      </c>
      <c r="N26" s="167">
        <v>0.30342823832888871</v>
      </c>
      <c r="O26" s="167">
        <v>0.14299999999999999</v>
      </c>
    </row>
    <row r="27" spans="1:15" x14ac:dyDescent="0.25">
      <c r="A27">
        <v>1990</v>
      </c>
      <c r="B27">
        <v>1993</v>
      </c>
      <c r="E27">
        <v>0.75772858877369953</v>
      </c>
      <c r="H27" s="15">
        <v>2013</v>
      </c>
      <c r="I27" s="15">
        <v>2016</v>
      </c>
      <c r="J27" s="55">
        <v>7.3163219424460441E-2</v>
      </c>
      <c r="K27" s="176">
        <v>0.02</v>
      </c>
      <c r="N27" s="167">
        <v>0.26292051200633693</v>
      </c>
      <c r="O27" s="167">
        <v>8.6999999999999994E-2</v>
      </c>
    </row>
    <row r="28" spans="1:15" x14ac:dyDescent="0.25">
      <c r="A28">
        <v>1991</v>
      </c>
      <c r="B28">
        <v>1994</v>
      </c>
      <c r="E28">
        <v>0.62121212121212122</v>
      </c>
      <c r="H28" s="15">
        <v>2014</v>
      </c>
      <c r="I28" s="15">
        <v>2017</v>
      </c>
      <c r="J28" s="55">
        <v>7.1607885604587626E-2</v>
      </c>
      <c r="K28" s="176">
        <v>3.990326481257557E-3</v>
      </c>
      <c r="N28" s="167">
        <v>0.35288881251074061</v>
      </c>
      <c r="O28" s="167">
        <v>9.0909090909090912E-2</v>
      </c>
    </row>
    <row r="29" spans="1:15" x14ac:dyDescent="0.25">
      <c r="A29">
        <v>1992</v>
      </c>
      <c r="B29">
        <v>1995</v>
      </c>
      <c r="E29">
        <v>0.59420227243271262</v>
      </c>
      <c r="H29" s="15">
        <v>2015</v>
      </c>
      <c r="I29" s="15">
        <v>2018</v>
      </c>
      <c r="J29" s="55">
        <v>6.7936596352716094E-2</v>
      </c>
      <c r="K29" s="176">
        <v>9.7020097020097014E-3</v>
      </c>
      <c r="N29" s="167">
        <v>0.4633515972294015</v>
      </c>
      <c r="O29" s="167">
        <v>0.35714285714285715</v>
      </c>
    </row>
    <row r="30" spans="1:15" x14ac:dyDescent="0.25">
      <c r="A30">
        <v>1993</v>
      </c>
      <c r="B30">
        <v>1996</v>
      </c>
      <c r="E30">
        <v>0.54780900293371926</v>
      </c>
      <c r="H30" s="15">
        <v>2016</v>
      </c>
      <c r="I30" s="15">
        <v>2019</v>
      </c>
      <c r="J30" s="55">
        <v>4.6139827373612823E-2</v>
      </c>
      <c r="K30" s="176">
        <v>1.6853932584269662E-2</v>
      </c>
      <c r="N30" s="167">
        <v>0.51335403560719839</v>
      </c>
      <c r="O30" s="167">
        <v>0.33333333333333331</v>
      </c>
    </row>
    <row r="31" spans="1:15" x14ac:dyDescent="0.25">
      <c r="A31">
        <v>1994</v>
      </c>
      <c r="B31">
        <v>1997</v>
      </c>
      <c r="E31">
        <v>0.32446634315033995</v>
      </c>
      <c r="H31" s="15">
        <v>2017</v>
      </c>
      <c r="I31" s="15">
        <v>2020</v>
      </c>
      <c r="J31" s="55">
        <v>4.5422191887675503E-2</v>
      </c>
      <c r="K31" s="131">
        <v>9.3520125778641609E-3</v>
      </c>
      <c r="N31" s="167">
        <v>0.16308897713856391</v>
      </c>
      <c r="O31" s="167"/>
    </row>
    <row r="32" spans="1:15" ht="13" thickBot="1" x14ac:dyDescent="0.3">
      <c r="A32">
        <v>1995</v>
      </c>
      <c r="B32">
        <v>1998</v>
      </c>
      <c r="E32">
        <v>2.593896001456222E-2</v>
      </c>
      <c r="H32" s="15">
        <v>2018</v>
      </c>
      <c r="I32" s="15">
        <v>2021</v>
      </c>
      <c r="J32" s="151">
        <v>6.896387594568866E-2</v>
      </c>
      <c r="K32" s="134">
        <v>1.1918328584995252E-2</v>
      </c>
    </row>
    <row r="33" spans="1:6" x14ac:dyDescent="0.25">
      <c r="A33">
        <v>1996</v>
      </c>
      <c r="B33">
        <v>1999</v>
      </c>
      <c r="C33" s="61">
        <v>1.4846743295019157E-2</v>
      </c>
      <c r="D33" s="31">
        <v>5.2756581939461318E-2</v>
      </c>
      <c r="E33">
        <v>3.4996276991809384E-2</v>
      </c>
    </row>
    <row r="34" spans="1:6" x14ac:dyDescent="0.25">
      <c r="A34">
        <v>1997</v>
      </c>
      <c r="B34">
        <v>2000</v>
      </c>
      <c r="C34" s="61">
        <v>0.2217168954877437</v>
      </c>
      <c r="D34" s="31">
        <v>0.10423960573269815</v>
      </c>
      <c r="E34">
        <v>4.7669120224325276E-2</v>
      </c>
    </row>
    <row r="35" spans="1:6" x14ac:dyDescent="0.25">
      <c r="A35">
        <v>1998</v>
      </c>
      <c r="B35">
        <v>2001</v>
      </c>
      <c r="C35" s="61">
        <v>0.17071784550698352</v>
      </c>
      <c r="D35" s="31">
        <v>0.11509236123463472</v>
      </c>
      <c r="E35">
        <v>4.6701388888888896E-2</v>
      </c>
    </row>
    <row r="36" spans="1:6" x14ac:dyDescent="0.25">
      <c r="A36">
        <v>1999</v>
      </c>
      <c r="B36">
        <v>2002</v>
      </c>
      <c r="C36" s="61">
        <v>0.11714421081135788</v>
      </c>
      <c r="D36" s="31">
        <v>5.6032145541292426E-2</v>
      </c>
      <c r="E36">
        <v>0.03</v>
      </c>
      <c r="F36" s="176">
        <v>4.7818597835308639E-2</v>
      </c>
    </row>
    <row r="37" spans="1:6" x14ac:dyDescent="0.25">
      <c r="A37">
        <v>2000</v>
      </c>
      <c r="B37">
        <v>2003</v>
      </c>
      <c r="C37" s="61">
        <v>0.19961248739066328</v>
      </c>
      <c r="D37" s="31">
        <v>0.1009011600220468</v>
      </c>
      <c r="E37">
        <v>7.3267326732673263E-2</v>
      </c>
      <c r="F37" s="176">
        <v>5.2939632845391174E-2</v>
      </c>
    </row>
    <row r="38" spans="1:6" x14ac:dyDescent="0.25">
      <c r="A38">
        <v>2001</v>
      </c>
      <c r="B38">
        <v>2004</v>
      </c>
      <c r="C38" s="61">
        <v>0.21733209217460361</v>
      </c>
      <c r="D38" s="31">
        <v>5.5532643027797833E-2</v>
      </c>
      <c r="E38">
        <v>3.6386449184441658E-2</v>
      </c>
      <c r="F38" s="176">
        <v>2.2245434849891672E-2</v>
      </c>
    </row>
    <row r="39" spans="1:6" x14ac:dyDescent="0.25">
      <c r="A39">
        <v>2002</v>
      </c>
      <c r="B39">
        <v>2005</v>
      </c>
      <c r="C39" s="61">
        <v>0.24227079109290703</v>
      </c>
      <c r="D39" s="31">
        <v>7.3787365434009475E-2</v>
      </c>
      <c r="E39">
        <v>4.2999999999999997E-2</v>
      </c>
      <c r="F39" s="176">
        <v>1.9609604252742722E-2</v>
      </c>
    </row>
    <row r="40" spans="1:6" x14ac:dyDescent="0.25">
      <c r="A40">
        <v>2003</v>
      </c>
      <c r="B40">
        <v>2006</v>
      </c>
      <c r="C40" s="61">
        <v>0.13656927965953239</v>
      </c>
      <c r="D40" s="31">
        <v>9.8822669804962942E-3</v>
      </c>
      <c r="E40">
        <v>0.20689655172413796</v>
      </c>
      <c r="F40" s="176">
        <v>8.9242982011061812E-4</v>
      </c>
    </row>
    <row r="41" spans="1:6" x14ac:dyDescent="0.25">
      <c r="A41">
        <v>2004</v>
      </c>
      <c r="B41">
        <v>2007</v>
      </c>
      <c r="C41" s="61">
        <v>0.25803139027584238</v>
      </c>
      <c r="D41" s="31">
        <v>6.9110036627588245E-2</v>
      </c>
      <c r="E41">
        <v>7.4324324324324328E-2</v>
      </c>
      <c r="F41" s="176">
        <v>2.3393665158371043E-2</v>
      </c>
    </row>
    <row r="42" spans="1:6" x14ac:dyDescent="0.25">
      <c r="A42">
        <v>2005</v>
      </c>
      <c r="B42">
        <v>2008</v>
      </c>
      <c r="C42" s="61">
        <v>0.10276637861664438</v>
      </c>
      <c r="D42" s="31">
        <v>7.3797233046140179E-2</v>
      </c>
      <c r="E42">
        <v>8.7958818263205021E-2</v>
      </c>
      <c r="F42" s="176">
        <v>2.5909090909090909E-2</v>
      </c>
    </row>
    <row r="43" spans="1:6" x14ac:dyDescent="0.25">
      <c r="A43">
        <v>2006</v>
      </c>
      <c r="B43">
        <v>2009</v>
      </c>
      <c r="C43" s="39">
        <v>0.18880640783340708</v>
      </c>
      <c r="D43" s="178">
        <v>0.15836158584027021</v>
      </c>
      <c r="E43">
        <v>5.6489501042780513E-2</v>
      </c>
      <c r="F43" s="176">
        <v>7.0951295097981454E-2</v>
      </c>
    </row>
    <row r="44" spans="1:6" x14ac:dyDescent="0.25">
      <c r="A44">
        <v>2007</v>
      </c>
      <c r="B44">
        <v>2010</v>
      </c>
      <c r="C44" s="57">
        <v>3.8277632472906713E-2</v>
      </c>
      <c r="D44" s="179">
        <v>3.2826783056617251E-2</v>
      </c>
      <c r="E44">
        <v>2.7451873445580002E-2</v>
      </c>
      <c r="F44" s="176">
        <v>0.01</v>
      </c>
    </row>
    <row r="45" spans="1:6" x14ac:dyDescent="0.25">
      <c r="A45">
        <v>2008</v>
      </c>
      <c r="B45">
        <v>2011</v>
      </c>
      <c r="C45" s="57">
        <v>0.31213040668961534</v>
      </c>
      <c r="D45" s="179">
        <v>0.12543201099578177</v>
      </c>
      <c r="E45">
        <v>0.11899999999999999</v>
      </c>
      <c r="F45" s="176">
        <v>1.4E-2</v>
      </c>
    </row>
    <row r="46" spans="1:6" x14ac:dyDescent="0.25">
      <c r="A46">
        <v>2009</v>
      </c>
      <c r="B46">
        <v>2012</v>
      </c>
      <c r="C46" s="57">
        <v>0.14471583263026513</v>
      </c>
      <c r="D46" s="179">
        <v>6.4279823709569001E-2</v>
      </c>
      <c r="E46">
        <v>6.5000000000000002E-2</v>
      </c>
      <c r="F46" s="176">
        <v>1.4E-2</v>
      </c>
    </row>
    <row r="47" spans="1:6" x14ac:dyDescent="0.25">
      <c r="A47">
        <v>2010</v>
      </c>
      <c r="B47">
        <v>2013</v>
      </c>
      <c r="C47" s="57">
        <v>0.36977966277921237</v>
      </c>
      <c r="D47" s="179">
        <v>0.11842799240675186</v>
      </c>
      <c r="E47">
        <v>0.14399999999999999</v>
      </c>
      <c r="F47" s="176">
        <v>0.02</v>
      </c>
    </row>
    <row r="48" spans="1:6" x14ac:dyDescent="0.25">
      <c r="A48">
        <v>2011</v>
      </c>
      <c r="B48">
        <v>2014</v>
      </c>
      <c r="C48" s="57">
        <v>0.15985982206146365</v>
      </c>
      <c r="D48" s="179">
        <v>0.11349983708864883</v>
      </c>
      <c r="E48">
        <v>0.106</v>
      </c>
      <c r="F48" s="176">
        <v>2.1999999999999999E-2</v>
      </c>
    </row>
    <row r="49" spans="1:26" x14ac:dyDescent="0.25">
      <c r="A49">
        <v>2012</v>
      </c>
      <c r="B49">
        <v>2015</v>
      </c>
      <c r="C49" s="180">
        <v>0.30342823832888871</v>
      </c>
      <c r="D49" s="181">
        <v>5.3680333119794997E-2</v>
      </c>
      <c r="E49">
        <v>0.14299999999999999</v>
      </c>
      <c r="F49" s="176">
        <v>3.0000000000000001E-3</v>
      </c>
    </row>
    <row r="50" spans="1:26" x14ac:dyDescent="0.25">
      <c r="A50">
        <v>2013</v>
      </c>
      <c r="B50">
        <v>2016</v>
      </c>
      <c r="C50" s="180">
        <v>0.26292051200633693</v>
      </c>
      <c r="D50" s="181">
        <v>7.3163219424460441E-2</v>
      </c>
      <c r="E50">
        <v>8.6999999999999994E-2</v>
      </c>
      <c r="F50" s="176">
        <v>0.02</v>
      </c>
    </row>
    <row r="51" spans="1:26" x14ac:dyDescent="0.25">
      <c r="A51">
        <v>2014</v>
      </c>
      <c r="B51">
        <v>2017</v>
      </c>
      <c r="C51" s="180">
        <v>0.35288881251074061</v>
      </c>
      <c r="D51" s="181">
        <v>7.1607885604587626E-2</v>
      </c>
      <c r="E51">
        <v>9.0909090909090912E-2</v>
      </c>
      <c r="F51" s="176">
        <v>3.990326481257557E-3</v>
      </c>
    </row>
    <row r="52" spans="1:26" x14ac:dyDescent="0.25">
      <c r="A52">
        <v>2015</v>
      </c>
      <c r="B52">
        <v>2018</v>
      </c>
      <c r="C52" s="180">
        <v>0.4633515972294015</v>
      </c>
      <c r="D52" s="181">
        <v>6.7936596352716094E-2</v>
      </c>
      <c r="E52">
        <v>0.35714285714285715</v>
      </c>
      <c r="F52" s="176">
        <v>9.7020097020097014E-3</v>
      </c>
    </row>
    <row r="53" spans="1:26" x14ac:dyDescent="0.25">
      <c r="A53">
        <v>2016</v>
      </c>
      <c r="B53">
        <v>2019</v>
      </c>
      <c r="C53" s="180">
        <v>0.51335403560719839</v>
      </c>
      <c r="D53" s="181">
        <v>4.6139827373612823E-2</v>
      </c>
      <c r="E53">
        <v>0.33333333333333331</v>
      </c>
      <c r="F53" s="176">
        <v>1.6853932584269662E-2</v>
      </c>
    </row>
    <row r="54" spans="1:26" x14ac:dyDescent="0.25">
      <c r="A54">
        <v>2017</v>
      </c>
      <c r="B54">
        <v>2020</v>
      </c>
      <c r="C54" s="180">
        <v>0.16308897713856391</v>
      </c>
      <c r="D54" s="181">
        <v>4.5422191887675503E-2</v>
      </c>
      <c r="F54" s="131">
        <v>9.3520125778641609E-3</v>
      </c>
    </row>
    <row r="55" spans="1:26" ht="13" thickBot="1" x14ac:dyDescent="0.3">
      <c r="A55">
        <v>2018</v>
      </c>
      <c r="B55">
        <v>2021</v>
      </c>
      <c r="C55" s="180">
        <v>0.11097388208797994</v>
      </c>
      <c r="D55" s="181">
        <v>6.896387594568866E-2</v>
      </c>
      <c r="E55">
        <v>4.3824701195219126E-2</v>
      </c>
      <c r="F55" s="134">
        <v>1.1918328584995252E-2</v>
      </c>
    </row>
    <row r="58" spans="1:26" x14ac:dyDescent="0.25">
      <c r="A58" s="66" t="s">
        <v>126</v>
      </c>
      <c r="G58" s="66" t="s">
        <v>132</v>
      </c>
    </row>
    <row r="59" spans="1:26" x14ac:dyDescent="0.25">
      <c r="A59" t="s">
        <v>113</v>
      </c>
      <c r="B59" t="s">
        <v>114</v>
      </c>
      <c r="C59" t="s">
        <v>115</v>
      </c>
      <c r="D59" t="s">
        <v>116</v>
      </c>
      <c r="E59" t="s">
        <v>124</v>
      </c>
      <c r="G59" t="s">
        <v>113</v>
      </c>
      <c r="H59" t="s">
        <v>114</v>
      </c>
      <c r="I59" t="s">
        <v>117</v>
      </c>
      <c r="J59" t="s">
        <v>118</v>
      </c>
      <c r="K59" t="s">
        <v>124</v>
      </c>
    </row>
    <row r="60" spans="1:26" x14ac:dyDescent="0.25">
      <c r="A60" s="169">
        <v>2003</v>
      </c>
      <c r="B60" s="169">
        <v>2006</v>
      </c>
      <c r="C60" s="170">
        <v>0.13656927965953239</v>
      </c>
      <c r="D60" s="170">
        <v>9.8822669804962942E-3</v>
      </c>
      <c r="E60" s="161">
        <v>1</v>
      </c>
      <c r="G60" s="169">
        <v>2003</v>
      </c>
      <c r="H60" s="169">
        <v>2006</v>
      </c>
      <c r="I60" s="170">
        <v>0.20689655172413796</v>
      </c>
      <c r="J60" s="170">
        <v>8.9242982011061812E-4</v>
      </c>
      <c r="K60" s="161">
        <v>1</v>
      </c>
      <c r="Q60" t="s">
        <v>32</v>
      </c>
      <c r="V60" t="s">
        <v>47</v>
      </c>
    </row>
    <row r="61" spans="1:26" ht="13" thickBot="1" x14ac:dyDescent="0.3">
      <c r="A61" s="169">
        <v>2007</v>
      </c>
      <c r="B61" s="169">
        <v>2010</v>
      </c>
      <c r="C61" s="170">
        <v>3.8277632472906713E-2</v>
      </c>
      <c r="D61" s="170">
        <v>3.2826783056617251E-2</v>
      </c>
      <c r="E61" s="161">
        <v>2</v>
      </c>
      <c r="G61" s="169">
        <v>2012</v>
      </c>
      <c r="H61" s="169">
        <v>2015</v>
      </c>
      <c r="I61" s="170">
        <v>0.14299999999999999</v>
      </c>
      <c r="J61" s="170">
        <v>3.0000000000000001E-3</v>
      </c>
      <c r="K61" s="161">
        <v>2</v>
      </c>
      <c r="Q61" t="s">
        <v>13</v>
      </c>
      <c r="W61" s="227" t="s">
        <v>84</v>
      </c>
      <c r="X61" s="227"/>
    </row>
    <row r="62" spans="1:26" x14ac:dyDescent="0.25">
      <c r="A62" s="169">
        <v>2017</v>
      </c>
      <c r="B62" s="169">
        <v>2020</v>
      </c>
      <c r="C62" s="170">
        <v>0.16308897713856391</v>
      </c>
      <c r="D62" s="170">
        <v>4.5422191887675503E-2</v>
      </c>
      <c r="E62" s="161">
        <v>3</v>
      </c>
      <c r="G62" s="155">
        <v>2014</v>
      </c>
      <c r="H62" s="155">
        <v>2017</v>
      </c>
      <c r="I62" s="165">
        <v>9.0909090909090912E-2</v>
      </c>
      <c r="J62" s="165">
        <v>3.990326481257557E-3</v>
      </c>
      <c r="K62" s="161">
        <v>3</v>
      </c>
      <c r="Q62" t="s">
        <v>8</v>
      </c>
      <c r="R62" t="s">
        <v>0</v>
      </c>
      <c r="V62" s="233" t="s">
        <v>10</v>
      </c>
      <c r="W62" s="231" t="s">
        <v>32</v>
      </c>
      <c r="X62" s="231"/>
      <c r="Y62" s="231" t="s">
        <v>9</v>
      </c>
      <c r="Z62" s="221"/>
    </row>
    <row r="63" spans="1:26" x14ac:dyDescent="0.25">
      <c r="A63" s="169">
        <v>2016</v>
      </c>
      <c r="B63" s="169">
        <v>2019</v>
      </c>
      <c r="C63" s="170">
        <v>0.51335403560719839</v>
      </c>
      <c r="D63" s="170">
        <v>4.6139827373612823E-2</v>
      </c>
      <c r="E63" s="161">
        <v>4</v>
      </c>
      <c r="G63" s="169">
        <v>2017</v>
      </c>
      <c r="H63" s="169">
        <v>2020</v>
      </c>
      <c r="I63" s="170"/>
      <c r="J63" s="170">
        <v>9.3520125778641609E-3</v>
      </c>
      <c r="K63" s="161">
        <v>4</v>
      </c>
      <c r="V63" s="234"/>
      <c r="W63" s="224" t="s">
        <v>13</v>
      </c>
      <c r="X63" s="224"/>
      <c r="Y63" s="232" t="s">
        <v>16</v>
      </c>
      <c r="Z63" s="223"/>
    </row>
    <row r="64" spans="1:26" ht="13" thickBot="1" x14ac:dyDescent="0.3">
      <c r="A64" s="169">
        <v>1996</v>
      </c>
      <c r="B64" s="169">
        <v>1999</v>
      </c>
      <c r="C64" s="170">
        <v>1.4846743295019157E-2</v>
      </c>
      <c r="D64" s="170">
        <v>5.2756581939461318E-2</v>
      </c>
      <c r="E64" s="161">
        <v>5</v>
      </c>
      <c r="G64" s="169">
        <v>1996</v>
      </c>
      <c r="H64" s="169">
        <v>1999</v>
      </c>
      <c r="I64" s="170">
        <v>3.4996276991809384E-2</v>
      </c>
      <c r="J64" s="170"/>
      <c r="K64" s="161">
        <v>5</v>
      </c>
      <c r="V64" s="234"/>
      <c r="W64" s="11" t="s">
        <v>8</v>
      </c>
      <c r="X64" s="11" t="s">
        <v>0</v>
      </c>
      <c r="Y64" s="11" t="s">
        <v>8</v>
      </c>
      <c r="Z64" s="10" t="s">
        <v>0</v>
      </c>
    </row>
    <row r="65" spans="1:26" x14ac:dyDescent="0.25">
      <c r="A65" s="169">
        <v>2012</v>
      </c>
      <c r="B65" s="169">
        <v>2015</v>
      </c>
      <c r="C65" s="170">
        <v>0.30342823832888871</v>
      </c>
      <c r="D65" s="170">
        <v>5.3680333119794997E-2</v>
      </c>
      <c r="E65" s="161">
        <v>6</v>
      </c>
      <c r="G65" s="159">
        <v>2015</v>
      </c>
      <c r="H65" s="159">
        <v>2018</v>
      </c>
      <c r="I65" s="164">
        <v>0.35714285714285715</v>
      </c>
      <c r="J65" s="164">
        <v>9.7020097020097014E-3</v>
      </c>
      <c r="K65" s="161">
        <v>6</v>
      </c>
      <c r="V65" s="22">
        <v>1972</v>
      </c>
      <c r="W65" s="40"/>
      <c r="X65" s="41"/>
      <c r="Y65" s="60">
        <v>0.64418333119613413</v>
      </c>
      <c r="Z65" s="35"/>
    </row>
    <row r="66" spans="1:26" x14ac:dyDescent="0.25">
      <c r="A66" s="159">
        <v>2001</v>
      </c>
      <c r="B66" s="159">
        <v>2004</v>
      </c>
      <c r="C66" s="164">
        <v>0.21733209217460361</v>
      </c>
      <c r="D66" s="164">
        <v>5.5532643027797833E-2</v>
      </c>
      <c r="E66" s="161">
        <v>7</v>
      </c>
      <c r="G66" s="169">
        <v>2007</v>
      </c>
      <c r="H66" s="169">
        <v>2010</v>
      </c>
      <c r="I66" s="170">
        <v>2.7451873445580002E-2</v>
      </c>
      <c r="J66" s="170">
        <v>0.01</v>
      </c>
      <c r="K66" s="161">
        <v>7</v>
      </c>
      <c r="V66" s="23">
        <v>1973</v>
      </c>
      <c r="W66" s="42"/>
      <c r="X66" s="43"/>
      <c r="Y66" s="61">
        <v>0.70345047698803576</v>
      </c>
      <c r="Z66" s="37"/>
    </row>
    <row r="67" spans="1:26" x14ac:dyDescent="0.25">
      <c r="A67" s="159">
        <v>1999</v>
      </c>
      <c r="B67" s="159">
        <v>2002</v>
      </c>
      <c r="C67" s="164">
        <v>0.11714421081135788</v>
      </c>
      <c r="D67" s="164">
        <v>5.6032145541292426E-2</v>
      </c>
      <c r="E67" s="161">
        <v>8</v>
      </c>
      <c r="G67" s="159">
        <v>2009</v>
      </c>
      <c r="H67" s="159">
        <v>2012</v>
      </c>
      <c r="I67" s="164">
        <v>6.5000000000000002E-2</v>
      </c>
      <c r="J67" s="164">
        <v>1.4E-2</v>
      </c>
      <c r="K67" s="161">
        <v>8</v>
      </c>
      <c r="V67" s="23">
        <v>1974</v>
      </c>
      <c r="W67" s="42"/>
      <c r="X67" s="43"/>
      <c r="Y67" s="61">
        <v>0.66117562695456455</v>
      </c>
      <c r="Z67" s="37"/>
    </row>
    <row r="68" spans="1:26" x14ac:dyDescent="0.25">
      <c r="A68" s="159">
        <v>2009</v>
      </c>
      <c r="B68" s="159">
        <v>2012</v>
      </c>
      <c r="C68" s="164">
        <v>0.14471583263026513</v>
      </c>
      <c r="D68" s="164">
        <v>6.4279823709569001E-2</v>
      </c>
      <c r="E68" s="161">
        <v>9</v>
      </c>
      <c r="G68" s="160">
        <v>2008</v>
      </c>
      <c r="H68" s="160">
        <v>2011</v>
      </c>
      <c r="I68" s="166">
        <v>0.11899999999999999</v>
      </c>
      <c r="J68" s="166">
        <v>1.4E-2</v>
      </c>
      <c r="K68" s="161">
        <v>9</v>
      </c>
      <c r="V68" s="23">
        <v>1975</v>
      </c>
      <c r="W68" s="42"/>
      <c r="X68" s="43"/>
      <c r="Y68" s="61">
        <v>0.64019433506922396</v>
      </c>
      <c r="Z68" s="37"/>
    </row>
    <row r="69" spans="1:26" x14ac:dyDescent="0.25">
      <c r="A69" s="159">
        <v>2015</v>
      </c>
      <c r="B69" s="159">
        <v>2018</v>
      </c>
      <c r="C69" s="164">
        <v>0.4633515972294015</v>
      </c>
      <c r="D69" s="164">
        <v>6.7936596352716094E-2</v>
      </c>
      <c r="E69" s="161">
        <v>10</v>
      </c>
      <c r="G69" s="169">
        <v>2016</v>
      </c>
      <c r="H69" s="169">
        <v>2019</v>
      </c>
      <c r="I69" s="170">
        <v>0.33333333333333331</v>
      </c>
      <c r="J69" s="170">
        <v>1.6853932584269662E-2</v>
      </c>
      <c r="K69" s="161">
        <v>10</v>
      </c>
      <c r="V69" s="23">
        <v>1976</v>
      </c>
      <c r="W69" s="42"/>
      <c r="X69" s="43"/>
      <c r="Y69" s="61">
        <v>0.62536282548359079</v>
      </c>
      <c r="Z69" s="37"/>
    </row>
    <row r="70" spans="1:26" x14ac:dyDescent="0.25">
      <c r="A70" s="159">
        <v>2004</v>
      </c>
      <c r="B70" s="159">
        <v>2007</v>
      </c>
      <c r="C70" s="164">
        <v>0.25803139027584238</v>
      </c>
      <c r="D70" s="164">
        <v>6.9110036627588245E-2</v>
      </c>
      <c r="E70" s="161">
        <v>11</v>
      </c>
      <c r="G70" s="155">
        <v>2002</v>
      </c>
      <c r="H70" s="155">
        <v>2005</v>
      </c>
      <c r="I70" s="165">
        <v>4.2999999999999997E-2</v>
      </c>
      <c r="J70" s="165">
        <v>1.9609604252742722E-2</v>
      </c>
      <c r="K70" s="161">
        <v>11</v>
      </c>
      <c r="V70" s="23">
        <v>1977</v>
      </c>
      <c r="W70" s="42"/>
      <c r="X70" s="43"/>
      <c r="Y70" s="61">
        <v>0.54192559659138761</v>
      </c>
      <c r="Z70" s="37"/>
    </row>
    <row r="71" spans="1:26" x14ac:dyDescent="0.25">
      <c r="A71" s="155">
        <v>2014</v>
      </c>
      <c r="B71" s="155">
        <v>2017</v>
      </c>
      <c r="C71" s="165">
        <v>0.35288881251074061</v>
      </c>
      <c r="D71" s="165">
        <v>7.1607885604587626E-2</v>
      </c>
      <c r="E71" s="161">
        <v>12</v>
      </c>
      <c r="G71" s="155">
        <v>2013</v>
      </c>
      <c r="H71" s="155">
        <v>2016</v>
      </c>
      <c r="I71" s="165">
        <v>8.6999999999999994E-2</v>
      </c>
      <c r="J71" s="165">
        <v>0.02</v>
      </c>
      <c r="K71" s="161">
        <v>12</v>
      </c>
      <c r="V71" s="23">
        <v>1978</v>
      </c>
      <c r="W71" s="42"/>
      <c r="X71" s="43"/>
      <c r="Y71" s="61">
        <v>0.61921406358426079</v>
      </c>
      <c r="Z71" s="37"/>
    </row>
    <row r="72" spans="1:26" x14ac:dyDescent="0.25">
      <c r="A72" s="155">
        <v>2013</v>
      </c>
      <c r="B72" s="155">
        <v>2016</v>
      </c>
      <c r="C72" s="165">
        <v>0.26292051200633693</v>
      </c>
      <c r="D72" s="165">
        <v>7.3163219424460441E-2</v>
      </c>
      <c r="E72" s="161">
        <v>13</v>
      </c>
      <c r="G72" s="160">
        <v>2010</v>
      </c>
      <c r="H72" s="160">
        <v>2013</v>
      </c>
      <c r="I72" s="166">
        <v>0.14399999999999999</v>
      </c>
      <c r="J72" s="166">
        <v>0.02</v>
      </c>
      <c r="K72" s="161">
        <v>13</v>
      </c>
      <c r="V72" s="23">
        <v>1979</v>
      </c>
      <c r="W72" s="42"/>
      <c r="X72" s="43"/>
      <c r="Y72" s="61">
        <v>0.74166675226756784</v>
      </c>
      <c r="Z72" s="37"/>
    </row>
    <row r="73" spans="1:26" x14ac:dyDescent="0.25">
      <c r="A73" s="155">
        <v>2002</v>
      </c>
      <c r="B73" s="155">
        <v>2005</v>
      </c>
      <c r="C73" s="165">
        <v>0.24227079109290703</v>
      </c>
      <c r="D73" s="165">
        <v>7.3787365434009475E-2</v>
      </c>
      <c r="E73" s="161">
        <v>14</v>
      </c>
      <c r="G73" s="160">
        <v>2011</v>
      </c>
      <c r="H73" s="160">
        <v>2014</v>
      </c>
      <c r="I73" s="166">
        <v>0.106</v>
      </c>
      <c r="J73" s="166">
        <v>2.1999999999999999E-2</v>
      </c>
      <c r="K73" s="161">
        <v>14</v>
      </c>
      <c r="V73" s="23">
        <v>1980</v>
      </c>
      <c r="W73" s="42"/>
      <c r="X73" s="43"/>
      <c r="Y73" s="61">
        <v>0.6557979185739905</v>
      </c>
      <c r="Z73" s="37"/>
    </row>
    <row r="74" spans="1:26" x14ac:dyDescent="0.25">
      <c r="A74" s="155">
        <v>2005</v>
      </c>
      <c r="B74" s="155">
        <v>2008</v>
      </c>
      <c r="C74" s="165">
        <v>0.10276637861664438</v>
      </c>
      <c r="D74" s="165">
        <v>7.3797233046140179E-2</v>
      </c>
      <c r="E74" s="161">
        <v>15</v>
      </c>
      <c r="G74" s="159">
        <v>2001</v>
      </c>
      <c r="H74" s="159">
        <v>2004</v>
      </c>
      <c r="I74" s="164">
        <v>3.6386449184441658E-2</v>
      </c>
      <c r="J74" s="164">
        <v>2.2245434849891672E-2</v>
      </c>
      <c r="K74" s="161">
        <v>15</v>
      </c>
      <c r="V74" s="23">
        <v>1981</v>
      </c>
      <c r="W74" s="42"/>
      <c r="X74" s="43"/>
      <c r="Y74" s="61">
        <v>0.72779326321813098</v>
      </c>
      <c r="Z74" s="37"/>
    </row>
    <row r="75" spans="1:26" x14ac:dyDescent="0.25">
      <c r="A75" s="155">
        <v>2000</v>
      </c>
      <c r="B75" s="155">
        <v>2003</v>
      </c>
      <c r="C75" s="165">
        <v>0.19961248739066328</v>
      </c>
      <c r="D75" s="165">
        <v>0.1009011600220468</v>
      </c>
      <c r="E75" s="161">
        <v>16</v>
      </c>
      <c r="G75" s="159">
        <v>2004</v>
      </c>
      <c r="H75" s="159">
        <v>2007</v>
      </c>
      <c r="I75" s="164">
        <v>7.4324324324324328E-2</v>
      </c>
      <c r="J75" s="164">
        <v>2.3393665158371043E-2</v>
      </c>
      <c r="K75" s="161">
        <v>16</v>
      </c>
      <c r="V75" s="23">
        <v>1982</v>
      </c>
      <c r="W75" s="42"/>
      <c r="X75" s="43"/>
      <c r="Y75" s="61">
        <v>0.61395609134970841</v>
      </c>
      <c r="Z75" s="37"/>
    </row>
    <row r="76" spans="1:26" x14ac:dyDescent="0.25">
      <c r="A76" s="160">
        <v>1997</v>
      </c>
      <c r="B76" s="160">
        <v>2000</v>
      </c>
      <c r="C76" s="166">
        <v>0.2217168954877437</v>
      </c>
      <c r="D76" s="166">
        <v>0.10423960573269815</v>
      </c>
      <c r="E76" s="161">
        <v>17</v>
      </c>
      <c r="G76" s="155">
        <v>2005</v>
      </c>
      <c r="H76" s="155">
        <v>2008</v>
      </c>
      <c r="I76" s="165">
        <v>8.7958818263205021E-2</v>
      </c>
      <c r="J76" s="165">
        <v>2.5909090909090909E-2</v>
      </c>
      <c r="K76" s="161">
        <v>17</v>
      </c>
      <c r="V76" s="23">
        <v>1983</v>
      </c>
      <c r="W76" s="42"/>
      <c r="X76" s="43"/>
      <c r="Y76" s="61">
        <v>0.60772341762211401</v>
      </c>
      <c r="Z76" s="37"/>
    </row>
    <row r="77" spans="1:26" x14ac:dyDescent="0.25">
      <c r="A77" s="160">
        <v>2011</v>
      </c>
      <c r="B77" s="160">
        <v>2014</v>
      </c>
      <c r="C77" s="166">
        <v>0.15985982206146365</v>
      </c>
      <c r="D77" s="166">
        <v>0.11349983708864883</v>
      </c>
      <c r="E77" s="161">
        <v>18</v>
      </c>
      <c r="G77" s="159">
        <v>1999</v>
      </c>
      <c r="H77" s="159">
        <v>2002</v>
      </c>
      <c r="I77" s="164">
        <v>0.03</v>
      </c>
      <c r="J77" s="164">
        <v>4.7818597835308639E-2</v>
      </c>
      <c r="K77" s="161">
        <v>18</v>
      </c>
      <c r="V77" s="23">
        <v>1984</v>
      </c>
      <c r="W77" s="42"/>
      <c r="X77" s="43"/>
      <c r="Y77" s="61">
        <v>0.55004877316725453</v>
      </c>
      <c r="Z77" s="37"/>
    </row>
    <row r="78" spans="1:26" x14ac:dyDescent="0.25">
      <c r="A78" s="160">
        <v>1998</v>
      </c>
      <c r="B78" s="160">
        <v>2001</v>
      </c>
      <c r="C78" s="166">
        <v>0.17071784550698352</v>
      </c>
      <c r="D78" s="166">
        <v>0.11509236123463472</v>
      </c>
      <c r="E78" s="161">
        <v>19</v>
      </c>
      <c r="G78" s="155">
        <v>2000</v>
      </c>
      <c r="H78" s="155">
        <v>2003</v>
      </c>
      <c r="I78" s="165">
        <v>7.3267326732673263E-2</v>
      </c>
      <c r="J78" s="165">
        <v>5.2939632845391174E-2</v>
      </c>
      <c r="K78" s="161">
        <v>19</v>
      </c>
      <c r="V78" s="23">
        <v>1985</v>
      </c>
      <c r="W78" s="42"/>
      <c r="X78" s="43"/>
      <c r="Y78" s="61">
        <v>0.70613788320881354</v>
      </c>
      <c r="Z78" s="37"/>
    </row>
    <row r="79" spans="1:26" x14ac:dyDescent="0.25">
      <c r="A79" s="160">
        <v>2010</v>
      </c>
      <c r="B79" s="160">
        <v>2013</v>
      </c>
      <c r="C79" s="166">
        <v>0.36977966277921237</v>
      </c>
      <c r="D79" s="166">
        <v>0.11842799240675186</v>
      </c>
      <c r="E79" s="161">
        <v>20</v>
      </c>
      <c r="G79" s="160">
        <v>2006</v>
      </c>
      <c r="H79" s="160">
        <v>2009</v>
      </c>
      <c r="I79" s="166">
        <v>5.6489501042780513E-2</v>
      </c>
      <c r="J79" s="166">
        <v>7.0951295097981454E-2</v>
      </c>
      <c r="K79" s="161">
        <v>20</v>
      </c>
      <c r="V79" s="23">
        <v>1986</v>
      </c>
      <c r="W79" s="42"/>
      <c r="X79" s="43"/>
      <c r="Y79" s="61">
        <v>0.69372463191404687</v>
      </c>
      <c r="Z79" s="37"/>
    </row>
    <row r="80" spans="1:26" x14ac:dyDescent="0.25">
      <c r="A80" s="160">
        <v>2008</v>
      </c>
      <c r="B80" s="160">
        <v>2011</v>
      </c>
      <c r="C80" s="166">
        <v>0.31213040668961534</v>
      </c>
      <c r="D80" s="166">
        <v>0.12543201099578177</v>
      </c>
      <c r="E80" s="161">
        <v>21</v>
      </c>
      <c r="G80" s="160">
        <v>1997</v>
      </c>
      <c r="H80" s="160">
        <v>2000</v>
      </c>
      <c r="I80" s="166">
        <v>4.7669120224325276E-2</v>
      </c>
      <c r="J80" s="166"/>
      <c r="K80" s="161">
        <v>21</v>
      </c>
      <c r="V80" s="23">
        <v>1987</v>
      </c>
      <c r="W80" s="42"/>
      <c r="X80" s="43"/>
      <c r="Y80" s="61">
        <v>0.66859496083228309</v>
      </c>
      <c r="Z80" s="37"/>
    </row>
    <row r="81" spans="1:26" x14ac:dyDescent="0.25">
      <c r="A81" s="160">
        <v>2006</v>
      </c>
      <c r="B81" s="160">
        <v>2009</v>
      </c>
      <c r="C81" s="166">
        <v>0.18880640783340708</v>
      </c>
      <c r="D81" s="166">
        <v>0.15836158584027021</v>
      </c>
      <c r="E81" s="161">
        <v>22</v>
      </c>
      <c r="G81" s="160">
        <v>1998</v>
      </c>
      <c r="H81" s="160">
        <v>2001</v>
      </c>
      <c r="I81" s="166">
        <v>4.6701388888888896E-2</v>
      </c>
      <c r="J81" s="166"/>
      <c r="K81" s="161">
        <v>22</v>
      </c>
      <c r="V81" s="23">
        <v>1988</v>
      </c>
      <c r="W81" s="42"/>
      <c r="X81" s="43"/>
      <c r="Y81" s="61">
        <v>0.56947401256749441</v>
      </c>
      <c r="Z81" s="37"/>
    </row>
    <row r="82" spans="1:26" x14ac:dyDescent="0.25">
      <c r="V82" s="23">
        <v>1989</v>
      </c>
      <c r="W82" s="42"/>
      <c r="X82" s="43"/>
      <c r="Y82" s="61">
        <v>0.72230357791971755</v>
      </c>
      <c r="Z82" s="37"/>
    </row>
    <row r="83" spans="1:26" x14ac:dyDescent="0.25">
      <c r="B83" t="s">
        <v>119</v>
      </c>
      <c r="C83">
        <f>AVERAGE(C60:C81)</f>
        <v>0.22516409325451348</v>
      </c>
      <c r="D83">
        <f>AVERAGE(D60:D81)</f>
        <v>7.6450431202120556E-2</v>
      </c>
      <c r="H83" t="s">
        <v>119</v>
      </c>
      <c r="I83">
        <f>AVERAGE(I60:I81)</f>
        <v>0.10526318629559273</v>
      </c>
      <c r="J83">
        <f>AVERAGE(J60:J81)</f>
        <v>2.1403054321804699E-2</v>
      </c>
      <c r="V83" s="23">
        <v>1990</v>
      </c>
      <c r="W83" s="42"/>
      <c r="X83" s="43"/>
      <c r="Y83" s="61">
        <v>0.75772858877369953</v>
      </c>
      <c r="Z83" s="37"/>
    </row>
    <row r="84" spans="1:26" x14ac:dyDescent="0.25">
      <c r="B84" t="s">
        <v>120</v>
      </c>
      <c r="C84">
        <f>MEDIAN(C60:C81)</f>
        <v>0.20847228978263344</v>
      </c>
      <c r="D84">
        <f t="shared" ref="D84" si="0">MEDIAN(D60:D81)</f>
        <v>7.0358961116087942E-2</v>
      </c>
      <c r="H84" t="s">
        <v>120</v>
      </c>
      <c r="I84">
        <f>MEDIAN(I60:I81)</f>
        <v>7.4324324324324328E-2</v>
      </c>
      <c r="J84">
        <f>MEDIAN(J60:J81)</f>
        <v>1.9609604252742722E-2</v>
      </c>
      <c r="V84" s="23">
        <v>1991</v>
      </c>
      <c r="W84" s="42"/>
      <c r="X84" s="43"/>
      <c r="Y84" s="61">
        <v>0.62121212121212122</v>
      </c>
      <c r="Z84" s="37"/>
    </row>
    <row r="85" spans="1:26" x14ac:dyDescent="0.25">
      <c r="B85" t="s">
        <v>121</v>
      </c>
      <c r="C85">
        <f>_xlfn.QUARTILE.INC(C60:C81,1)</f>
        <v>0.14850182998806477</v>
      </c>
      <c r="D85">
        <f t="shared" ref="D85" si="1">_xlfn.QUARTILE.INC(D60:D81,1)</f>
        <v>5.4143410596795706E-2</v>
      </c>
      <c r="H85" t="s">
        <v>121</v>
      </c>
      <c r="I85">
        <f>_xlfn.QUARTILE.INC(I60:I81,1)</f>
        <v>4.6701388888888896E-2</v>
      </c>
      <c r="J85">
        <f>_xlfn.QUARTILE.INC(J60:J81,1)</f>
        <v>9.8510048510048499E-3</v>
      </c>
      <c r="V85" s="23">
        <v>1992</v>
      </c>
      <c r="W85" s="42"/>
      <c r="X85" s="43"/>
      <c r="Y85" s="61">
        <v>0.59420227243271262</v>
      </c>
      <c r="Z85" s="37"/>
    </row>
    <row r="86" spans="1:26" x14ac:dyDescent="0.25">
      <c r="B86" t="s">
        <v>131</v>
      </c>
      <c r="C86">
        <f>_xlfn.QUARTILE.INC(C60:C81,2)</f>
        <v>0.20847228978263344</v>
      </c>
      <c r="D86">
        <f>_xlfn.QUARTILE.INC(D60:D81,2)</f>
        <v>7.0358961116087942E-2</v>
      </c>
      <c r="H86" t="s">
        <v>131</v>
      </c>
      <c r="I86">
        <f>_xlfn.QUARTILE.INC(I60:I81,2)</f>
        <v>7.4324324324324328E-2</v>
      </c>
      <c r="J86">
        <f>_xlfn.QUARTILE.INC(J60:J81,2)</f>
        <v>1.9609604252742722E-2</v>
      </c>
      <c r="V86" s="23">
        <v>1993</v>
      </c>
      <c r="W86" s="42"/>
      <c r="X86" s="43"/>
      <c r="Y86" s="61">
        <v>0.54780900293371926</v>
      </c>
      <c r="Z86" s="37"/>
    </row>
    <row r="87" spans="1:26" x14ac:dyDescent="0.25">
      <c r="B87" t="s">
        <v>122</v>
      </c>
      <c r="C87">
        <f>_xlfn.QUARTILE.INC(C60:C81,3)</f>
        <v>0.29330130674825078</v>
      </c>
      <c r="D87">
        <f>_xlfn.QUARTILE.INC(D60:D81,3)</f>
        <v>0.10340499430503532</v>
      </c>
      <c r="H87" t="s">
        <v>122</v>
      </c>
      <c r="I87">
        <f>_xlfn.QUARTILE.INC(I60:I81,3)</f>
        <v>0.11899999999999999</v>
      </c>
      <c r="J87">
        <f>_xlfn.QUARTILE.INC(J60:J81,3)</f>
        <v>2.2819550004131356E-2</v>
      </c>
      <c r="V87" s="23">
        <v>1994</v>
      </c>
      <c r="W87" s="42"/>
      <c r="X87" s="43"/>
      <c r="Y87" s="61">
        <v>0.32446634315033995</v>
      </c>
      <c r="Z87" s="37"/>
    </row>
    <row r="88" spans="1:26" x14ac:dyDescent="0.25">
      <c r="B88" t="s">
        <v>130</v>
      </c>
      <c r="C88">
        <f>_xlfn.QUARTILE.INC(C60:C81,4)</f>
        <v>0.51335403560719839</v>
      </c>
      <c r="D88">
        <f>_xlfn.QUARTILE.INC(D60:D81,4)</f>
        <v>0.15836158584027021</v>
      </c>
      <c r="H88" t="s">
        <v>130</v>
      </c>
      <c r="I88">
        <f>_xlfn.QUARTILE.INC(I60:I81,4)</f>
        <v>0.35714285714285715</v>
      </c>
      <c r="J88">
        <f>_xlfn.QUARTILE.INC(J60:J81,4)</f>
        <v>7.0951295097981454E-2</v>
      </c>
      <c r="Q88">
        <v>1.4846743295019157E-2</v>
      </c>
      <c r="R88">
        <v>5.2756581939461318E-2</v>
      </c>
      <c r="V88" s="23">
        <v>1995</v>
      </c>
      <c r="W88" s="42"/>
      <c r="X88" s="43"/>
      <c r="Y88" s="61">
        <v>2.593896001456222E-2</v>
      </c>
      <c r="Z88" s="37"/>
    </row>
    <row r="89" spans="1:26" x14ac:dyDescent="0.25">
      <c r="Q89">
        <v>0.2217168954877437</v>
      </c>
      <c r="R89">
        <v>0.10423960573269815</v>
      </c>
      <c r="V89" s="23">
        <v>1996</v>
      </c>
      <c r="W89" s="36">
        <v>1.4846743295019157E-2</v>
      </c>
      <c r="X89" s="44">
        <v>5.2756581939461318E-2</v>
      </c>
      <c r="Y89" s="61">
        <v>3.4996276991809384E-2</v>
      </c>
      <c r="Z89" s="37"/>
    </row>
    <row r="90" spans="1:26" ht="13" x14ac:dyDescent="0.3">
      <c r="B90" s="162" t="s">
        <v>123</v>
      </c>
      <c r="C90" s="162"/>
      <c r="D90" s="162">
        <v>5.5300000000000002E-2</v>
      </c>
      <c r="E90" s="163">
        <v>7</v>
      </c>
      <c r="F90" s="162"/>
      <c r="G90" s="162"/>
      <c r="H90" s="162" t="s">
        <v>123</v>
      </c>
      <c r="I90" s="162"/>
      <c r="J90" s="162">
        <v>1.2999999999999999E-2</v>
      </c>
      <c r="K90" s="163">
        <v>7</v>
      </c>
      <c r="Q90">
        <v>0.17071784550698352</v>
      </c>
      <c r="R90">
        <v>0.11509236123463472</v>
      </c>
      <c r="V90" s="23">
        <v>1997</v>
      </c>
      <c r="W90" s="36">
        <v>0.2217168954877437</v>
      </c>
      <c r="X90" s="44">
        <v>0.10423960573269815</v>
      </c>
      <c r="Y90" s="61">
        <v>4.7669120224325276E-2</v>
      </c>
      <c r="Z90" s="37"/>
    </row>
    <row r="91" spans="1:26" x14ac:dyDescent="0.25">
      <c r="Q91">
        <v>0.11714421081135788</v>
      </c>
      <c r="R91">
        <v>5.6032145541292426E-2</v>
      </c>
      <c r="V91" s="23">
        <v>1998</v>
      </c>
      <c r="W91" s="36">
        <v>0.17071784550698352</v>
      </c>
      <c r="X91" s="44">
        <v>0.11509236123463472</v>
      </c>
      <c r="Y91" s="61">
        <v>4.6701388888888896E-2</v>
      </c>
      <c r="Z91" s="37"/>
    </row>
    <row r="92" spans="1:26" x14ac:dyDescent="0.25">
      <c r="B92" t="s">
        <v>125</v>
      </c>
      <c r="D92" s="66" t="s">
        <v>127</v>
      </c>
      <c r="Q92">
        <v>0.19961248739066328</v>
      </c>
      <c r="R92">
        <v>0.1009011600220468</v>
      </c>
      <c r="V92" s="23">
        <v>1999</v>
      </c>
      <c r="W92" s="36">
        <v>0.11714421081135788</v>
      </c>
      <c r="X92" s="44">
        <v>5.6032145541292426E-2</v>
      </c>
      <c r="Y92" s="61">
        <v>0.03</v>
      </c>
      <c r="Z92" s="176">
        <v>4.7818597835308639E-2</v>
      </c>
    </row>
    <row r="93" spans="1:26" x14ac:dyDescent="0.25">
      <c r="D93" s="66" t="s">
        <v>128</v>
      </c>
      <c r="Q93">
        <v>0.21733209217460361</v>
      </c>
      <c r="R93">
        <v>5.5532643027797833E-2</v>
      </c>
      <c r="V93" s="23">
        <v>2000</v>
      </c>
      <c r="W93" s="36">
        <v>0.19961248739066328</v>
      </c>
      <c r="X93" s="44">
        <v>0.1009011600220468</v>
      </c>
      <c r="Y93" s="61">
        <v>7.3267326732673263E-2</v>
      </c>
      <c r="Z93" s="176">
        <v>5.2939632845391174E-2</v>
      </c>
    </row>
    <row r="94" spans="1:26" x14ac:dyDescent="0.25">
      <c r="D94" s="66" t="s">
        <v>129</v>
      </c>
      <c r="Q94">
        <v>0.24227079109290703</v>
      </c>
      <c r="R94">
        <v>7.3787365434009475E-2</v>
      </c>
      <c r="V94" s="23">
        <v>2001</v>
      </c>
      <c r="W94" s="36">
        <v>0.21733209217460361</v>
      </c>
      <c r="X94" s="44">
        <v>5.5532643027797833E-2</v>
      </c>
      <c r="Y94" s="61">
        <v>3.6386449184441658E-2</v>
      </c>
      <c r="Z94" s="176">
        <v>2.2245434849891672E-2</v>
      </c>
    </row>
    <row r="95" spans="1:26" x14ac:dyDescent="0.25">
      <c r="Q95">
        <v>0.13656927965953239</v>
      </c>
      <c r="R95">
        <v>9.8822669804962942E-3</v>
      </c>
      <c r="V95" s="23">
        <v>2002</v>
      </c>
      <c r="W95" s="36">
        <v>0.24227079109290703</v>
      </c>
      <c r="X95" s="44">
        <v>7.3787365434009475E-2</v>
      </c>
      <c r="Y95" s="61">
        <v>4.2999999999999997E-2</v>
      </c>
      <c r="Z95" s="176">
        <v>1.9609604252742722E-2</v>
      </c>
    </row>
    <row r="96" spans="1:26" x14ac:dyDescent="0.25">
      <c r="Q96">
        <v>0.25803139027584238</v>
      </c>
      <c r="R96">
        <v>6.9110036627588245E-2</v>
      </c>
      <c r="V96" s="23">
        <v>2003</v>
      </c>
      <c r="W96" s="36">
        <v>0.13656927965953239</v>
      </c>
      <c r="X96" s="44">
        <v>9.8822669804962942E-3</v>
      </c>
      <c r="Y96" s="61">
        <v>0.20689655172413796</v>
      </c>
      <c r="Z96" s="176">
        <v>8.9242982011061812E-4</v>
      </c>
    </row>
    <row r="97" spans="1:26" x14ac:dyDescent="0.25">
      <c r="A97" s="66" t="s">
        <v>139</v>
      </c>
      <c r="F97" s="66" t="s">
        <v>140</v>
      </c>
      <c r="Q97">
        <v>0.10276637861664438</v>
      </c>
      <c r="R97">
        <v>7.3797233046140179E-2</v>
      </c>
      <c r="V97" s="23">
        <v>2004</v>
      </c>
      <c r="W97" s="36">
        <v>0.25803139027584238</v>
      </c>
      <c r="X97" s="44">
        <v>6.9110036627588245E-2</v>
      </c>
      <c r="Y97" s="61">
        <v>7.4324324324324328E-2</v>
      </c>
      <c r="Z97" s="176">
        <v>2.3393665158371043E-2</v>
      </c>
    </row>
    <row r="98" spans="1:26" x14ac:dyDescent="0.25">
      <c r="A98" s="66" t="s">
        <v>135</v>
      </c>
      <c r="B98" s="66" t="s">
        <v>134</v>
      </c>
      <c r="C98" s="66" t="s">
        <v>8</v>
      </c>
      <c r="D98" s="66" t="s">
        <v>75</v>
      </c>
      <c r="F98" s="66" t="s">
        <v>135</v>
      </c>
      <c r="G98" s="66" t="s">
        <v>134</v>
      </c>
      <c r="H98" s="66" t="s">
        <v>8</v>
      </c>
      <c r="I98" s="66" t="s">
        <v>75</v>
      </c>
      <c r="Q98">
        <v>0.18880640783340708</v>
      </c>
      <c r="R98">
        <v>0.15836158584027021</v>
      </c>
      <c r="V98" s="23">
        <v>2005</v>
      </c>
      <c r="W98" s="36">
        <v>0.10276637861664438</v>
      </c>
      <c r="X98" s="44">
        <v>7.3797233046140179E-2</v>
      </c>
      <c r="Y98" s="61">
        <v>8.7958818263205021E-2</v>
      </c>
      <c r="Z98" s="176">
        <v>2.5909090909090909E-2</v>
      </c>
    </row>
    <row r="99" spans="1:26" x14ac:dyDescent="0.25">
      <c r="A99" s="169">
        <v>2003</v>
      </c>
      <c r="B99" s="169">
        <v>2006</v>
      </c>
      <c r="C99" s="183">
        <v>0.13656927965953239</v>
      </c>
      <c r="D99" s="190">
        <v>9.8822669804962942E-3</v>
      </c>
      <c r="F99" s="169">
        <v>2003</v>
      </c>
      <c r="G99" s="169">
        <v>2006</v>
      </c>
      <c r="H99" s="169">
        <v>0.20689655172413796</v>
      </c>
      <c r="I99" s="204">
        <v>8.9242982011061812E-4</v>
      </c>
      <c r="Q99">
        <v>3.8277632472906713E-2</v>
      </c>
      <c r="R99">
        <v>3.2826783056617251E-2</v>
      </c>
      <c r="V99" s="23">
        <v>2006</v>
      </c>
      <c r="W99" s="2">
        <v>0.18880640783340708</v>
      </c>
      <c r="X99" s="177">
        <v>0.15836158584027021</v>
      </c>
      <c r="Y99" s="39">
        <v>5.6489501042780513E-2</v>
      </c>
      <c r="Z99" s="176">
        <v>7.0951295097981454E-2</v>
      </c>
    </row>
    <row r="100" spans="1:26" x14ac:dyDescent="0.25">
      <c r="A100" s="169">
        <v>2007</v>
      </c>
      <c r="B100" s="169">
        <v>2010</v>
      </c>
      <c r="C100" s="184">
        <v>3.8277632472906713E-2</v>
      </c>
      <c r="D100" s="191">
        <v>3.2826783056617251E-2</v>
      </c>
      <c r="F100" s="169">
        <v>2012</v>
      </c>
      <c r="G100" s="169">
        <v>2015</v>
      </c>
      <c r="H100" s="169">
        <v>0.14299999999999999</v>
      </c>
      <c r="I100" s="204">
        <v>3.0000000000000001E-3</v>
      </c>
      <c r="Q100">
        <v>0.31213040668961534</v>
      </c>
      <c r="R100">
        <v>0.12543201099578177</v>
      </c>
      <c r="V100" s="23">
        <v>2007</v>
      </c>
      <c r="W100" s="58">
        <v>3.8277632472906713E-2</v>
      </c>
      <c r="X100" s="176">
        <v>3.2826783056617251E-2</v>
      </c>
      <c r="Y100" s="57">
        <v>2.7451873445580002E-2</v>
      </c>
      <c r="Z100" s="176">
        <v>0.01</v>
      </c>
    </row>
    <row r="101" spans="1:26" x14ac:dyDescent="0.25">
      <c r="A101" s="169">
        <v>2017</v>
      </c>
      <c r="B101" s="169">
        <v>2020</v>
      </c>
      <c r="C101" s="185">
        <v>0.16308897713856391</v>
      </c>
      <c r="D101" s="191">
        <v>4.5422191887675503E-2</v>
      </c>
      <c r="F101" s="169">
        <v>2014</v>
      </c>
      <c r="G101" s="169">
        <v>2017</v>
      </c>
      <c r="H101" s="169">
        <v>9.0909090909090912E-2</v>
      </c>
      <c r="I101" s="204">
        <v>3.990326481257557E-3</v>
      </c>
      <c r="Q101">
        <v>0.14471583263026513</v>
      </c>
      <c r="R101">
        <v>6.4279823709569001E-2</v>
      </c>
      <c r="V101" s="23">
        <v>2008</v>
      </c>
      <c r="W101" s="58">
        <v>0.31213040668961534</v>
      </c>
      <c r="X101" s="176">
        <v>0.12543201099578177</v>
      </c>
      <c r="Y101" s="57">
        <v>0.11899999999999999</v>
      </c>
      <c r="Z101" s="176">
        <v>1.4E-2</v>
      </c>
    </row>
    <row r="102" spans="1:26" x14ac:dyDescent="0.25">
      <c r="A102" s="169">
        <v>2016</v>
      </c>
      <c r="B102" s="169">
        <v>2019</v>
      </c>
      <c r="C102" s="185">
        <v>0.51335403560719839</v>
      </c>
      <c r="D102" s="191">
        <v>4.6139827373612823E-2</v>
      </c>
      <c r="F102" s="169">
        <v>2017</v>
      </c>
      <c r="G102" s="169">
        <v>2020</v>
      </c>
      <c r="H102" s="169"/>
      <c r="I102" s="205">
        <v>9.3520125778641609E-3</v>
      </c>
      <c r="Q102">
        <v>0.36977966277921237</v>
      </c>
      <c r="R102">
        <v>0.11842799240675186</v>
      </c>
      <c r="V102" s="23">
        <v>2009</v>
      </c>
      <c r="W102" s="58">
        <v>0.14471583263026513</v>
      </c>
      <c r="X102" s="176">
        <v>6.4279823709569001E-2</v>
      </c>
      <c r="Y102" s="57">
        <v>6.5000000000000002E-2</v>
      </c>
      <c r="Z102" s="176">
        <v>1.4E-2</v>
      </c>
    </row>
    <row r="103" spans="1:26" x14ac:dyDescent="0.25">
      <c r="A103" s="169">
        <v>1996</v>
      </c>
      <c r="B103" s="169">
        <v>1999</v>
      </c>
      <c r="C103" s="183">
        <v>1.4846743295019157E-2</v>
      </c>
      <c r="D103" s="190">
        <v>5.2756581939461318E-2</v>
      </c>
      <c r="F103" s="169">
        <v>2015</v>
      </c>
      <c r="G103" s="169">
        <v>2018</v>
      </c>
      <c r="H103" s="169">
        <v>0.35714285714285715</v>
      </c>
      <c r="I103" s="204">
        <v>9.7020097020097014E-3</v>
      </c>
      <c r="Q103">
        <v>0.15985982206146365</v>
      </c>
      <c r="R103">
        <v>0.11349983708864883</v>
      </c>
      <c r="V103" s="23">
        <v>2010</v>
      </c>
      <c r="W103" s="58">
        <v>0.36977966277921237</v>
      </c>
      <c r="X103" s="176">
        <v>0.11842799240675186</v>
      </c>
      <c r="Y103" s="57">
        <v>0.14399999999999999</v>
      </c>
      <c r="Z103" s="176">
        <v>0.02</v>
      </c>
    </row>
    <row r="104" spans="1:26" x14ac:dyDescent="0.25">
      <c r="A104" s="169">
        <v>2012</v>
      </c>
      <c r="B104" s="169">
        <v>2015</v>
      </c>
      <c r="C104" s="185">
        <v>0.30342823832888871</v>
      </c>
      <c r="D104" s="191">
        <v>5.3680333119794997E-2</v>
      </c>
      <c r="F104" s="207">
        <v>2007</v>
      </c>
      <c r="G104" s="207">
        <v>2010</v>
      </c>
      <c r="H104" s="207">
        <v>2.7451873445580002E-2</v>
      </c>
      <c r="I104" s="208">
        <v>0.01</v>
      </c>
      <c r="Q104">
        <v>0.30342823832888871</v>
      </c>
      <c r="R104">
        <v>5.3680333119794997E-2</v>
      </c>
      <c r="V104" s="23">
        <v>2011</v>
      </c>
      <c r="W104" s="58">
        <v>0.15985982206146365</v>
      </c>
      <c r="X104" s="176">
        <v>0.11349983708864883</v>
      </c>
      <c r="Y104" s="57">
        <v>0.106</v>
      </c>
      <c r="Z104" s="176">
        <v>2.1999999999999999E-2</v>
      </c>
    </row>
    <row r="105" spans="1:26" x14ac:dyDescent="0.25">
      <c r="A105" s="159">
        <v>2001</v>
      </c>
      <c r="B105" s="159">
        <v>2004</v>
      </c>
      <c r="C105" s="194">
        <v>0.21733209217460361</v>
      </c>
      <c r="D105" s="195">
        <v>5.5532643027797833E-2</v>
      </c>
      <c r="F105" s="207">
        <v>2018</v>
      </c>
      <c r="G105" s="207">
        <v>2021</v>
      </c>
      <c r="H105" s="207">
        <v>4.3824701195219126E-2</v>
      </c>
      <c r="I105" s="208">
        <v>1.1918328584995252E-2</v>
      </c>
      <c r="Q105">
        <v>0.26292051200633693</v>
      </c>
      <c r="R105">
        <v>7.3163219424460441E-2</v>
      </c>
      <c r="V105" s="23">
        <v>2012</v>
      </c>
      <c r="W105" s="142">
        <v>0.30342823832888871</v>
      </c>
      <c r="X105" s="55">
        <v>5.3680333119794997E-2</v>
      </c>
      <c r="Y105" s="57">
        <v>0.14299999999999999</v>
      </c>
      <c r="Z105" s="176">
        <v>3.0000000000000001E-3</v>
      </c>
    </row>
    <row r="106" spans="1:26" x14ac:dyDescent="0.25">
      <c r="A106" s="159">
        <v>1999</v>
      </c>
      <c r="B106" s="159">
        <v>2002</v>
      </c>
      <c r="C106" s="194">
        <v>0.11714421081135788</v>
      </c>
      <c r="D106" s="195">
        <v>5.6032145541292426E-2</v>
      </c>
      <c r="F106" s="207">
        <v>2008</v>
      </c>
      <c r="G106" s="207">
        <v>2011</v>
      </c>
      <c r="H106" s="207">
        <v>0.11899999999999999</v>
      </c>
      <c r="I106" s="208">
        <v>1.4E-2</v>
      </c>
      <c r="Q106">
        <v>0.35288881251074061</v>
      </c>
      <c r="R106">
        <v>7.1607885604587626E-2</v>
      </c>
      <c r="V106" s="23">
        <v>2013</v>
      </c>
      <c r="W106" s="142">
        <v>0.26292051200633693</v>
      </c>
      <c r="X106" s="55">
        <v>7.3163219424460441E-2</v>
      </c>
      <c r="Y106" s="57">
        <v>8.6999999999999994E-2</v>
      </c>
      <c r="Z106" s="176">
        <v>0.02</v>
      </c>
    </row>
    <row r="107" spans="1:26" x14ac:dyDescent="0.25">
      <c r="A107" s="159">
        <v>2009</v>
      </c>
      <c r="B107" s="159">
        <v>2012</v>
      </c>
      <c r="C107" s="196">
        <v>0.14471583263026513</v>
      </c>
      <c r="D107" s="197">
        <v>6.4279823709569001E-2</v>
      </c>
      <c r="F107" s="207">
        <v>2009</v>
      </c>
      <c r="G107" s="207">
        <v>2012</v>
      </c>
      <c r="H107" s="207">
        <v>6.5000000000000002E-2</v>
      </c>
      <c r="I107" s="208">
        <v>1.4E-2</v>
      </c>
      <c r="Q107">
        <v>0.4633515972294015</v>
      </c>
      <c r="R107">
        <v>6.7936596352716094E-2</v>
      </c>
      <c r="V107" s="23">
        <v>2014</v>
      </c>
      <c r="W107" s="142">
        <v>0.35288881251074061</v>
      </c>
      <c r="X107" s="55">
        <v>7.1607885604587626E-2</v>
      </c>
      <c r="Y107" s="57">
        <v>9.0909090909090912E-2</v>
      </c>
      <c r="Z107" s="176">
        <v>3.990326481257557E-3</v>
      </c>
    </row>
    <row r="108" spans="1:26" x14ac:dyDescent="0.25">
      <c r="A108" s="159">
        <v>2015</v>
      </c>
      <c r="B108" s="159">
        <v>2018</v>
      </c>
      <c r="C108" s="198">
        <v>0.4633515972294015</v>
      </c>
      <c r="D108" s="197">
        <v>6.7936596352716094E-2</v>
      </c>
      <c r="F108" s="207">
        <v>2016</v>
      </c>
      <c r="G108" s="207">
        <v>2019</v>
      </c>
      <c r="H108" s="207">
        <v>0.33333333333333331</v>
      </c>
      <c r="I108" s="208">
        <v>1.6853932584269662E-2</v>
      </c>
      <c r="Q108">
        <v>0.51335403560719839</v>
      </c>
      <c r="R108">
        <v>4.6139827373612823E-2</v>
      </c>
      <c r="V108" s="23">
        <v>2015</v>
      </c>
      <c r="W108" s="142">
        <v>0.4633515972294015</v>
      </c>
      <c r="X108" s="55">
        <v>6.7936596352716094E-2</v>
      </c>
      <c r="Y108" s="57">
        <v>0.35714285714285715</v>
      </c>
      <c r="Z108" s="176">
        <v>9.7020097020097014E-3</v>
      </c>
    </row>
    <row r="109" spans="1:26" x14ac:dyDescent="0.25">
      <c r="A109" s="159">
        <v>2018</v>
      </c>
      <c r="B109" s="159">
        <v>2021</v>
      </c>
      <c r="C109" s="198">
        <v>0.11097388208797994</v>
      </c>
      <c r="D109" s="197">
        <v>6.896387594568866E-2</v>
      </c>
      <c r="F109" s="155">
        <v>2002</v>
      </c>
      <c r="G109" s="155">
        <v>2005</v>
      </c>
      <c r="H109" s="155">
        <v>4.2999999999999997E-2</v>
      </c>
      <c r="I109" s="206">
        <v>1.9609604252742722E-2</v>
      </c>
      <c r="Q109">
        <v>0.16308897713856391</v>
      </c>
      <c r="R109">
        <v>4.5422191887675503E-2</v>
      </c>
      <c r="V109" s="23">
        <v>2016</v>
      </c>
      <c r="W109" s="142">
        <v>0.51335403560719839</v>
      </c>
      <c r="X109" s="55">
        <v>4.6139827373612823E-2</v>
      </c>
      <c r="Y109" s="57">
        <v>0.33333333333333331</v>
      </c>
      <c r="Z109" s="176">
        <v>1.6853932584269662E-2</v>
      </c>
    </row>
    <row r="110" spans="1:26" x14ac:dyDescent="0.25">
      <c r="A110" s="159">
        <v>2004</v>
      </c>
      <c r="B110" s="159">
        <v>2007</v>
      </c>
      <c r="C110" s="194">
        <v>0.25803139027584238</v>
      </c>
      <c r="D110" s="195">
        <v>6.9110036627588245E-2</v>
      </c>
      <c r="F110" s="155">
        <v>2010</v>
      </c>
      <c r="G110" s="155">
        <v>2013</v>
      </c>
      <c r="H110" s="155">
        <v>0.14399999999999999</v>
      </c>
      <c r="I110" s="206">
        <v>0.02</v>
      </c>
      <c r="V110" s="23">
        <v>2017</v>
      </c>
      <c r="W110" s="142">
        <v>0.16308897713856391</v>
      </c>
      <c r="X110" s="55">
        <v>4.5422191887675503E-2</v>
      </c>
      <c r="Y110" s="58"/>
      <c r="Z110" s="131">
        <v>9.3520125778641609E-3</v>
      </c>
    </row>
    <row r="111" spans="1:26" ht="13" thickBot="1" x14ac:dyDescent="0.3">
      <c r="A111" s="155">
        <v>2014</v>
      </c>
      <c r="B111" s="155">
        <v>2017</v>
      </c>
      <c r="C111" s="199">
        <v>0.35288881251074061</v>
      </c>
      <c r="D111" s="200">
        <v>7.1607885604587626E-2</v>
      </c>
      <c r="F111" s="155">
        <v>2013</v>
      </c>
      <c r="G111" s="155">
        <v>2016</v>
      </c>
      <c r="H111" s="155">
        <v>8.6999999999999994E-2</v>
      </c>
      <c r="I111" s="206">
        <v>0.02</v>
      </c>
      <c r="V111" s="26">
        <v>2018</v>
      </c>
      <c r="W111" s="153">
        <v>0.11097388208797994</v>
      </c>
      <c r="X111" s="151">
        <v>6.896387594568866E-2</v>
      </c>
      <c r="Y111" s="154">
        <v>4.3824701195219126E-2</v>
      </c>
      <c r="Z111" s="134">
        <v>1.1918328584995252E-2</v>
      </c>
    </row>
    <row r="112" spans="1:26" x14ac:dyDescent="0.25">
      <c r="A112" s="155">
        <v>2013</v>
      </c>
      <c r="B112" s="155">
        <v>2016</v>
      </c>
      <c r="C112" s="199">
        <v>0.26292051200633693</v>
      </c>
      <c r="D112" s="200">
        <v>7.3163219424460441E-2</v>
      </c>
      <c r="F112" s="155">
        <v>2011</v>
      </c>
      <c r="G112" s="155">
        <v>2014</v>
      </c>
      <c r="H112" s="155">
        <v>0.106</v>
      </c>
      <c r="I112" s="206">
        <v>2.1999999999999999E-2</v>
      </c>
    </row>
    <row r="113" spans="1:9" x14ac:dyDescent="0.25">
      <c r="A113" s="155">
        <v>2002</v>
      </c>
      <c r="B113" s="155">
        <v>2005</v>
      </c>
      <c r="C113" s="201">
        <v>0.24227079109290703</v>
      </c>
      <c r="D113" s="202">
        <v>7.3787365434009475E-2</v>
      </c>
      <c r="F113" s="155">
        <v>2001</v>
      </c>
      <c r="G113" s="155">
        <v>2004</v>
      </c>
      <c r="H113" s="155">
        <v>3.6386449184441658E-2</v>
      </c>
      <c r="I113" s="206">
        <v>2.2245434849891672E-2</v>
      </c>
    </row>
    <row r="114" spans="1:9" x14ac:dyDescent="0.25">
      <c r="A114" s="155">
        <v>2005</v>
      </c>
      <c r="B114" s="155">
        <v>2008</v>
      </c>
      <c r="C114" s="201">
        <v>0.10276637861664438</v>
      </c>
      <c r="D114" s="202">
        <v>7.3797233046140179E-2</v>
      </c>
      <c r="F114" s="186">
        <v>2004</v>
      </c>
      <c r="G114" s="186">
        <v>2007</v>
      </c>
      <c r="H114" s="186">
        <v>7.4324324324324328E-2</v>
      </c>
      <c r="I114" s="209">
        <v>2.3393665158371043E-2</v>
      </c>
    </row>
    <row r="115" spans="1:9" x14ac:dyDescent="0.25">
      <c r="A115" s="155">
        <v>2000</v>
      </c>
      <c r="B115" s="155">
        <v>2003</v>
      </c>
      <c r="C115" s="201">
        <v>0.19961248739066328</v>
      </c>
      <c r="D115" s="202">
        <v>0.1009011600220468</v>
      </c>
      <c r="F115" s="186">
        <v>2005</v>
      </c>
      <c r="G115" s="186">
        <v>2008</v>
      </c>
      <c r="H115" s="186">
        <v>8.7958818263205021E-2</v>
      </c>
      <c r="I115" s="209">
        <v>2.5909090909090909E-2</v>
      </c>
    </row>
    <row r="116" spans="1:9" x14ac:dyDescent="0.25">
      <c r="A116" s="186">
        <v>1997</v>
      </c>
      <c r="B116" s="186">
        <v>2000</v>
      </c>
      <c r="C116" s="187">
        <v>0.2217168954877437</v>
      </c>
      <c r="D116" s="192">
        <v>0.10423960573269815</v>
      </c>
      <c r="F116" s="186">
        <v>1999</v>
      </c>
      <c r="G116" s="186">
        <v>2002</v>
      </c>
      <c r="H116" s="186">
        <v>0.03</v>
      </c>
      <c r="I116" s="209">
        <v>4.7818597835308639E-2</v>
      </c>
    </row>
    <row r="117" spans="1:9" x14ac:dyDescent="0.25">
      <c r="A117" s="186">
        <v>2011</v>
      </c>
      <c r="B117" s="186">
        <v>2014</v>
      </c>
      <c r="C117" s="188">
        <v>0.15985982206146365</v>
      </c>
      <c r="D117" s="193">
        <v>0.11349983708864883</v>
      </c>
      <c r="F117" s="186">
        <v>2000</v>
      </c>
      <c r="G117" s="186">
        <v>2003</v>
      </c>
      <c r="H117" s="186">
        <v>7.3267326732673263E-2</v>
      </c>
      <c r="I117" s="209">
        <v>5.2939632845391174E-2</v>
      </c>
    </row>
    <row r="118" spans="1:9" ht="13" thickBot="1" x14ac:dyDescent="0.3">
      <c r="A118" s="186">
        <v>1998</v>
      </c>
      <c r="B118" s="186">
        <v>2001</v>
      </c>
      <c r="C118" s="187">
        <v>0.17071784550698352</v>
      </c>
      <c r="D118" s="192">
        <v>0.11509236123463472</v>
      </c>
      <c r="F118" s="186">
        <v>2006</v>
      </c>
      <c r="G118" s="186">
        <v>2009</v>
      </c>
      <c r="H118" s="186">
        <v>5.6489501042780513E-2</v>
      </c>
      <c r="I118" s="210">
        <v>7.0951295097981454E-2</v>
      </c>
    </row>
    <row r="119" spans="1:9" x14ac:dyDescent="0.25">
      <c r="A119" s="186">
        <v>2010</v>
      </c>
      <c r="B119" s="186">
        <v>2013</v>
      </c>
      <c r="C119" s="188">
        <v>0.36977966277921237</v>
      </c>
      <c r="D119" s="193">
        <v>0.11842799240675186</v>
      </c>
    </row>
    <row r="120" spans="1:9" x14ac:dyDescent="0.25">
      <c r="A120" s="186">
        <v>2008</v>
      </c>
      <c r="B120" s="186">
        <v>2011</v>
      </c>
      <c r="C120" s="188">
        <v>0.31213040668961534</v>
      </c>
      <c r="D120" s="193">
        <v>0.12543201099578177</v>
      </c>
    </row>
    <row r="121" spans="1:9" x14ac:dyDescent="0.25">
      <c r="A121" s="186">
        <v>2006</v>
      </c>
      <c r="B121" s="186">
        <v>2009</v>
      </c>
      <c r="C121" s="189">
        <v>0.18880640783340708</v>
      </c>
      <c r="D121" s="203">
        <v>0.15836158584027021</v>
      </c>
    </row>
    <row r="122" spans="1:9" x14ac:dyDescent="0.25">
      <c r="D122" s="66" t="s">
        <v>75</v>
      </c>
      <c r="I122" s="66" t="s">
        <v>75</v>
      </c>
    </row>
    <row r="123" spans="1:9" x14ac:dyDescent="0.25">
      <c r="B123" t="s">
        <v>119</v>
      </c>
      <c r="C123" s="17">
        <f>AVERAGE(C99:C121)</f>
        <v>0.22019930146466424</v>
      </c>
      <c r="D123" s="17">
        <f>AVERAGE(D99:D121)</f>
        <v>7.6124928799666994E-2</v>
      </c>
      <c r="G123" t="s">
        <v>119</v>
      </c>
      <c r="H123" s="17">
        <f>AVERAGE(H99:H121)</f>
        <v>0.11184130669987594</v>
      </c>
      <c r="I123" s="17">
        <f>AVERAGE(I99:I121)</f>
        <v>2.0928818034964224E-2</v>
      </c>
    </row>
    <row r="124" spans="1:9" x14ac:dyDescent="0.25">
      <c r="B124" t="s">
        <v>120</v>
      </c>
      <c r="C124" s="17">
        <f>MEDIAN(C99:C121)</f>
        <v>0.19961248739066328</v>
      </c>
      <c r="D124" s="17">
        <f>MEDIAN(D99:D121)</f>
        <v>6.9110036627588245E-2</v>
      </c>
      <c r="G124" t="s">
        <v>120</v>
      </c>
      <c r="H124" s="17">
        <f>MEDIAN(H99:H121)</f>
        <v>8.6999999999999994E-2</v>
      </c>
      <c r="I124" s="17">
        <f>MEDIAN(I99:I121)</f>
        <v>1.823176841850619E-2</v>
      </c>
    </row>
    <row r="125" spans="1:9" x14ac:dyDescent="0.25">
      <c r="B125" t="s">
        <v>121</v>
      </c>
      <c r="C125" s="182">
        <f>_xlfn.QUARTILE.INC(C99:C121,1)</f>
        <v>0.14064255614489876</v>
      </c>
      <c r="D125" s="182">
        <f>_xlfn.QUARTILE.INC(D99:D121,1)</f>
        <v>5.4606488073796415E-2</v>
      </c>
      <c r="E125" s="66" t="s">
        <v>142</v>
      </c>
      <c r="G125" t="s">
        <v>121</v>
      </c>
      <c r="H125" s="182">
        <f>_xlfn.QUARTILE.INC(H99:H121,1)</f>
        <v>5.0157101118999819E-2</v>
      </c>
      <c r="I125" s="182">
        <f>_xlfn.QUARTILE.INC(I99:I121,1)</f>
        <v>9.9255024255024259E-3</v>
      </c>
    </row>
    <row r="126" spans="1:9" x14ac:dyDescent="0.25">
      <c r="B126" t="s">
        <v>131</v>
      </c>
      <c r="C126" s="182">
        <f>_xlfn.QUARTILE.INC(C99:C121,2)</f>
        <v>0.19961248739066328</v>
      </c>
      <c r="D126" s="182">
        <f>_xlfn.QUARTILE.INC(D99:D121,2)</f>
        <v>6.9110036627588245E-2</v>
      </c>
      <c r="E126" s="66" t="s">
        <v>143</v>
      </c>
      <c r="G126" t="s">
        <v>131</v>
      </c>
      <c r="H126" s="182">
        <f>_xlfn.QUARTILE.INC(H99:H121,2)</f>
        <v>8.6999999999999994E-2</v>
      </c>
      <c r="I126" s="182">
        <f>_xlfn.QUARTILE.INC(I99:I121,2)</f>
        <v>1.823176841850619E-2</v>
      </c>
    </row>
    <row r="127" spans="1:9" x14ac:dyDescent="0.25">
      <c r="B127" t="s">
        <v>122</v>
      </c>
      <c r="C127" s="182">
        <f>_xlfn.QUARTILE.INC(C99:C121,3)</f>
        <v>0.28317437516761279</v>
      </c>
      <c r="D127" s="182">
        <f>_xlfn.QUARTILE.INC(D99:D121,3)</f>
        <v>0.10257038287737247</v>
      </c>
      <c r="E127" s="66" t="s">
        <v>144</v>
      </c>
      <c r="G127" t="s">
        <v>122</v>
      </c>
      <c r="H127" s="182">
        <f>_xlfn.QUARTILE.INC(H99:H121,3)</f>
        <v>0.13100000000000001</v>
      </c>
      <c r="I127" s="182">
        <f>_xlfn.QUARTILE.INC(I99:I121,3)</f>
        <v>2.2532492427011514E-2</v>
      </c>
    </row>
    <row r="128" spans="1:9" x14ac:dyDescent="0.25">
      <c r="B128" t="s">
        <v>130</v>
      </c>
      <c r="C128" s="182">
        <f>_xlfn.QUARTILE.INC(C99:C121,4)</f>
        <v>0.51335403560719839</v>
      </c>
      <c r="D128" s="182">
        <f>_xlfn.QUARTILE.INC(D99:D121,4)</f>
        <v>0.15836158584027021</v>
      </c>
      <c r="G128" t="s">
        <v>130</v>
      </c>
      <c r="H128" s="182">
        <f>_xlfn.QUARTILE.INC(H99:H121,4)</f>
        <v>0.35714285714285715</v>
      </c>
      <c r="I128" s="182">
        <f>_xlfn.QUARTILE.INC(I99:I121,4)</f>
        <v>7.0951295097981454E-2</v>
      </c>
    </row>
    <row r="131" spans="2:9" ht="13" x14ac:dyDescent="0.3">
      <c r="B131" s="162" t="s">
        <v>136</v>
      </c>
      <c r="D131" s="1">
        <v>5.5E-2</v>
      </c>
      <c r="E131" s="1"/>
      <c r="F131" s="1"/>
      <c r="G131" s="1"/>
      <c r="H131" s="1"/>
      <c r="I131" s="1">
        <v>1.4999999999999999E-2</v>
      </c>
    </row>
    <row r="133" spans="2:9" x14ac:dyDescent="0.25">
      <c r="B133" s="66" t="s">
        <v>137</v>
      </c>
    </row>
    <row r="134" spans="2:9" x14ac:dyDescent="0.25">
      <c r="B134" s="66" t="s">
        <v>138</v>
      </c>
    </row>
    <row r="135" spans="2:9" x14ac:dyDescent="0.25">
      <c r="B135" s="66" t="s">
        <v>141</v>
      </c>
    </row>
  </sheetData>
  <sortState xmlns:xlrd2="http://schemas.microsoft.com/office/spreadsheetml/2017/richdata2" ref="F99:I118">
    <sortCondition ref="I99:I118"/>
  </sortState>
  <mergeCells count="6">
    <mergeCell ref="V62:V64"/>
    <mergeCell ref="W61:X61"/>
    <mergeCell ref="W62:X62"/>
    <mergeCell ref="W63:X63"/>
    <mergeCell ref="Y62:Z62"/>
    <mergeCell ref="Y63:Z63"/>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5"/>
  <sheetViews>
    <sheetView topLeftCell="A4" workbookViewId="0">
      <selection activeCell="V22" sqref="V22"/>
    </sheetView>
  </sheetViews>
  <sheetFormatPr defaultRowHeight="12.5" x14ac:dyDescent="0.25"/>
  <cols>
    <col min="11" max="11" width="2.54296875" customWidth="1"/>
  </cols>
  <sheetData>
    <row r="1" spans="1:26" s="103" customFormat="1" ht="46.5" customHeight="1" thickBot="1" x14ac:dyDescent="0.5">
      <c r="D1" s="103" t="s">
        <v>88</v>
      </c>
      <c r="G1" s="106"/>
      <c r="H1" s="106"/>
      <c r="I1" s="106" t="s">
        <v>89</v>
      </c>
      <c r="W1" s="103" t="s">
        <v>94</v>
      </c>
    </row>
    <row r="2" spans="1:26" x14ac:dyDescent="0.25">
      <c r="A2" s="236" t="s">
        <v>10</v>
      </c>
      <c r="B2" s="236" t="s">
        <v>22</v>
      </c>
      <c r="C2" s="220" t="s">
        <v>1</v>
      </c>
      <c r="D2" s="237"/>
      <c r="E2" s="238" t="s">
        <v>3</v>
      </c>
      <c r="F2" s="237"/>
      <c r="G2" s="238" t="s">
        <v>4</v>
      </c>
      <c r="H2" s="237"/>
      <c r="I2" s="231" t="s">
        <v>32</v>
      </c>
      <c r="J2" s="221"/>
      <c r="K2" s="125"/>
      <c r="L2" s="220" t="s">
        <v>1</v>
      </c>
      <c r="M2" s="237"/>
      <c r="N2" s="238" t="s">
        <v>3</v>
      </c>
      <c r="O2" s="237"/>
      <c r="P2" s="238" t="s">
        <v>4</v>
      </c>
      <c r="Q2" s="237"/>
      <c r="R2" s="231" t="s">
        <v>32</v>
      </c>
      <c r="S2" s="221"/>
    </row>
    <row r="3" spans="1:26" x14ac:dyDescent="0.25">
      <c r="A3" s="236"/>
      <c r="B3" s="236"/>
      <c r="C3" s="239" t="s">
        <v>50</v>
      </c>
      <c r="D3" s="240"/>
      <c r="E3" s="241" t="s">
        <v>50</v>
      </c>
      <c r="F3" s="240"/>
      <c r="G3" s="241" t="s">
        <v>50</v>
      </c>
      <c r="H3" s="240"/>
      <c r="I3" s="242" t="s">
        <v>50</v>
      </c>
      <c r="J3" s="217"/>
      <c r="K3" s="113"/>
      <c r="L3" s="239" t="s">
        <v>0</v>
      </c>
      <c r="M3" s="240"/>
      <c r="N3" s="241" t="s">
        <v>0</v>
      </c>
      <c r="O3" s="240"/>
      <c r="P3" s="241" t="s">
        <v>0</v>
      </c>
      <c r="Q3" s="240"/>
      <c r="R3" s="242" t="s">
        <v>0</v>
      </c>
      <c r="S3" s="217"/>
      <c r="W3" s="116" t="s">
        <v>95</v>
      </c>
      <c r="X3" s="66" t="s">
        <v>96</v>
      </c>
      <c r="Z3">
        <v>10000</v>
      </c>
    </row>
    <row r="4" spans="1:26" x14ac:dyDescent="0.25">
      <c r="A4" s="236"/>
      <c r="B4" s="236"/>
      <c r="C4" s="117" t="s">
        <v>90</v>
      </c>
      <c r="D4" s="126" t="s">
        <v>91</v>
      </c>
      <c r="E4" s="121" t="s">
        <v>90</v>
      </c>
      <c r="F4" s="126" t="s">
        <v>91</v>
      </c>
      <c r="G4" s="121" t="s">
        <v>90</v>
      </c>
      <c r="H4" s="126" t="s">
        <v>91</v>
      </c>
      <c r="I4" s="114" t="s">
        <v>90</v>
      </c>
      <c r="J4" s="127" t="s">
        <v>91</v>
      </c>
      <c r="K4" s="128"/>
      <c r="L4" s="117" t="s">
        <v>90</v>
      </c>
      <c r="M4" s="126" t="s">
        <v>91</v>
      </c>
      <c r="N4" s="121" t="s">
        <v>90</v>
      </c>
      <c r="O4" s="126" t="s">
        <v>91</v>
      </c>
      <c r="P4" s="121" t="s">
        <v>90</v>
      </c>
      <c r="Q4" s="126" t="s">
        <v>91</v>
      </c>
      <c r="R4" s="114" t="s">
        <v>90</v>
      </c>
      <c r="S4" s="127" t="s">
        <v>91</v>
      </c>
      <c r="X4" s="66" t="s">
        <v>63</v>
      </c>
      <c r="Z4">
        <v>100</v>
      </c>
    </row>
    <row r="5" spans="1:26" x14ac:dyDescent="0.25">
      <c r="A5" s="104">
        <v>1995</v>
      </c>
      <c r="B5" s="104">
        <v>1998</v>
      </c>
      <c r="C5" s="129">
        <v>4.5086858506829336E-2</v>
      </c>
      <c r="D5" s="130">
        <v>4.5086858506829336E-2</v>
      </c>
      <c r="E5" s="123">
        <v>4.59542095875951E-2</v>
      </c>
      <c r="F5" s="130">
        <v>4.59542095875951E-2</v>
      </c>
      <c r="G5" s="123">
        <v>0.05</v>
      </c>
      <c r="H5" s="130">
        <v>0.05</v>
      </c>
      <c r="I5" s="45"/>
      <c r="J5" s="131"/>
      <c r="K5" s="132"/>
      <c r="L5" s="112">
        <v>4.2932956312278624E-3</v>
      </c>
      <c r="M5" s="130">
        <v>4.2932956312278624E-3</v>
      </c>
      <c r="N5" s="122">
        <v>5.2298713818933881E-3</v>
      </c>
      <c r="O5" s="130">
        <v>5.2298713818933881E-3</v>
      </c>
      <c r="P5" s="122">
        <v>9.6174217560423651E-3</v>
      </c>
      <c r="Q5" s="130">
        <v>9.6174217560423651E-3</v>
      </c>
      <c r="R5" s="45"/>
      <c r="S5" s="131"/>
    </row>
    <row r="6" spans="1:26" x14ac:dyDescent="0.25">
      <c r="A6" s="104">
        <v>1996</v>
      </c>
      <c r="B6" s="104">
        <v>1999</v>
      </c>
      <c r="C6" s="129">
        <v>4.3067911477179588E-2</v>
      </c>
      <c r="D6" s="130">
        <v>4.3067911477179588E-2</v>
      </c>
      <c r="E6" s="123">
        <v>4.3532338308457715E-2</v>
      </c>
      <c r="F6" s="130">
        <v>4.3532338308457715E-2</v>
      </c>
      <c r="G6" s="123">
        <v>5.0505050505050504E-2</v>
      </c>
      <c r="H6" s="130">
        <v>5.0505050505050504E-2</v>
      </c>
      <c r="I6" s="113">
        <v>1.4846743295019157E-2</v>
      </c>
      <c r="J6" s="131">
        <v>1.4846743295019157E-2</v>
      </c>
      <c r="K6" s="132"/>
      <c r="L6" s="112">
        <v>1.3055387719254746E-2</v>
      </c>
      <c r="M6" s="130">
        <v>1.3055387719254746E-2</v>
      </c>
      <c r="N6" s="122">
        <v>1.9E-2</v>
      </c>
      <c r="O6" s="130">
        <v>1.9E-2</v>
      </c>
      <c r="P6" s="122">
        <v>7.0000000000000001E-3</v>
      </c>
      <c r="Q6" s="130">
        <v>7.0000000000000001E-3</v>
      </c>
      <c r="R6" s="45">
        <v>5.2756581939461318E-2</v>
      </c>
      <c r="S6" s="131">
        <v>5.2756581939461318E-2</v>
      </c>
      <c r="X6" s="66" t="s">
        <v>8</v>
      </c>
      <c r="Y6" s="66" t="s">
        <v>75</v>
      </c>
    </row>
    <row r="7" spans="1:26" x14ac:dyDescent="0.25">
      <c r="A7" s="104">
        <v>1997</v>
      </c>
      <c r="B7" s="104">
        <v>2000</v>
      </c>
      <c r="C7" s="129">
        <v>3.8263013109027418E-2</v>
      </c>
      <c r="D7" s="130">
        <v>3.8263013109027418E-2</v>
      </c>
      <c r="E7" s="123">
        <v>4.6666666666666669E-2</v>
      </c>
      <c r="F7" s="130">
        <v>4.6666666666666669E-2</v>
      </c>
      <c r="G7" s="123">
        <v>4.9568965517241381E-2</v>
      </c>
      <c r="H7" s="130">
        <v>4.9568965517241381E-2</v>
      </c>
      <c r="I7" s="113">
        <v>0.2217168954877437</v>
      </c>
      <c r="J7" s="131">
        <v>0.2217168954877437</v>
      </c>
      <c r="K7" s="132"/>
      <c r="L7" s="112">
        <v>1.2808507143115684E-2</v>
      </c>
      <c r="M7" s="130">
        <v>1.2808507143115684E-2</v>
      </c>
      <c r="N7" s="122">
        <v>1.0999999999999999E-2</v>
      </c>
      <c r="O7" s="130">
        <v>1.0999999999999999E-2</v>
      </c>
      <c r="P7" s="122">
        <v>1.2E-2</v>
      </c>
      <c r="Q7" s="130">
        <v>1.2E-2</v>
      </c>
      <c r="R7" s="45">
        <v>0.10423960573269815</v>
      </c>
      <c r="S7" s="131">
        <v>0.10423960573269815</v>
      </c>
      <c r="X7">
        <v>0</v>
      </c>
      <c r="Y7" s="20">
        <f t="shared" ref="Y7:Y30" si="0">((X7*$Z$4/(1-X7))+$Z$4)/$Z$3</f>
        <v>0.01</v>
      </c>
    </row>
    <row r="8" spans="1:26" x14ac:dyDescent="0.25">
      <c r="A8" s="104">
        <v>1998</v>
      </c>
      <c r="B8" s="104">
        <v>2001</v>
      </c>
      <c r="C8" s="129">
        <v>6.8595024482941289E-2</v>
      </c>
      <c r="D8" s="130">
        <v>6.8595024482941289E-2</v>
      </c>
      <c r="E8" s="123">
        <v>7.5161987041036715E-2</v>
      </c>
      <c r="F8" s="130">
        <v>7.5161987041036715E-2</v>
      </c>
      <c r="G8" s="123">
        <v>6.4938420463353713E-2</v>
      </c>
      <c r="H8" s="130">
        <v>6.4938420463353713E-2</v>
      </c>
      <c r="I8" s="113">
        <v>0.17071784550698352</v>
      </c>
      <c r="J8" s="131">
        <v>0.17071784550698352</v>
      </c>
      <c r="K8" s="132"/>
      <c r="L8" s="112">
        <v>1.2290043368095501E-2</v>
      </c>
      <c r="M8" s="130">
        <v>1.2290043368095501E-2</v>
      </c>
      <c r="N8" s="122">
        <v>5.8000000000000003E-2</v>
      </c>
      <c r="O8" s="130">
        <v>5.8000000000000003E-2</v>
      </c>
      <c r="P8" s="122">
        <v>1.6111469143758751E-2</v>
      </c>
      <c r="Q8" s="130">
        <v>1.6111469143758751E-2</v>
      </c>
      <c r="R8" s="45">
        <v>0.11509236123463472</v>
      </c>
      <c r="S8" s="131">
        <v>0.11509236123463472</v>
      </c>
      <c r="X8" s="115">
        <v>0.05</v>
      </c>
      <c r="Y8" s="20">
        <f t="shared" si="0"/>
        <v>1.0526315789473686E-2</v>
      </c>
    </row>
    <row r="9" spans="1:26" x14ac:dyDescent="0.25">
      <c r="A9" s="104">
        <v>1999</v>
      </c>
      <c r="B9" s="104">
        <v>2002</v>
      </c>
      <c r="C9" s="129">
        <v>9.8590998043052824E-2</v>
      </c>
      <c r="D9" s="130">
        <v>9.8590998043052824E-2</v>
      </c>
      <c r="E9" s="123">
        <v>0.10263522884882108</v>
      </c>
      <c r="F9" s="130">
        <v>0.10263522884882108</v>
      </c>
      <c r="G9" s="123">
        <v>8.5751198583321864E-2</v>
      </c>
      <c r="H9" s="130">
        <v>8.5751198583321864E-2</v>
      </c>
      <c r="I9" s="113">
        <v>0.11714421081135788</v>
      </c>
      <c r="J9" s="131">
        <v>0.11714421081135788</v>
      </c>
      <c r="K9" s="132"/>
      <c r="L9" s="118">
        <v>1.0489539199264297E-2</v>
      </c>
      <c r="M9" s="130">
        <v>1.0489539199264297E-2</v>
      </c>
      <c r="N9" s="122">
        <v>1.7999999999999999E-2</v>
      </c>
      <c r="O9" s="130">
        <v>1.7999999999999999E-2</v>
      </c>
      <c r="P9" s="122">
        <v>1.4E-2</v>
      </c>
      <c r="Q9" s="130">
        <v>1.4E-2</v>
      </c>
      <c r="R9" s="45">
        <v>5.6032145541292426E-2</v>
      </c>
      <c r="S9" s="131">
        <v>5.6032145541292426E-2</v>
      </c>
      <c r="X9" s="115">
        <v>0.1</v>
      </c>
      <c r="Y9" s="20">
        <f t="shared" si="0"/>
        <v>1.1111111111111112E-2</v>
      </c>
    </row>
    <row r="10" spans="1:26" x14ac:dyDescent="0.25">
      <c r="A10" s="104">
        <v>2000</v>
      </c>
      <c r="B10" s="104">
        <v>2003</v>
      </c>
      <c r="C10" s="129">
        <v>7.0330070713605364E-2</v>
      </c>
      <c r="D10" s="130">
        <v>0.21747328409388719</v>
      </c>
      <c r="E10" s="123">
        <v>4.6391752577319589E-2</v>
      </c>
      <c r="F10" s="130">
        <v>0.12963032746730979</v>
      </c>
      <c r="G10" s="123">
        <v>6.5000000000000002E-2</v>
      </c>
      <c r="H10" s="130">
        <v>0.21815636872625474</v>
      </c>
      <c r="I10" s="113">
        <v>0.21991837914967999</v>
      </c>
      <c r="J10" s="131">
        <v>0.19781531033481869</v>
      </c>
      <c r="K10" s="132"/>
      <c r="L10" s="118">
        <v>6.3997076891252908E-3</v>
      </c>
      <c r="M10" s="130">
        <v>7.6030832863175218E-3</v>
      </c>
      <c r="N10" s="122">
        <v>1.0149121203288546E-2</v>
      </c>
      <c r="O10" s="130">
        <v>1.0615330766538327E-2</v>
      </c>
      <c r="P10" s="122">
        <v>9.8015192354815005E-3</v>
      </c>
      <c r="Q10" s="130">
        <v>1.1721551623110279E-2</v>
      </c>
      <c r="R10" s="45">
        <v>0.10479950253427776</v>
      </c>
      <c r="S10" s="131">
        <v>0.10191189990844708</v>
      </c>
      <c r="X10" s="115">
        <v>0.15</v>
      </c>
      <c r="Y10" s="20">
        <f t="shared" si="0"/>
        <v>1.1764705882352943E-2</v>
      </c>
    </row>
    <row r="11" spans="1:26" x14ac:dyDescent="0.25">
      <c r="A11" s="104">
        <v>2001</v>
      </c>
      <c r="B11" s="104">
        <v>2004</v>
      </c>
      <c r="C11" s="129">
        <v>9.7907052245903639E-2</v>
      </c>
      <c r="D11" s="130">
        <v>0.2262105823423437</v>
      </c>
      <c r="E11" s="123">
        <v>0.11128475469211738</v>
      </c>
      <c r="F11" s="130">
        <v>0.24793681827982036</v>
      </c>
      <c r="G11" s="123">
        <v>8.8700000000000015E-2</v>
      </c>
      <c r="H11" s="130">
        <v>0.23755833833926346</v>
      </c>
      <c r="I11" s="113">
        <v>0.19002986475075173</v>
      </c>
      <c r="J11" s="131">
        <v>0.22028518398769306</v>
      </c>
      <c r="K11" s="132"/>
      <c r="L11" s="118">
        <v>1.2155400701470509E-2</v>
      </c>
      <c r="M11" s="130">
        <v>1.4170911361278222E-2</v>
      </c>
      <c r="N11" s="122">
        <v>2.4543830626430421E-2</v>
      </c>
      <c r="O11" s="130">
        <v>2.9003515909490445E-2</v>
      </c>
      <c r="P11" s="122">
        <v>1.2657409526588283E-2</v>
      </c>
      <c r="Q11" s="130">
        <v>1.512862935172671E-2</v>
      </c>
      <c r="R11" s="45">
        <v>5.2432406432461269E-2</v>
      </c>
      <c r="S11" s="131">
        <v>5.5091605409152491E-2</v>
      </c>
      <c r="X11" s="115">
        <v>0.2</v>
      </c>
      <c r="Y11" s="20">
        <f t="shared" si="0"/>
        <v>1.2500000000000001E-2</v>
      </c>
    </row>
    <row r="12" spans="1:26" x14ac:dyDescent="0.25">
      <c r="A12" s="104">
        <v>2002</v>
      </c>
      <c r="B12" s="104">
        <v>2005</v>
      </c>
      <c r="C12" s="129">
        <v>5.4656386426464094E-2</v>
      </c>
      <c r="D12" s="130">
        <v>0.11070913426059974</v>
      </c>
      <c r="E12" s="123">
        <v>4.5735687356630889E-2</v>
      </c>
      <c r="F12" s="130">
        <v>0.11934784980594479</v>
      </c>
      <c r="G12" s="123">
        <v>3.2500000000000001E-2</v>
      </c>
      <c r="H12" s="130">
        <v>0.36468430704741944</v>
      </c>
      <c r="I12" s="113">
        <v>0.17412504267956122</v>
      </c>
      <c r="J12" s="131">
        <v>0.23740838939676265</v>
      </c>
      <c r="K12" s="132"/>
      <c r="L12" s="118">
        <v>1.1543311281084511E-3</v>
      </c>
      <c r="M12" s="130">
        <v>1.2270895855869936E-3</v>
      </c>
      <c r="N12" s="122">
        <v>1.4953381657935439E-2</v>
      </c>
      <c r="O12" s="130">
        <v>1.6203308498547796E-2</v>
      </c>
      <c r="P12" s="122">
        <v>3.0808449852597845E-3</v>
      </c>
      <c r="Q12" s="130">
        <v>4.6917108396711997E-3</v>
      </c>
      <c r="R12" s="45">
        <v>6.768668628821356E-2</v>
      </c>
      <c r="S12" s="131">
        <v>7.4980682978117774E-2</v>
      </c>
      <c r="X12" s="115">
        <v>0.25</v>
      </c>
      <c r="Y12" s="20">
        <f t="shared" si="0"/>
        <v>1.3333333333333334E-2</v>
      </c>
    </row>
    <row r="13" spans="1:26" x14ac:dyDescent="0.25">
      <c r="A13" s="104">
        <v>2003</v>
      </c>
      <c r="B13" s="104">
        <v>2006</v>
      </c>
      <c r="C13" s="129">
        <v>5.4351809436555203E-2</v>
      </c>
      <c r="D13" s="130">
        <v>6.5677383896674907E-2</v>
      </c>
      <c r="E13" s="123">
        <v>4.4736816379200788E-2</v>
      </c>
      <c r="F13" s="130">
        <v>0.24172608819856656</v>
      </c>
      <c r="G13" s="123">
        <v>3.3000000000000008E-2</v>
      </c>
      <c r="H13" s="130">
        <v>0.3266940019217745</v>
      </c>
      <c r="I13" s="113">
        <v>0.10612112436966399</v>
      </c>
      <c r="J13" s="131">
        <v>0.14437355178287967</v>
      </c>
      <c r="K13" s="132"/>
      <c r="L13" s="118">
        <v>8.6750603737309798E-4</v>
      </c>
      <c r="M13" s="130">
        <v>8.5320391081100092E-4</v>
      </c>
      <c r="N13" s="122">
        <v>8.0531071499368966E-3</v>
      </c>
      <c r="O13" s="130">
        <v>1.0145195099502034E-2</v>
      </c>
      <c r="P13" s="122">
        <v>1.8229194170636947E-3</v>
      </c>
      <c r="Q13" s="130">
        <v>2.6180712504150199E-3</v>
      </c>
      <c r="R13" s="45">
        <v>8.9480311449919234E-3</v>
      </c>
      <c r="S13" s="131">
        <v>9.3480701019201702E-3</v>
      </c>
      <c r="X13" s="115">
        <v>0.3</v>
      </c>
      <c r="Y13" s="20">
        <f t="shared" si="0"/>
        <v>1.4285714285714285E-2</v>
      </c>
    </row>
    <row r="14" spans="1:26" x14ac:dyDescent="0.25">
      <c r="A14" s="104">
        <v>2004</v>
      </c>
      <c r="B14" s="104">
        <v>2007</v>
      </c>
      <c r="C14" s="129">
        <v>4.6599999999999996E-2</v>
      </c>
      <c r="D14" s="130">
        <v>0.33085501858736061</v>
      </c>
      <c r="E14" s="123">
        <v>3.95E-2</v>
      </c>
      <c r="F14" s="130">
        <v>0.25265363764748766</v>
      </c>
      <c r="G14" s="123">
        <v>2.3E-2</v>
      </c>
      <c r="H14" s="130">
        <v>0.43526703642816911</v>
      </c>
      <c r="I14" s="113">
        <v>0.11812753321811022</v>
      </c>
      <c r="J14" s="131">
        <v>0.26227204239418828</v>
      </c>
      <c r="K14" s="132"/>
      <c r="L14" s="118">
        <v>3.1725283556653092E-3</v>
      </c>
      <c r="M14" s="130">
        <v>4.5202289762464511E-3</v>
      </c>
      <c r="N14" s="122">
        <v>1.1145192740362983E-2</v>
      </c>
      <c r="O14" s="130">
        <v>1.4323957627118643E-2</v>
      </c>
      <c r="P14" s="122">
        <v>6.5195030952010357E-3</v>
      </c>
      <c r="Q14" s="130">
        <v>1.1278878576035593E-2</v>
      </c>
      <c r="R14" s="45">
        <v>5.8061624478171855E-2</v>
      </c>
      <c r="S14" s="131">
        <v>6.9406272971002547E-2</v>
      </c>
      <c r="X14" s="115">
        <v>0.35</v>
      </c>
      <c r="Y14" s="20">
        <f t="shared" si="0"/>
        <v>1.5384615384615384E-2</v>
      </c>
    </row>
    <row r="15" spans="1:26" x14ac:dyDescent="0.25">
      <c r="A15" s="104">
        <v>2005</v>
      </c>
      <c r="B15" s="104">
        <v>2008</v>
      </c>
      <c r="C15" s="129">
        <v>3.7344398340248962E-2</v>
      </c>
      <c r="D15" s="130">
        <v>0.1071772176255532</v>
      </c>
      <c r="E15" s="123">
        <v>4.0523581882749148E-2</v>
      </c>
      <c r="F15" s="130">
        <v>0.13374891036390724</v>
      </c>
      <c r="G15" s="123">
        <v>2.5899999999999996E-2</v>
      </c>
      <c r="H15" s="130">
        <v>4.7424659268366885E-2</v>
      </c>
      <c r="I15" s="113">
        <v>0.12541888086186148</v>
      </c>
      <c r="J15" s="131">
        <v>9.9281901078621518E-2</v>
      </c>
      <c r="K15" s="132"/>
      <c r="L15" s="118">
        <v>5.3787439182252381E-3</v>
      </c>
      <c r="M15" s="130">
        <v>5.799446502700532E-3</v>
      </c>
      <c r="N15" s="122">
        <v>6.4245904851337214E-3</v>
      </c>
      <c r="O15" s="130">
        <v>7.1160003609759825E-3</v>
      </c>
      <c r="P15" s="122">
        <v>6.8242043112810473E-3</v>
      </c>
      <c r="Q15" s="130">
        <v>6.9784059437369384E-3</v>
      </c>
      <c r="R15" s="45">
        <v>7.9128521655301112E-2</v>
      </c>
      <c r="S15" s="131">
        <v>7.6832375310224951E-2</v>
      </c>
      <c r="X15" s="115">
        <v>0.4</v>
      </c>
      <c r="Y15" s="20">
        <f t="shared" si="0"/>
        <v>1.666666666666667E-2</v>
      </c>
    </row>
    <row r="16" spans="1:26" x14ac:dyDescent="0.25">
      <c r="A16" s="104">
        <v>2006</v>
      </c>
      <c r="B16" s="104">
        <v>2009</v>
      </c>
      <c r="C16" s="111">
        <v>4.1500000000000002E-2</v>
      </c>
      <c r="D16" s="130">
        <v>0.17929246974635807</v>
      </c>
      <c r="E16" s="123">
        <v>4.4200000000000003E-2</v>
      </c>
      <c r="F16" s="130">
        <v>7.0809928274815456E-2</v>
      </c>
      <c r="G16" s="123">
        <v>1.8299999999999997E-2</v>
      </c>
      <c r="H16" s="130">
        <v>0.14980138367722226</v>
      </c>
      <c r="I16" s="113">
        <v>0.13267832729722301</v>
      </c>
      <c r="J16" s="131">
        <v>0.19089571813915127</v>
      </c>
      <c r="K16" s="132"/>
      <c r="L16" s="112">
        <v>3.806400765472596E-3</v>
      </c>
      <c r="M16" s="130">
        <v>4.4454753967932085E-3</v>
      </c>
      <c r="N16" s="123">
        <v>1.8276182774364661E-2</v>
      </c>
      <c r="O16" s="130">
        <v>1.8799571828511913E-2</v>
      </c>
      <c r="P16" s="123">
        <v>1.332721361568541E-2</v>
      </c>
      <c r="Q16" s="130">
        <v>1.5388551986952758E-2</v>
      </c>
      <c r="R16" s="113">
        <v>0.14621689114812983</v>
      </c>
      <c r="S16" s="131">
        <v>0.15673761893378052</v>
      </c>
      <c r="X16" s="115">
        <v>0.45</v>
      </c>
      <c r="Y16" s="20">
        <f t="shared" si="0"/>
        <v>1.8181818181818181E-2</v>
      </c>
    </row>
    <row r="17" spans="1:25" x14ac:dyDescent="0.25">
      <c r="A17" s="104">
        <v>2007</v>
      </c>
      <c r="B17" s="104">
        <v>2010</v>
      </c>
      <c r="C17" s="111">
        <v>3.5200000000000002E-2</v>
      </c>
      <c r="D17" s="130">
        <v>0.11143348183572661</v>
      </c>
      <c r="E17" s="122">
        <v>4.5637583892617448E-2</v>
      </c>
      <c r="F17" s="130">
        <v>4.647591714666971E-2</v>
      </c>
      <c r="G17" s="122">
        <v>3.6200000000000003E-2</v>
      </c>
      <c r="H17" s="130">
        <v>0.10284542217595828</v>
      </c>
      <c r="I17" s="45">
        <v>4.4703916463756953E-2</v>
      </c>
      <c r="J17" s="131">
        <v>3.8338427266080215E-2</v>
      </c>
      <c r="K17" s="132"/>
      <c r="L17" s="112">
        <v>5.0000000000000001E-3</v>
      </c>
      <c r="M17" s="130">
        <v>5.798840969927525E-3</v>
      </c>
      <c r="N17" s="122">
        <v>2.5000000000000001E-2</v>
      </c>
      <c r="O17" s="130">
        <v>2.4697105193428721E-2</v>
      </c>
      <c r="P17" s="122">
        <v>8.0000000000000002E-3</v>
      </c>
      <c r="Q17" s="130">
        <v>8.6223701715303688E-3</v>
      </c>
      <c r="R17" s="45">
        <v>3.3000000000000002E-2</v>
      </c>
      <c r="S17" s="131">
        <v>3.2774728300363751E-2</v>
      </c>
      <c r="X17" s="115">
        <v>0.5</v>
      </c>
      <c r="Y17" s="20">
        <f t="shared" si="0"/>
        <v>0.02</v>
      </c>
    </row>
    <row r="18" spans="1:25" x14ac:dyDescent="0.25">
      <c r="A18" s="104">
        <v>2008</v>
      </c>
      <c r="B18" s="104">
        <v>2011</v>
      </c>
      <c r="C18" s="111">
        <v>7.4999999999999997E-2</v>
      </c>
      <c r="D18" s="130">
        <v>8.0088014633758392E-2</v>
      </c>
      <c r="E18" s="122">
        <v>4.3999999999999997E-2</v>
      </c>
      <c r="F18" s="130">
        <v>0.17531295815946768</v>
      </c>
      <c r="G18" s="122">
        <v>3.1E-2</v>
      </c>
      <c r="H18" s="130">
        <v>0.30080848697437651</v>
      </c>
      <c r="I18" s="45">
        <v>0.19800000000000001</v>
      </c>
      <c r="J18" s="131">
        <v>0.31939738349566194</v>
      </c>
      <c r="K18" s="132"/>
      <c r="L18" s="112">
        <v>8.9999999999999993E-3</v>
      </c>
      <c r="M18" s="130">
        <v>8.9592190580243675E-3</v>
      </c>
      <c r="N18" s="122">
        <v>1.04E-2</v>
      </c>
      <c r="O18" s="130">
        <v>1.2025496711195498E-2</v>
      </c>
      <c r="P18" s="122">
        <v>8.0000000000000002E-3</v>
      </c>
      <c r="Q18" s="130">
        <v>1.0774300594552241E-2</v>
      </c>
      <c r="R18" s="45">
        <v>0.106</v>
      </c>
      <c r="S18" s="131">
        <v>0.12476989430778709</v>
      </c>
      <c r="X18" s="115">
        <v>0.55000000000000004</v>
      </c>
      <c r="Y18" s="20">
        <f t="shared" si="0"/>
        <v>2.2222222222222227E-2</v>
      </c>
    </row>
    <row r="19" spans="1:25" x14ac:dyDescent="0.25">
      <c r="A19" s="104">
        <v>2009</v>
      </c>
      <c r="B19" s="104">
        <v>2012</v>
      </c>
      <c r="C19" s="111">
        <v>3.3000000000000002E-2</v>
      </c>
      <c r="D19" s="130">
        <v>0.32157365773570984</v>
      </c>
      <c r="E19" s="122">
        <v>4.3999999999999997E-2</v>
      </c>
      <c r="F19" s="130">
        <v>0.20318332693122157</v>
      </c>
      <c r="G19" s="122">
        <v>0.03</v>
      </c>
      <c r="H19" s="130">
        <v>0.3393609428710409</v>
      </c>
      <c r="I19" s="45">
        <v>8.8999999999999996E-2</v>
      </c>
      <c r="J19" s="131">
        <v>0.14514627307448388</v>
      </c>
      <c r="K19" s="132"/>
      <c r="L19" s="112">
        <v>1.2E-2</v>
      </c>
      <c r="M19" s="130">
        <v>1.7746492266551332E-2</v>
      </c>
      <c r="N19" s="122">
        <v>3.5000000000000003E-2</v>
      </c>
      <c r="O19" s="130">
        <v>4.2478975775072168E-2</v>
      </c>
      <c r="P19" s="122">
        <v>8.0000000000000002E-3</v>
      </c>
      <c r="Q19" s="130">
        <v>1.1674857420893353E-2</v>
      </c>
      <c r="R19" s="45">
        <v>0.06</v>
      </c>
      <c r="S19" s="131">
        <v>6.4358530630260549E-2</v>
      </c>
      <c r="X19" s="115">
        <v>0.6</v>
      </c>
      <c r="Y19" s="20">
        <f t="shared" si="0"/>
        <v>2.5000000000000001E-2</v>
      </c>
    </row>
    <row r="20" spans="1:25" ht="13" thickBot="1" x14ac:dyDescent="0.3">
      <c r="A20" s="104">
        <v>2010</v>
      </c>
      <c r="B20" s="104">
        <v>2013</v>
      </c>
      <c r="C20" s="9">
        <v>5.5E-2</v>
      </c>
      <c r="D20" s="133">
        <v>0.26498988935087359</v>
      </c>
      <c r="E20" s="124">
        <v>4.4999999999999998E-2</v>
      </c>
      <c r="F20" s="133">
        <v>0.37457720836119501</v>
      </c>
      <c r="G20" s="124">
        <v>2.3E-2</v>
      </c>
      <c r="H20" s="133">
        <v>0.33605085760097558</v>
      </c>
      <c r="I20" s="120">
        <v>0.46200000000000002</v>
      </c>
      <c r="J20" s="134">
        <v>0.37155109619212945</v>
      </c>
      <c r="K20" s="135"/>
      <c r="L20" s="119">
        <v>1.4E-2</v>
      </c>
      <c r="M20" s="133">
        <v>1.7916225677766018E-2</v>
      </c>
      <c r="N20" s="124">
        <v>2.1000000000000001E-2</v>
      </c>
      <c r="O20" s="133">
        <v>3.1702510422291989E-2</v>
      </c>
      <c r="P20" s="124">
        <v>1.4E-2</v>
      </c>
      <c r="Q20" s="133">
        <v>2.0859478047861316E-2</v>
      </c>
      <c r="R20" s="120">
        <v>0.13900000000000001</v>
      </c>
      <c r="S20" s="134">
        <v>0.11868221230311429</v>
      </c>
      <c r="X20" s="115">
        <v>0.65</v>
      </c>
      <c r="Y20" s="20">
        <f t="shared" si="0"/>
        <v>2.8571428571428571E-2</v>
      </c>
    </row>
    <row r="21" spans="1:25" x14ac:dyDescent="0.25">
      <c r="A21" s="104"/>
      <c r="B21" s="104"/>
      <c r="C21" s="39"/>
      <c r="D21" s="39"/>
      <c r="E21" s="105"/>
      <c r="F21" s="105"/>
      <c r="G21" s="32"/>
      <c r="I21" s="32"/>
      <c r="J21" s="32"/>
      <c r="K21" s="32"/>
      <c r="P21" s="32"/>
      <c r="X21" s="115">
        <v>0.7</v>
      </c>
      <c r="Y21" s="20">
        <f t="shared" si="0"/>
        <v>3.3333333333333326E-2</v>
      </c>
    </row>
    <row r="22" spans="1:25" x14ac:dyDescent="0.25">
      <c r="A22" s="32"/>
      <c r="B22" s="32"/>
      <c r="C22" s="32"/>
      <c r="D22" s="32"/>
      <c r="E22" s="32"/>
      <c r="F22" s="32"/>
      <c r="G22" s="32"/>
      <c r="H22" s="32"/>
      <c r="I22" s="32"/>
      <c r="J22" s="32"/>
      <c r="K22" s="32"/>
      <c r="X22" s="115">
        <v>0.75</v>
      </c>
      <c r="Y22" s="20">
        <f t="shared" si="0"/>
        <v>0.04</v>
      </c>
    </row>
    <row r="23" spans="1:25" x14ac:dyDescent="0.25">
      <c r="X23" s="115">
        <v>0.8</v>
      </c>
      <c r="Y23" s="20">
        <f t="shared" si="0"/>
        <v>5.000000000000001E-2</v>
      </c>
    </row>
    <row r="24" spans="1:25" x14ac:dyDescent="0.25">
      <c r="X24" s="115">
        <v>0.85</v>
      </c>
      <c r="Y24" s="20">
        <f t="shared" si="0"/>
        <v>6.6666666666666666E-2</v>
      </c>
    </row>
    <row r="25" spans="1:25" x14ac:dyDescent="0.25">
      <c r="X25" s="115">
        <v>0.9</v>
      </c>
      <c r="Y25" s="20">
        <f t="shared" si="0"/>
        <v>0.10000000000000002</v>
      </c>
    </row>
    <row r="26" spans="1:25" x14ac:dyDescent="0.25">
      <c r="S26" s="66" t="s">
        <v>92</v>
      </c>
      <c r="X26" s="115">
        <v>0.95</v>
      </c>
      <c r="Y26" s="20">
        <f t="shared" si="0"/>
        <v>0.19999999999999984</v>
      </c>
    </row>
    <row r="27" spans="1:25" x14ac:dyDescent="0.25">
      <c r="S27" s="66" t="s">
        <v>93</v>
      </c>
      <c r="X27" s="115">
        <v>0.96</v>
      </c>
      <c r="Y27" s="20">
        <f t="shared" si="0"/>
        <v>0.24999999999999978</v>
      </c>
    </row>
    <row r="28" spans="1:25" x14ac:dyDescent="0.25">
      <c r="X28" s="115">
        <v>0.97</v>
      </c>
      <c r="Y28" s="20">
        <f t="shared" si="0"/>
        <v>0.33333333333333304</v>
      </c>
    </row>
    <row r="29" spans="1:25" x14ac:dyDescent="0.25">
      <c r="X29" s="115">
        <v>0.98</v>
      </c>
      <c r="Y29" s="20">
        <f t="shared" si="0"/>
        <v>0.49999999999999956</v>
      </c>
    </row>
    <row r="30" spans="1:25" x14ac:dyDescent="0.25">
      <c r="X30" s="115">
        <v>0.99</v>
      </c>
      <c r="Y30" s="20">
        <f t="shared" si="0"/>
        <v>0.99999999999999911</v>
      </c>
    </row>
    <row r="31" spans="1:25" x14ac:dyDescent="0.25">
      <c r="X31" s="115"/>
      <c r="Y31" s="20"/>
    </row>
    <row r="32" spans="1:25" x14ac:dyDescent="0.25">
      <c r="X32" s="115"/>
      <c r="Y32" s="20"/>
    </row>
    <row r="33" spans="24:25" x14ac:dyDescent="0.25">
      <c r="X33" s="115"/>
      <c r="Y33" s="20"/>
    </row>
    <row r="34" spans="24:25" x14ac:dyDescent="0.25">
      <c r="X34" s="115"/>
      <c r="Y34" s="20"/>
    </row>
    <row r="35" spans="24:25" x14ac:dyDescent="0.25">
      <c r="X35" s="115"/>
      <c r="Y35" s="20"/>
    </row>
  </sheetData>
  <mergeCells count="18">
    <mergeCell ref="I3:J3"/>
    <mergeCell ref="L2:M2"/>
    <mergeCell ref="I2:J2"/>
    <mergeCell ref="R3:S3"/>
    <mergeCell ref="R2:S2"/>
    <mergeCell ref="L3:M3"/>
    <mergeCell ref="N3:O3"/>
    <mergeCell ref="P3:Q3"/>
    <mergeCell ref="N2:O2"/>
    <mergeCell ref="P2:Q2"/>
    <mergeCell ref="A2:A4"/>
    <mergeCell ref="B2:B4"/>
    <mergeCell ref="C2:D2"/>
    <mergeCell ref="E2:F2"/>
    <mergeCell ref="G2:H2"/>
    <mergeCell ref="C3:D3"/>
    <mergeCell ref="E3:F3"/>
    <mergeCell ref="G3:H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Z46"/>
  <sheetViews>
    <sheetView topLeftCell="A7" workbookViewId="0"/>
  </sheetViews>
  <sheetFormatPr defaultRowHeight="12.5" x14ac:dyDescent="0.25"/>
  <cols>
    <col min="3" max="4" width="13.7265625" bestFit="1" customWidth="1"/>
    <col min="5" max="5" width="14.7265625" bestFit="1" customWidth="1"/>
    <col min="6" max="7" width="15.1796875" bestFit="1" customWidth="1"/>
    <col min="8" max="8" width="3.453125" customWidth="1"/>
    <col min="13" max="13" width="10.7265625" bestFit="1" customWidth="1"/>
    <col min="14" max="14" width="11.453125" bestFit="1" customWidth="1"/>
    <col min="16" max="16" width="11.81640625" bestFit="1" customWidth="1"/>
    <col min="17" max="17" width="11" bestFit="1" customWidth="1"/>
    <col min="18" max="18" width="2.81640625" customWidth="1"/>
  </cols>
  <sheetData>
    <row r="1" spans="2:25" ht="13" x14ac:dyDescent="0.3">
      <c r="B1" s="68" t="s">
        <v>77</v>
      </c>
      <c r="C1" s="69"/>
      <c r="D1" s="69"/>
      <c r="E1" s="69"/>
      <c r="F1" s="69"/>
      <c r="G1" s="69"/>
      <c r="H1" s="69"/>
      <c r="I1" s="69"/>
      <c r="L1" s="68" t="s">
        <v>48</v>
      </c>
      <c r="M1" s="69"/>
      <c r="N1" s="69"/>
      <c r="O1" s="69"/>
      <c r="P1" s="69"/>
      <c r="Q1" s="69"/>
      <c r="R1" s="69"/>
      <c r="S1" s="69"/>
      <c r="U1" t="s">
        <v>73</v>
      </c>
      <c r="V1" t="s">
        <v>72</v>
      </c>
      <c r="X1" t="s">
        <v>74</v>
      </c>
      <c r="Y1" t="s">
        <v>74</v>
      </c>
    </row>
    <row r="2" spans="2:25" x14ac:dyDescent="0.25">
      <c r="C2" s="243" t="s">
        <v>49</v>
      </c>
      <c r="D2" s="243"/>
      <c r="E2" s="243"/>
      <c r="F2" s="243"/>
      <c r="G2" s="243"/>
      <c r="H2" s="67"/>
      <c r="M2" s="67" t="s">
        <v>50</v>
      </c>
      <c r="N2" s="71" t="s">
        <v>51</v>
      </c>
      <c r="O2" s="71"/>
      <c r="P2" s="71" t="s">
        <v>52</v>
      </c>
      <c r="Q2" s="71" t="s">
        <v>53</v>
      </c>
      <c r="R2" s="71"/>
      <c r="S2" s="71" t="s">
        <v>54</v>
      </c>
      <c r="U2" s="71" t="s">
        <v>70</v>
      </c>
      <c r="V2" s="71" t="s">
        <v>70</v>
      </c>
      <c r="W2" s="71" t="s">
        <v>71</v>
      </c>
      <c r="X2" s="71" t="s">
        <v>70</v>
      </c>
      <c r="Y2" s="71" t="s">
        <v>71</v>
      </c>
    </row>
    <row r="3" spans="2:25" ht="15" x14ac:dyDescent="0.3">
      <c r="B3" s="70" t="s">
        <v>55</v>
      </c>
      <c r="C3" s="70" t="s">
        <v>56</v>
      </c>
      <c r="D3" s="70" t="s">
        <v>57</v>
      </c>
      <c r="E3" s="70" t="s">
        <v>58</v>
      </c>
      <c r="F3" s="70" t="s">
        <v>59</v>
      </c>
      <c r="G3" s="70" t="s">
        <v>60</v>
      </c>
      <c r="H3" s="69"/>
      <c r="I3" s="72" t="s">
        <v>61</v>
      </c>
      <c r="J3" s="82"/>
      <c r="L3" s="70" t="s">
        <v>55</v>
      </c>
      <c r="M3" s="70" t="s">
        <v>62</v>
      </c>
      <c r="N3" s="70" t="s">
        <v>63</v>
      </c>
      <c r="O3" s="70" t="s">
        <v>64</v>
      </c>
      <c r="P3" s="70" t="s">
        <v>65</v>
      </c>
      <c r="Q3" s="70" t="s">
        <v>66</v>
      </c>
      <c r="R3" s="70"/>
      <c r="S3" s="70" t="s">
        <v>67</v>
      </c>
    </row>
    <row r="4" spans="2:25" ht="13" x14ac:dyDescent="0.3">
      <c r="B4" s="71">
        <v>1975</v>
      </c>
      <c r="C4" s="73">
        <v>9503.8207045435938</v>
      </c>
      <c r="D4" s="73">
        <v>5994.6082363947444</v>
      </c>
      <c r="E4" s="73">
        <v>27617.850437244699</v>
      </c>
      <c r="F4" s="73">
        <v>4629.8796253486134</v>
      </c>
      <c r="G4" s="73">
        <v>10612.521347740701</v>
      </c>
      <c r="H4" s="74"/>
      <c r="I4" s="75">
        <v>58358.680351272349</v>
      </c>
      <c r="L4" s="71">
        <v>1975</v>
      </c>
      <c r="M4" s="101">
        <v>0.68050492978512844</v>
      </c>
      <c r="N4" s="76">
        <v>58358.680351272349</v>
      </c>
      <c r="O4" s="76">
        <v>124300.41455126906</v>
      </c>
      <c r="P4" s="76"/>
      <c r="Q4" s="71"/>
      <c r="S4" s="76">
        <f>SUM(N4:Q4)</f>
        <v>182659.0949025414</v>
      </c>
      <c r="U4" s="74">
        <f>SUM(E4:G4)</f>
        <v>42860.251410334015</v>
      </c>
      <c r="V4" s="74">
        <f>AVERAGE(U3:U5)</f>
        <v>39762.194194192867</v>
      </c>
      <c r="W4" s="74">
        <f>AVERAGE(I3:I5)</f>
        <v>54140.353933729639</v>
      </c>
    </row>
    <row r="5" spans="2:25" ht="13" x14ac:dyDescent="0.3">
      <c r="B5" s="71">
        <v>1976</v>
      </c>
      <c r="C5" s="73">
        <v>8129.8959446191184</v>
      </c>
      <c r="D5" s="73">
        <v>5127.9945935161086</v>
      </c>
      <c r="E5" s="73">
        <v>26197.525420097809</v>
      </c>
      <c r="F5" s="73">
        <v>3960.5586805947637</v>
      </c>
      <c r="G5" s="73">
        <v>6506.0528773591441</v>
      </c>
      <c r="H5" s="74"/>
      <c r="I5" s="75">
        <v>49922.027516186936</v>
      </c>
      <c r="J5" s="74"/>
      <c r="L5" s="71">
        <v>1976</v>
      </c>
      <c r="M5" s="101">
        <v>0.68050492978512844</v>
      </c>
      <c r="N5" s="76">
        <v>49922.027516186936</v>
      </c>
      <c r="O5" s="76">
        <v>106330.86077599436</v>
      </c>
      <c r="P5" s="76"/>
      <c r="Q5" s="71"/>
      <c r="S5" s="76">
        <f t="shared" ref="S5:S36" si="0">SUM(N5:Q5)</f>
        <v>156252.88829218131</v>
      </c>
      <c r="U5" s="74">
        <f t="shared" ref="U5:U41" si="1">SUM(E5:G5)</f>
        <v>36664.13697805172</v>
      </c>
      <c r="V5" s="74">
        <f>AVERAGE(U4:U6)</f>
        <v>44937.513697866285</v>
      </c>
      <c r="W5" s="74">
        <f>AVERAGE(I4:I6)</f>
        <v>61187.088534958813</v>
      </c>
    </row>
    <row r="6" spans="2:25" ht="13" x14ac:dyDescent="0.3">
      <c r="B6" s="71">
        <v>1977</v>
      </c>
      <c r="C6" s="73">
        <v>12259.580219566367</v>
      </c>
      <c r="D6" s="73">
        <v>7732.8248126377039</v>
      </c>
      <c r="E6" s="73">
        <v>35219.724333819409</v>
      </c>
      <c r="F6" s="73">
        <v>5972.3749467160251</v>
      </c>
      <c r="G6" s="73">
        <v>14096.053424677684</v>
      </c>
      <c r="H6" s="74"/>
      <c r="I6" s="75">
        <v>75280.557737417184</v>
      </c>
      <c r="L6" s="71">
        <v>1977</v>
      </c>
      <c r="M6" s="101">
        <v>0.68050492978512844</v>
      </c>
      <c r="N6" s="76">
        <v>75280.557737417184</v>
      </c>
      <c r="O6" s="76">
        <v>160342.97688171917</v>
      </c>
      <c r="P6" s="76"/>
      <c r="Q6" s="71"/>
      <c r="S6" s="76">
        <f t="shared" si="0"/>
        <v>235623.53461913636</v>
      </c>
      <c r="U6" s="74">
        <f t="shared" si="1"/>
        <v>55288.152705213113</v>
      </c>
      <c r="V6" s="74">
        <f t="shared" ref="V6:V40" si="2">AVERAGE(U5:U7)</f>
        <v>47746.227582824002</v>
      </c>
      <c r="W6" s="74">
        <f t="shared" ref="W6:W40" si="3">AVERAGE(I5:I7)</f>
        <v>65011.4439789147</v>
      </c>
    </row>
    <row r="7" spans="2:25" ht="13" x14ac:dyDescent="0.3">
      <c r="B7" s="71">
        <v>1978</v>
      </c>
      <c r="C7" s="73">
        <v>11372.231105414287</v>
      </c>
      <c r="D7" s="73">
        <v>7173.122512518491</v>
      </c>
      <c r="E7" s="73">
        <v>33021.388535351871</v>
      </c>
      <c r="F7" s="73">
        <v>5540.0941081034289</v>
      </c>
      <c r="G7" s="73">
        <v>12724.910421751885</v>
      </c>
      <c r="H7" s="74"/>
      <c r="I7" s="75">
        <v>69831.746683139965</v>
      </c>
      <c r="L7" s="71">
        <v>1978</v>
      </c>
      <c r="M7" s="101">
        <v>0.68050492978512844</v>
      </c>
      <c r="N7" s="76">
        <v>69831.746683139965</v>
      </c>
      <c r="O7" s="76">
        <v>148737.34308771527</v>
      </c>
      <c r="P7" s="76"/>
      <c r="Q7" s="71"/>
      <c r="S7" s="76">
        <f t="shared" si="0"/>
        <v>218569.08977085524</v>
      </c>
      <c r="U7" s="74">
        <f t="shared" si="1"/>
        <v>51286.393065207179</v>
      </c>
      <c r="V7" s="74">
        <f t="shared" si="2"/>
        <v>49802.165991286114</v>
      </c>
      <c r="W7" s="74">
        <f t="shared" si="3"/>
        <v>67810.817488245433</v>
      </c>
    </row>
    <row r="8" spans="2:25" ht="13" x14ac:dyDescent="0.3">
      <c r="B8" s="71">
        <v>1979</v>
      </c>
      <c r="C8" s="73">
        <v>9497.5456459620436</v>
      </c>
      <c r="D8" s="73">
        <v>5990.6501947790357</v>
      </c>
      <c r="E8" s="73">
        <v>22246.846497399391</v>
      </c>
      <c r="F8" s="73">
        <v>4626.8226689120611</v>
      </c>
      <c r="G8" s="73">
        <v>15958.283037126612</v>
      </c>
      <c r="H8" s="74"/>
      <c r="I8" s="75">
        <v>58320.14804417915</v>
      </c>
      <c r="L8" s="71">
        <v>1979</v>
      </c>
      <c r="M8" s="101">
        <v>0.68050492978512844</v>
      </c>
      <c r="N8" s="76">
        <v>58320.14804417915</v>
      </c>
      <c r="O8" s="76">
        <v>124218.3430973487</v>
      </c>
      <c r="P8" s="76"/>
      <c r="Q8" s="71"/>
      <c r="S8" s="76">
        <f t="shared" si="0"/>
        <v>182538.49114152783</v>
      </c>
      <c r="U8" s="74">
        <f t="shared" si="1"/>
        <v>42831.952203438064</v>
      </c>
      <c r="V8" s="74">
        <f t="shared" si="2"/>
        <v>39583.202118258545</v>
      </c>
      <c r="W8" s="74">
        <f t="shared" si="3"/>
        <v>53896.637646467214</v>
      </c>
    </row>
    <row r="9" spans="2:25" ht="13" x14ac:dyDescent="0.3">
      <c r="B9" s="71">
        <v>1980</v>
      </c>
      <c r="C9" s="73">
        <v>5461.7292569810616</v>
      </c>
      <c r="D9" s="73">
        <v>3445.0278689710567</v>
      </c>
      <c r="E9" s="73">
        <v>10942.984401145644</v>
      </c>
      <c r="F9" s="73">
        <v>2660.7350656328917</v>
      </c>
      <c r="G9" s="73">
        <v>11027.541619351867</v>
      </c>
      <c r="H9" s="74"/>
      <c r="I9" s="75">
        <v>33538.018212082527</v>
      </c>
      <c r="L9" s="71">
        <v>1980</v>
      </c>
      <c r="M9" s="101">
        <v>0.68050492978512844</v>
      </c>
      <c r="N9" s="76">
        <v>33538.018212082527</v>
      </c>
      <c r="O9" s="76">
        <v>71433.924514692684</v>
      </c>
      <c r="P9" s="76"/>
      <c r="Q9" s="71"/>
      <c r="S9" s="76">
        <f t="shared" si="0"/>
        <v>104971.94272677522</v>
      </c>
      <c r="U9" s="74">
        <f t="shared" si="1"/>
        <v>24631.261086130406</v>
      </c>
      <c r="V9" s="74">
        <f t="shared" si="2"/>
        <v>32764.56201801309</v>
      </c>
      <c r="W9" s="74">
        <f t="shared" si="3"/>
        <v>44612.351508457097</v>
      </c>
    </row>
    <row r="10" spans="2:25" ht="13" x14ac:dyDescent="0.3">
      <c r="B10" s="71">
        <v>1981</v>
      </c>
      <c r="C10" s="73">
        <v>6836.3407994195322</v>
      </c>
      <c r="D10" s="73">
        <v>4312.0747052192855</v>
      </c>
      <c r="E10" s="73">
        <v>21264.904648049498</v>
      </c>
      <c r="F10" s="73">
        <v>3330.3905832356454</v>
      </c>
      <c r="G10" s="73">
        <v>6235.1775331856561</v>
      </c>
      <c r="H10" s="74"/>
      <c r="I10" s="75">
        <v>41978.888269109615</v>
      </c>
      <c r="L10" s="71">
        <v>1981</v>
      </c>
      <c r="M10" s="101">
        <v>0.68050492978512844</v>
      </c>
      <c r="N10" s="76">
        <v>41978.888269109615</v>
      </c>
      <c r="O10" s="76">
        <v>89412.460714389119</v>
      </c>
      <c r="P10" s="76"/>
      <c r="Q10" s="71"/>
      <c r="S10" s="76">
        <f t="shared" si="0"/>
        <v>131391.34898349873</v>
      </c>
      <c r="U10" s="74">
        <f t="shared" si="1"/>
        <v>30830.4727644708</v>
      </c>
      <c r="V10" s="74">
        <f t="shared" si="2"/>
        <v>30607.989751300378</v>
      </c>
      <c r="W10" s="74">
        <f t="shared" si="3"/>
        <v>41675.954557291254</v>
      </c>
    </row>
    <row r="11" spans="2:25" ht="13" x14ac:dyDescent="0.3">
      <c r="B11" s="71">
        <v>1982</v>
      </c>
      <c r="C11" s="73">
        <v>8062.9523700378304</v>
      </c>
      <c r="D11" s="73">
        <v>5085.7694173438722</v>
      </c>
      <c r="E11" s="73">
        <v>23639.217851081652</v>
      </c>
      <c r="F11" s="73">
        <v>3927.9464605584858</v>
      </c>
      <c r="G11" s="73">
        <v>8795.0710916597855</v>
      </c>
      <c r="H11" s="74"/>
      <c r="I11" s="75">
        <v>49510.957190681627</v>
      </c>
      <c r="L11" s="71">
        <v>1982</v>
      </c>
      <c r="M11" s="101">
        <v>0.68050492978512844</v>
      </c>
      <c r="N11" s="76">
        <v>49510.957190681627</v>
      </c>
      <c r="O11" s="76">
        <v>105455.30616162546</v>
      </c>
      <c r="P11" s="76"/>
      <c r="Q11" s="71"/>
      <c r="S11" s="76">
        <f t="shared" si="0"/>
        <v>154966.26335230708</v>
      </c>
      <c r="U11" s="74">
        <f t="shared" si="1"/>
        <v>36362.235403299928</v>
      </c>
      <c r="V11" s="74">
        <f t="shared" si="2"/>
        <v>33818.105251908397</v>
      </c>
      <c r="W11" s="74">
        <f t="shared" si="3"/>
        <v>46046.859958594599</v>
      </c>
    </row>
    <row r="12" spans="2:25" ht="13" x14ac:dyDescent="0.3">
      <c r="B12" s="71">
        <v>1983</v>
      </c>
      <c r="C12" s="73">
        <v>7597.1597191060901</v>
      </c>
      <c r="D12" s="73">
        <v>4791.96710893199</v>
      </c>
      <c r="E12" s="73">
        <v>21758.954372912096</v>
      </c>
      <c r="F12" s="73">
        <v>3701.0309945338613</v>
      </c>
      <c r="G12" s="73">
        <v>8801.6222205085069</v>
      </c>
      <c r="H12" s="74"/>
      <c r="I12" s="75">
        <v>46650.734415992541</v>
      </c>
      <c r="L12" s="71">
        <v>1983</v>
      </c>
      <c r="M12" s="101">
        <v>0.68050492978512844</v>
      </c>
      <c r="N12" s="76">
        <v>46650.734415992541</v>
      </c>
      <c r="O12" s="76">
        <v>99418.585253887868</v>
      </c>
      <c r="P12" s="76">
        <v>26</v>
      </c>
      <c r="Q12" s="71"/>
      <c r="S12" s="76">
        <f t="shared" si="0"/>
        <v>146095.31966988041</v>
      </c>
      <c r="U12" s="74">
        <f t="shared" si="1"/>
        <v>34261.607587954466</v>
      </c>
      <c r="V12" s="74">
        <f t="shared" si="2"/>
        <v>45738.730501394632</v>
      </c>
      <c r="W12" s="74">
        <f t="shared" si="3"/>
        <v>62364.179751925367</v>
      </c>
    </row>
    <row r="13" spans="2:25" ht="13" x14ac:dyDescent="0.3">
      <c r="B13" s="71">
        <v>1984</v>
      </c>
      <c r="C13" s="73">
        <v>14924.656743554267</v>
      </c>
      <c r="D13" s="73">
        <v>9413.8423926181713</v>
      </c>
      <c r="E13" s="73">
        <v>40418.95891252307</v>
      </c>
      <c r="F13" s="73">
        <v>6555.9490681684947</v>
      </c>
      <c r="G13" s="73">
        <v>19617.440532237928</v>
      </c>
      <c r="H13" s="74"/>
      <c r="I13" s="75">
        <v>90930.847649101939</v>
      </c>
      <c r="L13" s="71">
        <v>1984</v>
      </c>
      <c r="M13" s="101">
        <v>0.68050492978512844</v>
      </c>
      <c r="N13" s="76">
        <v>90930.847649101939</v>
      </c>
      <c r="O13" s="76">
        <v>195001.9576802243</v>
      </c>
      <c r="P13" s="76">
        <v>357</v>
      </c>
      <c r="Q13" s="71">
        <v>265</v>
      </c>
      <c r="S13" s="76">
        <f t="shared" si="0"/>
        <v>286554.80532932625</v>
      </c>
      <c r="U13" s="74">
        <f t="shared" si="1"/>
        <v>66592.3485129295</v>
      </c>
      <c r="V13" s="74">
        <f t="shared" si="2"/>
        <v>48630.499288329134</v>
      </c>
      <c r="W13" s="74">
        <f t="shared" si="3"/>
        <v>66354.341655577184</v>
      </c>
    </row>
    <row r="14" spans="2:25" ht="13" x14ac:dyDescent="0.3">
      <c r="B14" s="71">
        <v>1985</v>
      </c>
      <c r="C14" s="73">
        <v>10083.595485059395</v>
      </c>
      <c r="D14" s="73">
        <v>6360.305652474196</v>
      </c>
      <c r="E14" s="73">
        <v>18546.244471653852</v>
      </c>
      <c r="F14" s="73">
        <v>4474.9494859346405</v>
      </c>
      <c r="G14" s="73">
        <v>22016.347806514965</v>
      </c>
      <c r="H14" s="74"/>
      <c r="I14" s="75">
        <v>61481.442901637041</v>
      </c>
      <c r="L14" s="71">
        <v>1985</v>
      </c>
      <c r="M14" s="101">
        <v>0.68050492978512844</v>
      </c>
      <c r="N14" s="76">
        <v>61481.442901637041</v>
      </c>
      <c r="O14" s="76">
        <v>132785.58476936765</v>
      </c>
      <c r="P14" s="76">
        <v>515</v>
      </c>
      <c r="Q14" s="71">
        <v>346</v>
      </c>
      <c r="S14" s="76">
        <f t="shared" si="0"/>
        <v>195128.0276710047</v>
      </c>
      <c r="U14" s="74">
        <f t="shared" si="1"/>
        <v>45037.541764103458</v>
      </c>
      <c r="V14" s="74">
        <f t="shared" si="2"/>
        <v>53792.729599143648</v>
      </c>
      <c r="W14" s="74">
        <f t="shared" si="3"/>
        <v>73585.284562197965</v>
      </c>
    </row>
    <row r="15" spans="2:25" ht="13" x14ac:dyDescent="0.3">
      <c r="B15" s="71">
        <v>1986</v>
      </c>
      <c r="C15" s="73">
        <v>11402.837121899061</v>
      </c>
      <c r="D15" s="73">
        <v>7192.4274935578696</v>
      </c>
      <c r="E15" s="73">
        <v>27405.880398578411</v>
      </c>
      <c r="F15" s="73">
        <v>3878.8828268315078</v>
      </c>
      <c r="G15" s="73">
        <v>18463.535294988069</v>
      </c>
      <c r="H15" s="74"/>
      <c r="I15" s="75">
        <v>68343.563135854914</v>
      </c>
      <c r="L15" s="71">
        <v>1986</v>
      </c>
      <c r="M15" s="101">
        <v>0.65714285714285714</v>
      </c>
      <c r="N15" s="76">
        <v>68343.563135854914</v>
      </c>
      <c r="O15" s="76">
        <v>137809.41267705525</v>
      </c>
      <c r="P15" s="76">
        <v>2665</v>
      </c>
      <c r="Q15" s="71">
        <v>892</v>
      </c>
      <c r="S15" s="76">
        <f t="shared" si="0"/>
        <v>209709.97581291018</v>
      </c>
      <c r="U15" s="74">
        <f t="shared" si="1"/>
        <v>49748.298520397992</v>
      </c>
      <c r="V15" s="74">
        <f t="shared" si="2"/>
        <v>51280.012882410163</v>
      </c>
      <c r="W15" s="74">
        <f t="shared" si="3"/>
        <v>70128.01556281191</v>
      </c>
    </row>
    <row r="16" spans="2:25" ht="13" x14ac:dyDescent="0.3">
      <c r="B16" s="71">
        <v>1987</v>
      </c>
      <c r="C16" s="73">
        <v>13187.024708473824</v>
      </c>
      <c r="D16" s="73">
        <v>8317.8175797408949</v>
      </c>
      <c r="E16" s="73">
        <v>27817.552970931352</v>
      </c>
      <c r="F16" s="73">
        <v>6007.6528716381554</v>
      </c>
      <c r="G16" s="73">
        <v>25228.992520159514</v>
      </c>
      <c r="H16" s="74"/>
      <c r="I16" s="75">
        <v>80559.040650943745</v>
      </c>
      <c r="L16" s="71">
        <v>1987</v>
      </c>
      <c r="M16" s="101">
        <v>0.53721220774585043</v>
      </c>
      <c r="N16" s="76">
        <v>80559.040650943745</v>
      </c>
      <c r="O16" s="76">
        <v>95726.86940198252</v>
      </c>
      <c r="P16" s="76">
        <v>1906</v>
      </c>
      <c r="Q16" s="71"/>
      <c r="S16" s="76">
        <f t="shared" si="0"/>
        <v>178191.91005292628</v>
      </c>
      <c r="U16" s="74">
        <f t="shared" si="1"/>
        <v>59054.198362729017</v>
      </c>
      <c r="V16" s="74">
        <f t="shared" si="2"/>
        <v>59771.264708857278</v>
      </c>
      <c r="W16" s="74">
        <f t="shared" si="3"/>
        <v>81868.106096432006</v>
      </c>
    </row>
    <row r="17" spans="2:23" ht="13" x14ac:dyDescent="0.3">
      <c r="B17" s="71">
        <v>1988</v>
      </c>
      <c r="C17" s="73">
        <v>16060.274932108654</v>
      </c>
      <c r="D17" s="73">
        <v>10130.142326943871</v>
      </c>
      <c r="E17" s="73">
        <v>34329.387896401444</v>
      </c>
      <c r="F17" s="73">
        <v>5906.7239132621398</v>
      </c>
      <c r="G17" s="73">
        <v>30275.185433781233</v>
      </c>
      <c r="H17" s="74"/>
      <c r="I17" s="75">
        <v>96701.714502497343</v>
      </c>
      <c r="L17" s="71">
        <v>1988</v>
      </c>
      <c r="M17" s="101">
        <v>0.71196632591701747</v>
      </c>
      <c r="N17" s="76">
        <v>96701.714502497343</v>
      </c>
      <c r="O17" s="76">
        <v>244405.07300826069</v>
      </c>
      <c r="P17" s="76">
        <v>2175</v>
      </c>
      <c r="Q17" s="71"/>
      <c r="S17" s="76">
        <f t="shared" si="0"/>
        <v>343281.78751075803</v>
      </c>
      <c r="U17" s="74">
        <f t="shared" si="1"/>
        <v>70511.297243444817</v>
      </c>
      <c r="V17" s="74">
        <f t="shared" si="2"/>
        <v>60335.131493083849</v>
      </c>
      <c r="W17" s="74">
        <f t="shared" si="3"/>
        <v>82325.062073433073</v>
      </c>
    </row>
    <row r="18" spans="2:23" ht="13" x14ac:dyDescent="0.3">
      <c r="B18" s="71">
        <v>1989</v>
      </c>
      <c r="C18" s="73">
        <v>11206.160191523488</v>
      </c>
      <c r="D18" s="73">
        <v>7068.372002256925</v>
      </c>
      <c r="E18" s="73">
        <v>24058.437981135972</v>
      </c>
      <c r="F18" s="73">
        <v>6361.6420621901807</v>
      </c>
      <c r="G18" s="73">
        <v>21019.818829751559</v>
      </c>
      <c r="H18" s="74"/>
      <c r="I18" s="75">
        <v>69714.431066858117</v>
      </c>
      <c r="L18" s="71">
        <v>1989</v>
      </c>
      <c r="M18" s="101">
        <v>0.64517212426532322</v>
      </c>
      <c r="N18" s="76">
        <v>69714.431066858117</v>
      </c>
      <c r="O18" s="76">
        <v>130592.41843770415</v>
      </c>
      <c r="P18" s="76">
        <v>2108</v>
      </c>
      <c r="Q18" s="71"/>
      <c r="S18" s="76">
        <f t="shared" si="0"/>
        <v>202414.84950456227</v>
      </c>
      <c r="U18" s="74">
        <f t="shared" si="1"/>
        <v>51439.898873077713</v>
      </c>
      <c r="V18" s="74">
        <f t="shared" si="2"/>
        <v>52947.153105731159</v>
      </c>
      <c r="W18" s="74">
        <f t="shared" si="3"/>
        <v>71633.556562745711</v>
      </c>
    </row>
    <row r="19" spans="2:23" ht="13" x14ac:dyDescent="0.3">
      <c r="B19" s="71">
        <v>1990</v>
      </c>
      <c r="C19" s="73">
        <v>7109.7385024175273</v>
      </c>
      <c r="D19" s="73">
        <v>4484.5224157931661</v>
      </c>
      <c r="E19" s="73">
        <v>16964.923888796675</v>
      </c>
      <c r="F19" s="73">
        <v>8290.4027138773454</v>
      </c>
      <c r="G19" s="73">
        <v>11634.936597996941</v>
      </c>
      <c r="H19" s="74"/>
      <c r="I19" s="75">
        <v>48484.524118881658</v>
      </c>
      <c r="L19" s="71">
        <v>1990</v>
      </c>
      <c r="M19" s="101">
        <v>0.73655063291139244</v>
      </c>
      <c r="N19" s="76">
        <v>48484.524118881658</v>
      </c>
      <c r="O19" s="76">
        <v>140903.98184588237</v>
      </c>
      <c r="P19" s="76">
        <v>1914</v>
      </c>
      <c r="Q19" s="71"/>
      <c r="S19" s="76">
        <f t="shared" si="0"/>
        <v>191302.50596476404</v>
      </c>
      <c r="U19" s="74">
        <f t="shared" si="1"/>
        <v>36890.263200670961</v>
      </c>
      <c r="V19" s="74">
        <f t="shared" si="2"/>
        <v>38084.041331103355</v>
      </c>
      <c r="W19" s="74">
        <f t="shared" si="3"/>
        <v>50581.21434949783</v>
      </c>
    </row>
    <row r="20" spans="2:23" ht="13" x14ac:dyDescent="0.3">
      <c r="B20" s="71">
        <v>1991</v>
      </c>
      <c r="C20" s="73">
        <v>4674.3460850159254</v>
      </c>
      <c r="D20" s="73">
        <v>2948.3798581763813</v>
      </c>
      <c r="E20" s="73">
        <v>13413.129486687185</v>
      </c>
      <c r="F20" s="73">
        <v>7118.788518319102</v>
      </c>
      <c r="G20" s="73">
        <v>5390.0439145550972</v>
      </c>
      <c r="H20" s="74"/>
      <c r="I20" s="75">
        <v>33544.687862753693</v>
      </c>
      <c r="L20" s="71">
        <v>1991</v>
      </c>
      <c r="M20" s="101">
        <v>0.67745664739884393</v>
      </c>
      <c r="N20" s="76">
        <v>33544.687862753693</v>
      </c>
      <c r="O20" s="76">
        <v>72906.985976966535</v>
      </c>
      <c r="P20" s="76">
        <v>1167</v>
      </c>
      <c r="Q20" s="71"/>
      <c r="S20" s="76">
        <f t="shared" si="0"/>
        <v>107618.67383972023</v>
      </c>
      <c r="U20" s="74">
        <f t="shared" si="1"/>
        <v>25921.961919561385</v>
      </c>
      <c r="V20" s="74">
        <f t="shared" si="2"/>
        <v>33699.807382082043</v>
      </c>
      <c r="W20" s="74">
        <f t="shared" si="3"/>
        <v>44185.881805274694</v>
      </c>
    </row>
    <row r="21" spans="2:23" ht="13" x14ac:dyDescent="0.3">
      <c r="B21" s="71">
        <v>1992</v>
      </c>
      <c r="C21" s="73">
        <v>7506.4715571217257</v>
      </c>
      <c r="D21" s="73">
        <v>4734.7648510532117</v>
      </c>
      <c r="E21" s="73">
        <v>15320.4727707028</v>
      </c>
      <c r="F21" s="73">
        <v>8091.4255206670396</v>
      </c>
      <c r="G21" s="73">
        <v>14875.298734643939</v>
      </c>
      <c r="H21" s="74"/>
      <c r="I21" s="75">
        <v>50528.433434188715</v>
      </c>
      <c r="L21" s="71">
        <v>1992</v>
      </c>
      <c r="M21" s="101">
        <v>0.81464611072179394</v>
      </c>
      <c r="N21" s="76">
        <v>50528.433434188715</v>
      </c>
      <c r="O21" s="76">
        <v>227781.58361907135</v>
      </c>
      <c r="P21" s="76">
        <v>1298</v>
      </c>
      <c r="Q21" s="71"/>
      <c r="S21" s="76">
        <f t="shared" si="0"/>
        <v>279608.01705326006</v>
      </c>
      <c r="U21" s="74">
        <f t="shared" si="1"/>
        <v>38287.197026013775</v>
      </c>
      <c r="V21" s="74">
        <f t="shared" si="2"/>
        <v>29889.021589133466</v>
      </c>
      <c r="W21" s="74">
        <f t="shared" si="3"/>
        <v>37818.032020646082</v>
      </c>
    </row>
    <row r="22" spans="2:23" ht="13" x14ac:dyDescent="0.3">
      <c r="B22" s="71">
        <v>1993</v>
      </c>
      <c r="C22" s="73">
        <v>2405.6724710317299</v>
      </c>
      <c r="D22" s="73">
        <v>1517.3964721388813</v>
      </c>
      <c r="E22" s="73">
        <v>6643.5775285096624</v>
      </c>
      <c r="F22" s="73">
        <v>15780.77113887835</v>
      </c>
      <c r="G22" s="73">
        <v>3033.5571544372269</v>
      </c>
      <c r="H22" s="74"/>
      <c r="I22" s="75">
        <v>29380.974764995848</v>
      </c>
      <c r="L22" s="71">
        <v>1993</v>
      </c>
      <c r="M22" s="101">
        <v>0.87551299589603282</v>
      </c>
      <c r="N22" s="76">
        <v>29380.974764995848</v>
      </c>
      <c r="O22" s="76">
        <v>214364.65768788286</v>
      </c>
      <c r="P22" s="76">
        <v>1149</v>
      </c>
      <c r="Q22" s="71"/>
      <c r="S22" s="76">
        <f t="shared" si="0"/>
        <v>244894.63245287872</v>
      </c>
      <c r="U22" s="74">
        <f t="shared" si="1"/>
        <v>25457.905821825239</v>
      </c>
      <c r="V22" s="74">
        <f t="shared" si="2"/>
        <v>30723.864184129081</v>
      </c>
      <c r="W22" s="74">
        <f t="shared" si="3"/>
        <v>38475.393977458159</v>
      </c>
    </row>
    <row r="23" spans="2:23" ht="13" x14ac:dyDescent="0.3">
      <c r="B23" s="71">
        <v>1994</v>
      </c>
      <c r="C23" s="73">
        <v>4347.8463790936976</v>
      </c>
      <c r="D23" s="73">
        <v>2742.4376495480001</v>
      </c>
      <c r="E23" s="73">
        <v>11073.5129731829</v>
      </c>
      <c r="F23" s="73">
        <v>10936.7044166915</v>
      </c>
      <c r="G23" s="73">
        <v>6416.2723146738226</v>
      </c>
      <c r="H23" s="74"/>
      <c r="I23" s="75">
        <v>35516.773733189919</v>
      </c>
      <c r="L23" s="71">
        <v>1994</v>
      </c>
      <c r="M23" s="101">
        <v>0.43333333333333335</v>
      </c>
      <c r="N23" s="76">
        <v>35516.773733189919</v>
      </c>
      <c r="O23" s="76">
        <v>27982.709325380529</v>
      </c>
      <c r="P23" s="76">
        <v>1118</v>
      </c>
      <c r="Q23" s="71">
        <v>6</v>
      </c>
      <c r="S23" s="76">
        <f t="shared" si="0"/>
        <v>64623.483058570448</v>
      </c>
      <c r="U23" s="74">
        <f t="shared" si="1"/>
        <v>28426.489704548221</v>
      </c>
      <c r="V23" s="74">
        <f t="shared" si="2"/>
        <v>23713.910961983314</v>
      </c>
      <c r="W23" s="74">
        <f t="shared" si="3"/>
        <v>29297.774759272786</v>
      </c>
    </row>
    <row r="24" spans="2:23" ht="13" x14ac:dyDescent="0.3">
      <c r="B24" s="71">
        <v>1995</v>
      </c>
      <c r="C24" s="73">
        <v>3518.7559533911717</v>
      </c>
      <c r="D24" s="73">
        <v>2219.482466664942</v>
      </c>
      <c r="E24" s="73">
        <v>9399.5579849645364</v>
      </c>
      <c r="F24" s="73">
        <v>3102.6776178936198</v>
      </c>
      <c r="G24" s="73">
        <v>4755.1017567183226</v>
      </c>
      <c r="H24" s="74"/>
      <c r="I24" s="75">
        <v>22995.575779632592</v>
      </c>
      <c r="L24" s="71">
        <v>1995</v>
      </c>
      <c r="M24" s="101">
        <v>0.5616016427104723</v>
      </c>
      <c r="N24" s="76">
        <v>22995.575779632592</v>
      </c>
      <c r="O24" s="76">
        <v>31093.908551426299</v>
      </c>
      <c r="P24" s="76">
        <v>1234</v>
      </c>
      <c r="Q24" s="71">
        <v>43</v>
      </c>
      <c r="S24" s="76">
        <f t="shared" si="0"/>
        <v>55366.484331058891</v>
      </c>
      <c r="U24" s="74">
        <f t="shared" si="1"/>
        <v>17257.337359576479</v>
      </c>
      <c r="V24" s="74">
        <f t="shared" si="2"/>
        <v>17525.272521718845</v>
      </c>
      <c r="W24" s="74">
        <f t="shared" si="3"/>
        <v>22602.25852078052</v>
      </c>
    </row>
    <row r="25" spans="2:23" ht="13" x14ac:dyDescent="0.3">
      <c r="B25" s="71">
        <v>1996</v>
      </c>
      <c r="C25" s="73">
        <v>1473.2020125429476</v>
      </c>
      <c r="D25" s="73">
        <v>929.23353594425544</v>
      </c>
      <c r="E25" s="73">
        <v>4067.9934926710671</v>
      </c>
      <c r="F25" s="73">
        <v>965.84117595254975</v>
      </c>
      <c r="G25" s="73">
        <v>1858.1558324082239</v>
      </c>
      <c r="H25" s="74"/>
      <c r="I25" s="75">
        <v>9294.4260495190447</v>
      </c>
      <c r="L25" s="71">
        <v>1996</v>
      </c>
      <c r="M25" s="101">
        <v>0.83495934959349594</v>
      </c>
      <c r="N25" s="76">
        <v>9294.4260495190447</v>
      </c>
      <c r="O25" s="76">
        <v>50790.593856433785</v>
      </c>
      <c r="P25" s="76">
        <v>700</v>
      </c>
      <c r="Q25" s="71">
        <v>45</v>
      </c>
      <c r="S25" s="76">
        <f t="shared" si="0"/>
        <v>60830.019905952831</v>
      </c>
      <c r="U25" s="74">
        <f t="shared" si="1"/>
        <v>6891.9905010318398</v>
      </c>
      <c r="V25" s="74">
        <f t="shared" si="2"/>
        <v>13207.162464672472</v>
      </c>
      <c r="W25" s="74">
        <f t="shared" si="3"/>
        <v>16988.403816197915</v>
      </c>
    </row>
    <row r="26" spans="2:23" ht="13" x14ac:dyDescent="0.3">
      <c r="B26" s="71">
        <v>1997</v>
      </c>
      <c r="C26" s="73">
        <v>1964.1483560260554</v>
      </c>
      <c r="D26" s="73">
        <v>1238.9017300069563</v>
      </c>
      <c r="E26" s="73">
        <v>5931.0049591387706</v>
      </c>
      <c r="F26" s="73">
        <v>7571.1138144126462</v>
      </c>
      <c r="G26" s="73">
        <v>1970.0407598576767</v>
      </c>
      <c r="H26" s="74"/>
      <c r="I26" s="75">
        <v>18675.209619442106</v>
      </c>
      <c r="L26" s="71">
        <v>1997</v>
      </c>
      <c r="M26" s="101">
        <v>0.40485829959514169</v>
      </c>
      <c r="N26" s="76">
        <v>18675.209619442106</v>
      </c>
      <c r="O26" s="76">
        <v>13249.802462205515</v>
      </c>
      <c r="P26" s="76">
        <v>801</v>
      </c>
      <c r="Q26" s="71">
        <v>1</v>
      </c>
      <c r="S26" s="76">
        <f t="shared" si="0"/>
        <v>32727.012081647619</v>
      </c>
      <c r="U26" s="74">
        <f t="shared" si="1"/>
        <v>15472.159533409094</v>
      </c>
      <c r="V26" s="74">
        <f t="shared" si="2"/>
        <v>13219.557167582352</v>
      </c>
      <c r="W26" s="74">
        <f t="shared" si="3"/>
        <v>18242.124990310182</v>
      </c>
    </row>
    <row r="27" spans="2:23" ht="13" x14ac:dyDescent="0.3">
      <c r="B27" s="71">
        <v>1998</v>
      </c>
      <c r="C27" s="73">
        <v>5460</v>
      </c>
      <c r="D27" s="73">
        <v>4002.2178336632796</v>
      </c>
      <c r="E27" s="73">
        <v>9256.1751192287084</v>
      </c>
      <c r="F27" s="73">
        <v>2190.2646201828957</v>
      </c>
      <c r="G27" s="73">
        <v>5848.0817288945145</v>
      </c>
      <c r="H27" s="74"/>
      <c r="I27" s="75">
        <v>26756.739301969399</v>
      </c>
      <c r="L27" s="71">
        <v>1998</v>
      </c>
      <c r="M27" s="101">
        <v>7.3111879964956855E-2</v>
      </c>
      <c r="N27" s="76">
        <v>26756.739301969399</v>
      </c>
      <c r="O27" s="76">
        <v>2085.6808002908465</v>
      </c>
      <c r="P27" s="76">
        <v>752</v>
      </c>
      <c r="Q27" s="71"/>
      <c r="S27" s="76">
        <f t="shared" si="0"/>
        <v>29594.420102260246</v>
      </c>
      <c r="U27" s="74">
        <f t="shared" si="1"/>
        <v>17294.52146830612</v>
      </c>
      <c r="V27" s="74">
        <f t="shared" si="2"/>
        <v>16623.484559090826</v>
      </c>
      <c r="W27" s="74">
        <f t="shared" si="3"/>
        <v>22676.178514692296</v>
      </c>
    </row>
    <row r="28" spans="2:23" ht="13" x14ac:dyDescent="0.3">
      <c r="B28" s="71">
        <v>1999</v>
      </c>
      <c r="C28" s="73">
        <v>4096</v>
      </c>
      <c r="D28" s="73">
        <v>1396.8139471081242</v>
      </c>
      <c r="E28" s="73">
        <v>8987.7598419964415</v>
      </c>
      <c r="F28" s="73">
        <v>4784.1308141809295</v>
      </c>
      <c r="G28" s="73">
        <v>3331.8820193798929</v>
      </c>
      <c r="H28" s="74"/>
      <c r="I28" s="75">
        <v>22596.586622665389</v>
      </c>
      <c r="L28" s="71">
        <v>1999</v>
      </c>
      <c r="M28" s="101">
        <v>9.5024975902776351E-2</v>
      </c>
      <c r="N28" s="76">
        <v>22596.586622665389</v>
      </c>
      <c r="O28" s="76">
        <v>2342.4264541031043</v>
      </c>
      <c r="P28" s="76">
        <v>1005</v>
      </c>
      <c r="Q28" s="71">
        <v>7</v>
      </c>
      <c r="S28" s="76">
        <f t="shared" si="0"/>
        <v>25951.013076768493</v>
      </c>
      <c r="U28" s="74">
        <f t="shared" si="1"/>
        <v>17103.772675557266</v>
      </c>
      <c r="V28" s="74">
        <f t="shared" si="2"/>
        <v>16642.544950315409</v>
      </c>
      <c r="W28" s="74">
        <f t="shared" si="3"/>
        <v>23201.888877239209</v>
      </c>
    </row>
    <row r="29" spans="2:23" ht="13" x14ac:dyDescent="0.3">
      <c r="B29" s="71">
        <v>2000</v>
      </c>
      <c r="C29" s="73">
        <v>2719</v>
      </c>
      <c r="D29" s="73">
        <v>2004</v>
      </c>
      <c r="E29" s="73">
        <v>7424.271218178802</v>
      </c>
      <c r="F29" s="73">
        <v>4318</v>
      </c>
      <c r="G29" s="73">
        <v>3787.0694889040356</v>
      </c>
      <c r="H29" s="74"/>
      <c r="I29" s="75">
        <v>20252.34070708284</v>
      </c>
      <c r="L29" s="71">
        <v>2000</v>
      </c>
      <c r="M29" s="101">
        <v>3.7187934676013404E-2</v>
      </c>
      <c r="N29" s="76">
        <v>20252.34070708284</v>
      </c>
      <c r="O29" s="76">
        <v>773.67847657942309</v>
      </c>
      <c r="P29" s="76">
        <v>746</v>
      </c>
      <c r="Q29" s="71">
        <v>18</v>
      </c>
      <c r="S29" s="76">
        <f t="shared" si="0"/>
        <v>21790.019183662262</v>
      </c>
      <c r="U29" s="74">
        <f t="shared" si="1"/>
        <v>15529.340707082836</v>
      </c>
      <c r="V29" s="74">
        <f t="shared" si="2"/>
        <v>27321.815738103072</v>
      </c>
      <c r="W29" s="74">
        <f t="shared" si="3"/>
        <v>34832.753720472443</v>
      </c>
    </row>
    <row r="30" spans="2:23" ht="13" x14ac:dyDescent="0.3">
      <c r="B30" s="67">
        <v>2001</v>
      </c>
      <c r="C30" s="73">
        <v>5971</v>
      </c>
      <c r="D30" s="73">
        <v>6346</v>
      </c>
      <c r="E30" s="73">
        <v>25935.114442210077</v>
      </c>
      <c r="F30" s="73">
        <v>9828</v>
      </c>
      <c r="G30" s="73">
        <v>13569.219389459031</v>
      </c>
      <c r="H30" s="74"/>
      <c r="I30" s="75">
        <v>61649.333831669108</v>
      </c>
      <c r="L30" s="67">
        <v>2001</v>
      </c>
      <c r="M30" s="101">
        <v>7.0000000000000007E-2</v>
      </c>
      <c r="N30" s="76">
        <v>61649.333831669108</v>
      </c>
      <c r="O30" s="76">
        <v>4793.7865468767568</v>
      </c>
      <c r="P30" s="76">
        <v>1019</v>
      </c>
      <c r="Q30" s="71">
        <v>56</v>
      </c>
      <c r="S30" s="76">
        <f t="shared" si="0"/>
        <v>67518.120378545864</v>
      </c>
      <c r="U30" s="74">
        <f t="shared" si="1"/>
        <v>49332.333831669108</v>
      </c>
      <c r="V30" s="74">
        <f t="shared" si="2"/>
        <v>37654.824382708095</v>
      </c>
      <c r="W30" s="74">
        <f t="shared" si="3"/>
        <v>46005.157716041424</v>
      </c>
    </row>
    <row r="31" spans="2:23" ht="13" x14ac:dyDescent="0.3">
      <c r="B31" s="67">
        <v>2002</v>
      </c>
      <c r="C31" s="73">
        <v>3817</v>
      </c>
      <c r="D31" s="73">
        <v>4194</v>
      </c>
      <c r="E31" s="73">
        <v>20804.513243989604</v>
      </c>
      <c r="F31" s="73">
        <v>16217.263489109046</v>
      </c>
      <c r="G31" s="73">
        <v>11081.021876273673</v>
      </c>
      <c r="H31" s="74"/>
      <c r="I31" s="75">
        <v>56113.798609372323</v>
      </c>
      <c r="L31" s="67">
        <v>2002</v>
      </c>
      <c r="M31" s="101">
        <v>7.8199999999999992E-2</v>
      </c>
      <c r="N31" s="76">
        <v>56113.798609372301</v>
      </c>
      <c r="O31" s="76">
        <v>4862.753798278276</v>
      </c>
      <c r="P31" s="76">
        <v>901</v>
      </c>
      <c r="Q31" s="71">
        <v>306</v>
      </c>
      <c r="S31" s="76">
        <f t="shared" si="0"/>
        <v>62183.552407650575</v>
      </c>
      <c r="U31" s="74">
        <f t="shared" si="1"/>
        <v>48102.79860937233</v>
      </c>
      <c r="V31" s="74">
        <f t="shared" si="2"/>
        <v>36837.530404032419</v>
      </c>
      <c r="W31" s="74">
        <f t="shared" si="3"/>
        <v>46165.863737365755</v>
      </c>
    </row>
    <row r="32" spans="2:23" ht="13" x14ac:dyDescent="0.3">
      <c r="B32" s="67">
        <v>2003</v>
      </c>
      <c r="C32" s="73">
        <v>4552</v>
      </c>
      <c r="D32" s="73">
        <v>3105</v>
      </c>
      <c r="E32" s="73">
        <v>6778.0424494901054</v>
      </c>
      <c r="F32" s="73">
        <v>2960.4125364703432</v>
      </c>
      <c r="G32" s="73">
        <v>3339.003785095375</v>
      </c>
      <c r="H32" s="74"/>
      <c r="I32" s="75">
        <v>20734.458771055823</v>
      </c>
      <c r="L32" s="67">
        <v>2003</v>
      </c>
      <c r="M32" s="101">
        <v>0.12909999999999999</v>
      </c>
      <c r="N32" s="76">
        <v>20734.458771055823</v>
      </c>
      <c r="O32" s="76">
        <v>3195.4745979369695</v>
      </c>
      <c r="P32" s="76">
        <v>599</v>
      </c>
      <c r="Q32" s="71">
        <v>223</v>
      </c>
      <c r="S32" s="76">
        <f t="shared" si="0"/>
        <v>24751.933368992792</v>
      </c>
      <c r="U32" s="74">
        <f t="shared" si="1"/>
        <v>13077.458771055823</v>
      </c>
      <c r="V32" s="74">
        <f t="shared" si="2"/>
        <v>30475.085793476053</v>
      </c>
      <c r="W32" s="74">
        <f t="shared" si="3"/>
        <v>39242.08579347605</v>
      </c>
    </row>
    <row r="33" spans="2:26" ht="13" x14ac:dyDescent="0.3">
      <c r="B33" s="67">
        <v>2004</v>
      </c>
      <c r="C33" s="73">
        <v>5872</v>
      </c>
      <c r="D33" s="73">
        <v>4761</v>
      </c>
      <c r="E33" s="73">
        <v>10501</v>
      </c>
      <c r="F33" s="73">
        <v>4359</v>
      </c>
      <c r="G33" s="73">
        <v>15385</v>
      </c>
      <c r="H33" s="74"/>
      <c r="I33" s="75">
        <v>40878</v>
      </c>
      <c r="L33" s="67">
        <v>2004</v>
      </c>
      <c r="M33" s="101">
        <v>0.13139999999999999</v>
      </c>
      <c r="N33" s="76">
        <v>40878</v>
      </c>
      <c r="O33" s="76">
        <v>6286.6564586691229</v>
      </c>
      <c r="P33" s="76">
        <v>574</v>
      </c>
      <c r="Q33" s="71">
        <v>105</v>
      </c>
      <c r="S33" s="76">
        <f t="shared" si="0"/>
        <v>47843.656458669124</v>
      </c>
      <c r="U33" s="74">
        <f t="shared" si="1"/>
        <v>30245</v>
      </c>
      <c r="V33" s="74">
        <f t="shared" si="2"/>
        <v>17520.486257018609</v>
      </c>
      <c r="W33" s="74">
        <f t="shared" si="3"/>
        <v>25198.152923685277</v>
      </c>
    </row>
    <row r="34" spans="2:26" ht="13" x14ac:dyDescent="0.3">
      <c r="B34" s="67">
        <v>2005</v>
      </c>
      <c r="C34" s="73">
        <v>2513</v>
      </c>
      <c r="D34" s="73">
        <v>2230</v>
      </c>
      <c r="E34" s="73">
        <v>4262</v>
      </c>
      <c r="F34" s="73">
        <v>2719</v>
      </c>
      <c r="G34" s="73">
        <v>2258</v>
      </c>
      <c r="H34" s="74"/>
      <c r="I34" s="75">
        <v>13982</v>
      </c>
      <c r="L34" s="67">
        <v>2005</v>
      </c>
      <c r="M34" s="101">
        <v>0.12989999999999999</v>
      </c>
      <c r="N34" s="76">
        <v>13982</v>
      </c>
      <c r="O34" s="76">
        <v>2170.8721985978623</v>
      </c>
      <c r="P34" s="76">
        <v>494</v>
      </c>
      <c r="Q34" s="71">
        <v>65</v>
      </c>
      <c r="S34" s="76">
        <f t="shared" si="0"/>
        <v>16711.872198597863</v>
      </c>
      <c r="U34" s="74">
        <f t="shared" si="1"/>
        <v>9239</v>
      </c>
      <c r="V34" s="74">
        <f t="shared" si="2"/>
        <v>15273.533333333333</v>
      </c>
      <c r="W34" s="74">
        <f t="shared" si="3"/>
        <v>20855.527777777777</v>
      </c>
    </row>
    <row r="35" spans="2:26" ht="13" x14ac:dyDescent="0.3">
      <c r="B35" s="67">
        <v>2006</v>
      </c>
      <c r="C35" s="73">
        <v>84</v>
      </c>
      <c r="D35" s="73">
        <v>1285.9833333333331</v>
      </c>
      <c r="E35" s="73">
        <v>3279</v>
      </c>
      <c r="F35" s="73">
        <v>1082</v>
      </c>
      <c r="G35" s="73">
        <v>1975.6</v>
      </c>
      <c r="H35" s="74"/>
      <c r="I35" s="75">
        <v>7706.5833333333339</v>
      </c>
      <c r="L35" s="67">
        <v>2006</v>
      </c>
      <c r="M35" s="101">
        <v>0.1208619068925821</v>
      </c>
      <c r="N35" s="76">
        <v>7706.5833333333339</v>
      </c>
      <c r="O35" s="76">
        <v>1082.9922521120436</v>
      </c>
      <c r="P35" s="76">
        <v>171</v>
      </c>
      <c r="Q35" s="71"/>
      <c r="S35" s="76">
        <f t="shared" si="0"/>
        <v>8960.5755854453782</v>
      </c>
      <c r="U35" s="74">
        <f t="shared" si="1"/>
        <v>6336.6</v>
      </c>
      <c r="V35" s="74">
        <f t="shared" si="2"/>
        <v>19764.977982843451</v>
      </c>
      <c r="W35" s="74">
        <f t="shared" si="3"/>
        <v>26595.139093954582</v>
      </c>
    </row>
    <row r="36" spans="2:26" s="32" customFormat="1" ht="13" x14ac:dyDescent="0.3">
      <c r="B36" s="67">
        <v>2007</v>
      </c>
      <c r="C36" s="77">
        <v>4514</v>
      </c>
      <c r="D36" s="77">
        <v>9863.5</v>
      </c>
      <c r="E36" s="77">
        <v>23142.133948530362</v>
      </c>
      <c r="F36" s="77">
        <v>7833</v>
      </c>
      <c r="G36" s="77">
        <v>12744.2</v>
      </c>
      <c r="H36" s="78"/>
      <c r="I36" s="79">
        <v>58096.833948530402</v>
      </c>
      <c r="L36" s="67">
        <v>2007</v>
      </c>
      <c r="M36" s="101">
        <v>0.112</v>
      </c>
      <c r="N36" s="80">
        <v>58096.833948530359</v>
      </c>
      <c r="O36" s="80">
        <v>7342.5376151299552</v>
      </c>
      <c r="P36" s="80">
        <v>119</v>
      </c>
      <c r="Q36" s="67">
        <v>0</v>
      </c>
      <c r="S36" s="80">
        <f t="shared" si="0"/>
        <v>65558.371563660316</v>
      </c>
      <c r="U36" s="74">
        <f t="shared" si="1"/>
        <v>43719.333948530359</v>
      </c>
      <c r="V36" s="74">
        <f t="shared" si="2"/>
        <v>21151.811316176787</v>
      </c>
      <c r="W36" s="74">
        <f t="shared" si="3"/>
        <v>27270.639093954578</v>
      </c>
    </row>
    <row r="37" spans="2:26" s="32" customFormat="1" ht="13" x14ac:dyDescent="0.3">
      <c r="B37" s="67">
        <v>2008</v>
      </c>
      <c r="C37" s="77">
        <v>1138</v>
      </c>
      <c r="D37" s="77">
        <v>1471</v>
      </c>
      <c r="E37" s="77">
        <v>3695</v>
      </c>
      <c r="F37" s="77">
        <v>3011</v>
      </c>
      <c r="G37" s="77">
        <v>6693.5</v>
      </c>
      <c r="H37" s="78"/>
      <c r="I37" s="79">
        <v>16008.5</v>
      </c>
      <c r="L37" s="67">
        <v>2008</v>
      </c>
      <c r="M37" s="101">
        <v>9.8000000000000004E-2</v>
      </c>
      <c r="N37" s="80">
        <v>16008.5</v>
      </c>
      <c r="O37" s="80">
        <v>1781.7638580931266</v>
      </c>
      <c r="P37" s="80">
        <v>388</v>
      </c>
      <c r="Q37" s="67">
        <v>3</v>
      </c>
      <c r="S37" s="80">
        <v>18181.263858093127</v>
      </c>
      <c r="U37" s="74">
        <f t="shared" si="1"/>
        <v>13399.5</v>
      </c>
      <c r="V37" s="74">
        <f t="shared" si="2"/>
        <v>24592.277982843454</v>
      </c>
      <c r="W37" s="74">
        <f t="shared" si="3"/>
        <v>31753.111316176801</v>
      </c>
    </row>
    <row r="38" spans="2:26" s="85" customFormat="1" ht="13" x14ac:dyDescent="0.3">
      <c r="B38" s="82">
        <v>2009</v>
      </c>
      <c r="C38" s="83">
        <v>2308</v>
      </c>
      <c r="D38" s="83">
        <v>2188</v>
      </c>
      <c r="E38" s="83">
        <v>9074</v>
      </c>
      <c r="F38" s="83">
        <v>3838</v>
      </c>
      <c r="G38" s="83">
        <v>3746</v>
      </c>
      <c r="H38" s="83"/>
      <c r="I38" s="84">
        <v>21154</v>
      </c>
      <c r="L38" s="82">
        <v>2009</v>
      </c>
      <c r="M38" s="86">
        <v>0.115</v>
      </c>
      <c r="N38" s="87">
        <v>21154</v>
      </c>
      <c r="O38" s="83">
        <v>2796.5141242937852</v>
      </c>
      <c r="P38" s="82">
        <v>363</v>
      </c>
      <c r="Q38" s="82">
        <v>4</v>
      </c>
      <c r="R38" s="82"/>
      <c r="S38" s="83">
        <v>24317.514124293783</v>
      </c>
      <c r="U38" s="74">
        <f t="shared" si="1"/>
        <v>16658</v>
      </c>
      <c r="V38" s="74">
        <f t="shared" si="2"/>
        <v>19939.166666666668</v>
      </c>
      <c r="W38" s="74">
        <f t="shared" si="3"/>
        <v>24249.833333333332</v>
      </c>
    </row>
    <row r="39" spans="2:26" s="15" customFormat="1" ht="13" x14ac:dyDescent="0.3">
      <c r="B39" s="88">
        <v>2010</v>
      </c>
      <c r="C39" s="83">
        <v>1365</v>
      </c>
      <c r="D39" s="83">
        <v>4462</v>
      </c>
      <c r="E39" s="83">
        <v>11617</v>
      </c>
      <c r="F39" s="83">
        <v>9285</v>
      </c>
      <c r="G39" s="83">
        <v>8858</v>
      </c>
      <c r="H39" s="83"/>
      <c r="I39" s="84">
        <v>35587</v>
      </c>
      <c r="L39" s="82">
        <v>2010</v>
      </c>
      <c r="M39" s="86">
        <v>0.13</v>
      </c>
      <c r="N39" s="87">
        <v>35587</v>
      </c>
      <c r="O39" s="83">
        <v>5391.1149425287358</v>
      </c>
      <c r="P39" s="82">
        <v>491</v>
      </c>
      <c r="Q39" s="82">
        <v>0</v>
      </c>
      <c r="R39" s="82"/>
      <c r="S39" s="83">
        <v>41470.114942528729</v>
      </c>
      <c r="U39" s="74">
        <f t="shared" si="1"/>
        <v>29760</v>
      </c>
      <c r="V39" s="74">
        <f t="shared" si="2"/>
        <v>21665.333333333332</v>
      </c>
      <c r="W39" s="74">
        <f t="shared" si="3"/>
        <v>27409.399999999998</v>
      </c>
    </row>
    <row r="40" spans="2:26" s="15" customFormat="1" ht="13" x14ac:dyDescent="0.3">
      <c r="B40" s="82">
        <v>2011</v>
      </c>
      <c r="C40" s="83">
        <v>3189</v>
      </c>
      <c r="D40" s="83">
        <v>3720.2</v>
      </c>
      <c r="E40" s="83">
        <v>8340</v>
      </c>
      <c r="F40" s="83">
        <v>5537</v>
      </c>
      <c r="G40" s="83">
        <v>4701</v>
      </c>
      <c r="H40" s="83"/>
      <c r="I40" s="84">
        <v>25487.200000000001</v>
      </c>
      <c r="L40" s="82">
        <v>2011</v>
      </c>
      <c r="M40" s="86">
        <v>0.13</v>
      </c>
      <c r="N40" s="89">
        <v>25487.200000000001</v>
      </c>
      <c r="O40" s="83">
        <v>3853.8574712643685</v>
      </c>
      <c r="P40" s="82">
        <v>303</v>
      </c>
      <c r="Q40" s="82">
        <v>0</v>
      </c>
      <c r="R40" s="90"/>
      <c r="S40" s="83">
        <v>29645.057471264368</v>
      </c>
      <c r="U40" s="74">
        <f t="shared" si="1"/>
        <v>18578</v>
      </c>
      <c r="V40" s="74">
        <f t="shared" si="2"/>
        <v>30234</v>
      </c>
      <c r="W40" s="74">
        <f t="shared" si="3"/>
        <v>38635.4</v>
      </c>
    </row>
    <row r="41" spans="2:26" ht="13" x14ac:dyDescent="0.3">
      <c r="B41" s="67">
        <v>2012</v>
      </c>
      <c r="C41" s="83">
        <v>5134</v>
      </c>
      <c r="D41" s="83">
        <v>7334</v>
      </c>
      <c r="E41" s="83">
        <v>20209</v>
      </c>
      <c r="F41" s="73">
        <v>8828</v>
      </c>
      <c r="G41" s="83">
        <v>13327</v>
      </c>
      <c r="I41" s="84">
        <v>54832</v>
      </c>
      <c r="L41" s="93">
        <v>2012</v>
      </c>
      <c r="M41" s="86">
        <v>0.13</v>
      </c>
      <c r="N41" s="89">
        <v>54832</v>
      </c>
      <c r="O41" s="83">
        <v>8249</v>
      </c>
      <c r="P41" s="82">
        <v>374</v>
      </c>
      <c r="Q41" s="82">
        <v>0</v>
      </c>
      <c r="S41" s="83">
        <v>63455</v>
      </c>
      <c r="U41" s="74">
        <f t="shared" si="1"/>
        <v>42364</v>
      </c>
      <c r="X41">
        <v>24394</v>
      </c>
      <c r="Z41" t="s">
        <v>27</v>
      </c>
    </row>
    <row r="42" spans="2:26" ht="13" x14ac:dyDescent="0.3">
      <c r="B42" s="82">
        <v>2013</v>
      </c>
      <c r="C42" s="83">
        <v>5397</v>
      </c>
      <c r="D42" s="83"/>
      <c r="E42" s="83">
        <v>16443</v>
      </c>
      <c r="F42" s="73">
        <v>11515</v>
      </c>
      <c r="G42" s="83">
        <v>12488</v>
      </c>
      <c r="I42" s="84"/>
      <c r="L42" s="93">
        <v>2013</v>
      </c>
      <c r="U42" s="74">
        <f>SUM(E42:G42)</f>
        <v>40446</v>
      </c>
      <c r="Y42" s="66">
        <v>31036</v>
      </c>
      <c r="Z42" t="s">
        <v>27</v>
      </c>
    </row>
    <row r="43" spans="2:26" x14ac:dyDescent="0.25">
      <c r="B43" s="88">
        <v>2014</v>
      </c>
      <c r="X43" s="66">
        <f>X41-X45</f>
        <v>8968</v>
      </c>
      <c r="Y43" s="66">
        <f>Y42-Y45</f>
        <v>11243</v>
      </c>
      <c r="Z43" t="s">
        <v>28</v>
      </c>
    </row>
    <row r="44" spans="2:26" x14ac:dyDescent="0.25">
      <c r="X44" s="66">
        <f>X46-X41</f>
        <v>14180</v>
      </c>
      <c r="Y44" s="66">
        <f>Y46-Y42</f>
        <v>17629</v>
      </c>
      <c r="Z44" t="s">
        <v>29</v>
      </c>
    </row>
    <row r="45" spans="2:26" x14ac:dyDescent="0.25">
      <c r="B45" s="15"/>
      <c r="C45" s="15"/>
      <c r="L45" s="81" t="s">
        <v>68</v>
      </c>
      <c r="X45">
        <v>15426</v>
      </c>
      <c r="Y45" s="66">
        <v>19793</v>
      </c>
      <c r="Z45" s="18" t="s">
        <v>30</v>
      </c>
    </row>
    <row r="46" spans="2:26" x14ac:dyDescent="0.25">
      <c r="L46" s="81" t="s">
        <v>69</v>
      </c>
      <c r="X46">
        <v>38574</v>
      </c>
      <c r="Y46" s="66">
        <v>48665</v>
      </c>
      <c r="Z46" s="19" t="s">
        <v>31</v>
      </c>
    </row>
  </sheetData>
  <mergeCells count="1">
    <mergeCell ref="C2:G2"/>
  </mergeCells>
  <phoneticPr fontId="2" type="noConversion"/>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3"/>
  <sheetViews>
    <sheetView workbookViewId="0"/>
  </sheetViews>
  <sheetFormatPr defaultRowHeight="12.5" x14ac:dyDescent="0.25"/>
  <sheetData>
    <row r="1" spans="1:8" x14ac:dyDescent="0.25">
      <c r="A1" t="s">
        <v>26</v>
      </c>
      <c r="B1" t="s">
        <v>19</v>
      </c>
      <c r="C1" t="s">
        <v>18</v>
      </c>
      <c r="F1" t="s">
        <v>24</v>
      </c>
      <c r="G1" t="s">
        <v>25</v>
      </c>
    </row>
    <row r="2" spans="1:8" x14ac:dyDescent="0.25">
      <c r="A2">
        <f>Data!A36</f>
        <v>1999</v>
      </c>
      <c r="B2" s="20">
        <f>Data!N33</f>
        <v>5.2756581939461318E-2</v>
      </c>
      <c r="C2" s="20"/>
      <c r="D2" s="20">
        <f>AVERAGE(B2:B3)</f>
        <v>7.8498093836079738E-2</v>
      </c>
      <c r="E2" s="20"/>
    </row>
    <row r="3" spans="1:8" x14ac:dyDescent="0.25">
      <c r="A3">
        <f>Data!A37</f>
        <v>2000</v>
      </c>
      <c r="B3" s="20">
        <f>Data!N34</f>
        <v>0.10423960573269815</v>
      </c>
      <c r="C3" s="20"/>
      <c r="D3" s="20">
        <f t="shared" ref="D3:D14" si="0">AVERAGE(B2:B4)</f>
        <v>9.0696182968931394E-2</v>
      </c>
      <c r="E3" s="20"/>
    </row>
    <row r="4" spans="1:8" x14ac:dyDescent="0.25">
      <c r="A4">
        <f>Data!A38</f>
        <v>2001</v>
      </c>
      <c r="B4" s="20">
        <f>Data!N35</f>
        <v>0.11509236123463472</v>
      </c>
      <c r="C4" s="20"/>
      <c r="D4" s="20">
        <f t="shared" si="0"/>
        <v>9.1788037502875106E-2</v>
      </c>
      <c r="E4" s="20">
        <f t="shared" ref="E4:E13" si="1">AVERAGE(C3:C5)</f>
        <v>4.7818597835308639E-2</v>
      </c>
    </row>
    <row r="5" spans="1:8" x14ac:dyDescent="0.25">
      <c r="A5">
        <f>Data!A39</f>
        <v>2002</v>
      </c>
      <c r="B5" s="20">
        <f>Data!N36</f>
        <v>5.6032145541292426E-2</v>
      </c>
      <c r="C5" s="20">
        <f>Data!X36</f>
        <v>4.7818597835308639E-2</v>
      </c>
      <c r="D5" s="20">
        <f t="shared" si="0"/>
        <v>9.0675222265991298E-2</v>
      </c>
      <c r="E5" s="20">
        <f t="shared" si="1"/>
        <v>5.0379115340349903E-2</v>
      </c>
    </row>
    <row r="6" spans="1:8" x14ac:dyDescent="0.25">
      <c r="A6">
        <f>Data!A40</f>
        <v>2003</v>
      </c>
      <c r="B6" s="20">
        <f>Data!N37</f>
        <v>0.1009011600220468</v>
      </c>
      <c r="C6" s="20">
        <f>Data!X37</f>
        <v>5.2939632845391174E-2</v>
      </c>
      <c r="D6" s="20">
        <f t="shared" si="0"/>
        <v>7.0821982863712357E-2</v>
      </c>
      <c r="E6" s="20">
        <f t="shared" si="1"/>
        <v>4.1001221843530493E-2</v>
      </c>
    </row>
    <row r="7" spans="1:8" x14ac:dyDescent="0.25">
      <c r="A7">
        <f>Data!A41</f>
        <v>2004</v>
      </c>
      <c r="B7" s="20">
        <f>Data!N38</f>
        <v>5.5532643027797833E-2</v>
      </c>
      <c r="C7" s="20">
        <f>Data!X38</f>
        <v>2.2245434849891672E-2</v>
      </c>
      <c r="D7" s="20">
        <f t="shared" si="0"/>
        <v>7.6740389494618033E-2</v>
      </c>
      <c r="E7" s="20">
        <f t="shared" si="1"/>
        <v>3.1598223982675193E-2</v>
      </c>
    </row>
    <row r="8" spans="1:8" x14ac:dyDescent="0.25">
      <c r="A8">
        <v>2005</v>
      </c>
      <c r="B8" s="20">
        <f>Data!N39</f>
        <v>7.3787365434009475E-2</v>
      </c>
      <c r="C8" s="20">
        <f>Data!X39</f>
        <v>1.9609604252742722E-2</v>
      </c>
      <c r="D8" s="20">
        <f t="shared" si="0"/>
        <v>4.6400758480767863E-2</v>
      </c>
      <c r="E8" s="20">
        <f t="shared" si="1"/>
        <v>1.4249156307581673E-2</v>
      </c>
    </row>
    <row r="9" spans="1:8" x14ac:dyDescent="0.25">
      <c r="A9">
        <v>2006</v>
      </c>
      <c r="B9" s="20">
        <f>Data!N40</f>
        <v>9.8822669804962942E-3</v>
      </c>
      <c r="C9" s="20">
        <f>Data!X40</f>
        <v>8.9242982011061812E-4</v>
      </c>
      <c r="D9" s="20">
        <f t="shared" si="0"/>
        <v>5.092655634736467E-2</v>
      </c>
      <c r="E9" s="20">
        <f t="shared" si="1"/>
        <v>1.4631899743741461E-2</v>
      </c>
    </row>
    <row r="10" spans="1:8" x14ac:dyDescent="0.25">
      <c r="A10">
        <v>2007</v>
      </c>
      <c r="B10" s="20">
        <f>Data!N41</f>
        <v>6.9110036627588245E-2</v>
      </c>
      <c r="C10" s="20">
        <f>Data!X41</f>
        <v>2.3393665158371043E-2</v>
      </c>
      <c r="D10" s="20">
        <f t="shared" si="0"/>
        <v>5.0929845551408247E-2</v>
      </c>
      <c r="E10" s="20">
        <f t="shared" si="1"/>
        <v>1.6731728629190857E-2</v>
      </c>
    </row>
    <row r="11" spans="1:8" x14ac:dyDescent="0.25">
      <c r="A11">
        <v>2008</v>
      </c>
      <c r="B11" s="20">
        <f>Data!N42</f>
        <v>7.3797233046140179E-2</v>
      </c>
      <c r="C11" s="20">
        <f>Data!X42</f>
        <v>2.5909090909090909E-2</v>
      </c>
      <c r="D11" s="20">
        <f t="shared" si="0"/>
        <v>0.10042295183799954</v>
      </c>
      <c r="E11" s="20">
        <f t="shared" si="1"/>
        <v>4.0084683721814472E-2</v>
      </c>
    </row>
    <row r="12" spans="1:8" x14ac:dyDescent="0.25">
      <c r="A12">
        <v>2009</v>
      </c>
      <c r="B12" s="20">
        <f>Data!N43</f>
        <v>0.15836158584027021</v>
      </c>
      <c r="C12" s="20">
        <f>Data!X43</f>
        <v>7.0951295097981454E-2</v>
      </c>
      <c r="D12" s="20">
        <f t="shared" si="0"/>
        <v>8.8328533981009205E-2</v>
      </c>
      <c r="E12" s="20">
        <f t="shared" si="1"/>
        <v>3.5620128669024122E-2</v>
      </c>
    </row>
    <row r="13" spans="1:8" x14ac:dyDescent="0.25">
      <c r="A13">
        <v>2010</v>
      </c>
      <c r="B13" s="20">
        <f>Data!N44</f>
        <v>3.2826783056617251E-2</v>
      </c>
      <c r="C13" s="20">
        <f>Data!X44</f>
        <v>0.01</v>
      </c>
      <c r="D13" s="20">
        <f t="shared" si="0"/>
        <v>0.10554012663088974</v>
      </c>
      <c r="E13" s="20">
        <f t="shared" si="1"/>
        <v>3.1650431699327151E-2</v>
      </c>
    </row>
    <row r="14" spans="1:8" x14ac:dyDescent="0.25">
      <c r="A14">
        <v>2011</v>
      </c>
      <c r="B14" s="20">
        <f>Data!N45</f>
        <v>0.12543201099578177</v>
      </c>
      <c r="C14" s="20">
        <f>Data!X45</f>
        <v>1.4E-2</v>
      </c>
      <c r="D14" s="20">
        <f t="shared" si="0"/>
        <v>7.9129397026199505E-2</v>
      </c>
      <c r="E14" s="20">
        <f>AVERAGE(C13:C14)</f>
        <v>1.2E-2</v>
      </c>
    </row>
    <row r="15" spans="1:8" x14ac:dyDescent="0.25">
      <c r="A15">
        <v>2012</v>
      </c>
      <c r="F15" s="64">
        <v>4.3999999999999997E-2</v>
      </c>
      <c r="G15" s="65">
        <v>1.0999999999999999E-2</v>
      </c>
      <c r="H15" t="s">
        <v>27</v>
      </c>
    </row>
    <row r="16" spans="1:8" x14ac:dyDescent="0.25">
      <c r="F16" s="64">
        <f>F15-F18</f>
        <v>-1.1000000000000003E-2</v>
      </c>
      <c r="G16" s="65">
        <f>G15-G18</f>
        <v>-6.9999999999999993E-3</v>
      </c>
      <c r="H16" t="s">
        <v>28</v>
      </c>
    </row>
    <row r="17" spans="1:13" x14ac:dyDescent="0.25">
      <c r="F17" s="64">
        <f>F19-F15</f>
        <v>-8.9999999999999941E-3</v>
      </c>
      <c r="G17" s="65">
        <f>G19-G15</f>
        <v>-2.9999999999999992E-3</v>
      </c>
      <c r="H17" t="s">
        <v>29</v>
      </c>
    </row>
    <row r="18" spans="1:13" x14ac:dyDescent="0.25">
      <c r="F18" s="64">
        <v>5.5E-2</v>
      </c>
      <c r="G18" s="65">
        <v>1.7999999999999999E-2</v>
      </c>
      <c r="H18" s="19" t="s">
        <v>31</v>
      </c>
    </row>
    <row r="19" spans="1:13" x14ac:dyDescent="0.25">
      <c r="F19" s="64">
        <v>3.5000000000000003E-2</v>
      </c>
      <c r="G19" s="65">
        <v>8.0000000000000002E-3</v>
      </c>
      <c r="H19" s="18" t="s">
        <v>30</v>
      </c>
    </row>
    <row r="20" spans="1:13" x14ac:dyDescent="0.25">
      <c r="A20" s="21"/>
      <c r="B20" s="21"/>
      <c r="C20" s="21"/>
      <c r="D20" s="21"/>
    </row>
    <row r="21" spans="1:13" x14ac:dyDescent="0.25">
      <c r="A21" s="21" t="str">
        <f>Data!AC6</f>
        <v>StGeo</v>
      </c>
      <c r="C21" s="21"/>
    </row>
    <row r="22" spans="1:13" x14ac:dyDescent="0.25">
      <c r="B22" s="66" t="s">
        <v>8</v>
      </c>
      <c r="E22" s="66" t="s">
        <v>75</v>
      </c>
    </row>
    <row r="23" spans="1:13" ht="24" customHeight="1" x14ac:dyDescent="0.25">
      <c r="A23" t="s">
        <v>26</v>
      </c>
      <c r="B23" s="59" t="s">
        <v>39</v>
      </c>
      <c r="C23" s="59" t="s">
        <v>40</v>
      </c>
      <c r="D23" s="59" t="s">
        <v>41</v>
      </c>
      <c r="E23" s="59" t="s">
        <v>39</v>
      </c>
      <c r="F23" s="59" t="s">
        <v>40</v>
      </c>
      <c r="G23" s="59" t="s">
        <v>41</v>
      </c>
      <c r="H23" s="59" t="s">
        <v>39</v>
      </c>
      <c r="I23" s="59" t="s">
        <v>40</v>
      </c>
      <c r="J23" s="59" t="s">
        <v>45</v>
      </c>
      <c r="K23" s="59" t="s">
        <v>43</v>
      </c>
      <c r="L23" s="59" t="s">
        <v>42</v>
      </c>
      <c r="M23" s="59" t="s">
        <v>44</v>
      </c>
    </row>
    <row r="24" spans="1:13" x14ac:dyDescent="0.25">
      <c r="A24">
        <v>1975</v>
      </c>
      <c r="E24" s="21"/>
      <c r="F24" s="21"/>
      <c r="G24" s="21"/>
    </row>
    <row r="25" spans="1:13" x14ac:dyDescent="0.25">
      <c r="A25">
        <v>1976</v>
      </c>
      <c r="E25" s="21"/>
      <c r="F25" s="21"/>
      <c r="G25" s="21"/>
    </row>
    <row r="26" spans="1:13" x14ac:dyDescent="0.25">
      <c r="A26">
        <v>1977</v>
      </c>
      <c r="E26" s="21"/>
      <c r="F26" s="21"/>
      <c r="G26" s="21"/>
    </row>
    <row r="27" spans="1:13" x14ac:dyDescent="0.25">
      <c r="A27">
        <v>1978</v>
      </c>
      <c r="E27" s="21"/>
      <c r="F27" s="21"/>
      <c r="G27" s="21"/>
    </row>
    <row r="28" spans="1:13" x14ac:dyDescent="0.25">
      <c r="A28">
        <v>1979</v>
      </c>
      <c r="E28" s="21"/>
      <c r="F28" s="21"/>
      <c r="G28" s="21"/>
    </row>
    <row r="29" spans="1:13" x14ac:dyDescent="0.25">
      <c r="A29">
        <v>1980</v>
      </c>
      <c r="E29" s="21"/>
      <c r="F29" s="21"/>
      <c r="G29" s="21"/>
    </row>
    <row r="30" spans="1:13" x14ac:dyDescent="0.25">
      <c r="A30">
        <v>1981</v>
      </c>
      <c r="E30" s="21"/>
      <c r="F30" s="21"/>
      <c r="G30" s="21"/>
    </row>
    <row r="31" spans="1:13" x14ac:dyDescent="0.25">
      <c r="A31">
        <v>1982</v>
      </c>
      <c r="E31" s="21"/>
      <c r="F31" s="21"/>
      <c r="G31" s="21"/>
    </row>
    <row r="32" spans="1:13" x14ac:dyDescent="0.25">
      <c r="A32">
        <v>1983</v>
      </c>
      <c r="E32" s="21"/>
      <c r="F32" s="21"/>
      <c r="G32" s="21"/>
    </row>
    <row r="33" spans="1:10" x14ac:dyDescent="0.25">
      <c r="A33">
        <v>1984</v>
      </c>
      <c r="E33" s="21"/>
      <c r="F33" s="21"/>
      <c r="G33" s="21"/>
    </row>
    <row r="34" spans="1:10" x14ac:dyDescent="0.25">
      <c r="A34">
        <v>1985</v>
      </c>
      <c r="E34" s="21"/>
      <c r="F34" s="21"/>
      <c r="G34" s="21"/>
    </row>
    <row r="35" spans="1:10" x14ac:dyDescent="0.25">
      <c r="A35">
        <v>1986</v>
      </c>
      <c r="B35" s="92">
        <f>Data!AC20</f>
        <v>0.72733920789392703</v>
      </c>
      <c r="C35" s="92">
        <f>Data!AE20</f>
        <v>0.74008333939901094</v>
      </c>
      <c r="D35" s="92">
        <f>Data!G20</f>
        <v>0.79713545787517515</v>
      </c>
      <c r="E35" s="92">
        <f>Data!AD20</f>
        <v>0.12522043589956081</v>
      </c>
      <c r="F35" s="92">
        <f>Data!AF20</f>
        <v>9.6753778178670966E-2</v>
      </c>
      <c r="G35" s="92">
        <f>Data!H20</f>
        <v>6.6931621502931984E-2</v>
      </c>
      <c r="H35" s="20">
        <f>AVERAGE(E34:E36)</f>
        <v>0.12235689920881519</v>
      </c>
      <c r="I35" s="20">
        <f>AVERAGE(F34:F36)</f>
        <v>0.10527101171824965</v>
      </c>
      <c r="J35" s="20">
        <f>AVERAGE(G34:G36)</f>
        <v>7.7942908806863942E-2</v>
      </c>
    </row>
    <row r="36" spans="1:10" x14ac:dyDescent="0.25">
      <c r="A36">
        <v>1987</v>
      </c>
      <c r="B36" s="92">
        <f>Data!AC21</f>
        <v>0.84666447224050911</v>
      </c>
      <c r="C36" s="92">
        <f>Data!AE21</f>
        <v>0.79500828551389635</v>
      </c>
      <c r="D36" s="92">
        <f>Data!G21</f>
        <v>0.83430218230210107</v>
      </c>
      <c r="E36" s="92">
        <f>Data!AD21</f>
        <v>0.11949336251806958</v>
      </c>
      <c r="F36" s="92">
        <f>Data!AF21</f>
        <v>0.11378824525782834</v>
      </c>
      <c r="G36" s="92">
        <f>Data!H21</f>
        <v>8.8954196110795899E-2</v>
      </c>
      <c r="H36" s="20">
        <f>AVERAGE(E35:E37)</f>
        <v>0.14215511704294667</v>
      </c>
      <c r="I36" s="20">
        <f>AVERAGE(F35:F37)</f>
        <v>0.121734548840938</v>
      </c>
      <c r="J36" s="20">
        <f t="shared" ref="J36:J55" si="2">AVERAGE(G35:G37)</f>
        <v>0.11979830622108799</v>
      </c>
    </row>
    <row r="37" spans="1:10" x14ac:dyDescent="0.25">
      <c r="A37">
        <v>1988</v>
      </c>
      <c r="B37" s="92">
        <f>Data!AC22</f>
        <v>0.67639004817759829</v>
      </c>
      <c r="C37" s="92">
        <f>Data!AE22</f>
        <v>0.82091026214027296</v>
      </c>
      <c r="D37" s="92">
        <f>Data!G22</f>
        <v>0.87966296361810858</v>
      </c>
      <c r="E37" s="92">
        <f>Data!AD22</f>
        <v>0.1817515527112096</v>
      </c>
      <c r="F37" s="92">
        <f>Data!AF22</f>
        <v>0.15466162308631473</v>
      </c>
      <c r="G37" s="92">
        <f>Data!H22</f>
        <v>0.20350910104953607</v>
      </c>
      <c r="H37" s="20">
        <f t="shared" ref="H37:H59" si="3">AVERAGE(E36:E38)</f>
        <v>0.14218627764083971</v>
      </c>
      <c r="I37" s="20">
        <f t="shared" ref="I37:I55" si="4">AVERAGE(F36:F38)</f>
        <v>0.12735937886239643</v>
      </c>
      <c r="J37" s="20">
        <f t="shared" si="2"/>
        <v>0.13365487674007237</v>
      </c>
    </row>
    <row r="38" spans="1:10" x14ac:dyDescent="0.25">
      <c r="A38">
        <v>1989</v>
      </c>
      <c r="B38" s="92">
        <f>Data!AC23</f>
        <v>0.69748622369860203</v>
      </c>
      <c r="C38" s="92">
        <f>Data!AE23</f>
        <v>0.69459849586031852</v>
      </c>
      <c r="D38" s="92">
        <f>Data!G23</f>
        <v>0.67119047731557835</v>
      </c>
      <c r="E38" s="92">
        <f>Data!AD23</f>
        <v>0.12531391769323991</v>
      </c>
      <c r="F38" s="92">
        <f>Data!AF23</f>
        <v>0.11362826824304621</v>
      </c>
      <c r="G38" s="92">
        <f>Data!H23</f>
        <v>0.10850133305988516</v>
      </c>
      <c r="H38" s="20">
        <f t="shared" si="3"/>
        <v>0.14645234431120036</v>
      </c>
      <c r="I38" s="20">
        <f t="shared" si="4"/>
        <v>0.11502577767527777</v>
      </c>
      <c r="J38" s="20">
        <f t="shared" si="2"/>
        <v>0.13078413698225758</v>
      </c>
    </row>
    <row r="39" spans="1:10" x14ac:dyDescent="0.25">
      <c r="A39">
        <v>1990</v>
      </c>
      <c r="B39" s="92">
        <f>Data!AC24</f>
        <v>0.71274609414480783</v>
      </c>
      <c r="C39" s="92">
        <f>Data!AE24</f>
        <v>0.77541923709673699</v>
      </c>
      <c r="D39" s="92">
        <f>Data!G24</f>
        <v>0.85851053702805491</v>
      </c>
      <c r="E39" s="92">
        <f>Data!AD24</f>
        <v>0.13229156252915156</v>
      </c>
      <c r="F39" s="92">
        <f>Data!AF24</f>
        <v>7.6787441696472392E-2</v>
      </c>
      <c r="G39" s="92">
        <f>Data!H24</f>
        <v>8.0341976837351586E-2</v>
      </c>
      <c r="H39" s="20">
        <f t="shared" si="3"/>
        <v>0.11274774846213127</v>
      </c>
      <c r="I39" s="20">
        <f t="shared" si="4"/>
        <v>8.5502654790027596E-2</v>
      </c>
      <c r="J39" s="20">
        <f t="shared" si="2"/>
        <v>8.6621810138641606E-2</v>
      </c>
    </row>
    <row r="40" spans="1:10" x14ac:dyDescent="0.25">
      <c r="A40">
        <v>1991</v>
      </c>
      <c r="B40" s="92">
        <f>Data!AC25</f>
        <v>0.67652378482981934</v>
      </c>
      <c r="C40" s="92">
        <f>Data!AE25</f>
        <v>0.71435751177389184</v>
      </c>
      <c r="D40" s="92">
        <f>Data!G25</f>
        <v>0.80113991978342269</v>
      </c>
      <c r="E40" s="92">
        <f>Data!AD25</f>
        <v>8.063776516400234E-2</v>
      </c>
      <c r="F40" s="92">
        <f>Data!AF25</f>
        <v>6.6092254430564157E-2</v>
      </c>
      <c r="G40" s="92">
        <f>Data!H25</f>
        <v>7.1022120518688031E-2</v>
      </c>
      <c r="H40" s="20">
        <f t="shared" si="3"/>
        <v>0.10812044337710318</v>
      </c>
      <c r="I40" s="20">
        <f t="shared" si="4"/>
        <v>7.0242275583242697E-2</v>
      </c>
      <c r="J40" s="20">
        <f t="shared" si="2"/>
        <v>8.2800983496836747E-2</v>
      </c>
    </row>
    <row r="41" spans="1:10" x14ac:dyDescent="0.25">
      <c r="A41">
        <v>1992</v>
      </c>
      <c r="B41" s="92">
        <f>Data!AC26</f>
        <v>0.76697828090599829</v>
      </c>
      <c r="C41" s="92">
        <f>Data!AE26</f>
        <v>0.74947533325907734</v>
      </c>
      <c r="D41" s="92">
        <f>Data!G26</f>
        <v>0.75530750173700056</v>
      </c>
      <c r="E41" s="92">
        <f>Data!AD26</f>
        <v>0.11143200243815561</v>
      </c>
      <c r="F41" s="92">
        <f>Data!AF26</f>
        <v>6.7847130622691543E-2</v>
      </c>
      <c r="G41" s="92">
        <f>Data!H26</f>
        <v>9.7038853134470651E-2</v>
      </c>
      <c r="H41" s="20">
        <f t="shared" si="3"/>
        <v>8.7689410651921609E-2</v>
      </c>
      <c r="I41" s="20">
        <f t="shared" si="4"/>
        <v>6.4888346688924514E-2</v>
      </c>
      <c r="J41" s="20">
        <f t="shared" si="2"/>
        <v>8.3540743575787571E-2</v>
      </c>
    </row>
    <row r="42" spans="1:10" x14ac:dyDescent="0.25">
      <c r="A42">
        <v>1993</v>
      </c>
      <c r="B42" s="92">
        <f>Data!AC27</f>
        <v>0.73884689712806206</v>
      </c>
      <c r="C42" s="92">
        <f>Data!AE27</f>
        <v>0.76399040025160758</v>
      </c>
      <c r="D42" s="92">
        <f>Data!G27</f>
        <v>0.78767524594746741</v>
      </c>
      <c r="E42" s="92">
        <f>Data!AD27</f>
        <v>7.0998464353606905E-2</v>
      </c>
      <c r="F42" s="92">
        <f>Data!AF27</f>
        <v>6.0725655013517843E-2</v>
      </c>
      <c r="G42" s="92">
        <f>Data!H27</f>
        <v>8.2561257074204045E-2</v>
      </c>
      <c r="H42" s="20">
        <f t="shared" si="3"/>
        <v>8.7400376294471602E-2</v>
      </c>
      <c r="I42" s="20">
        <f t="shared" si="4"/>
        <v>6.0832629967887054E-2</v>
      </c>
      <c r="J42" s="20">
        <f t="shared" si="2"/>
        <v>8.0018003862618245E-2</v>
      </c>
    </row>
    <row r="43" spans="1:10" x14ac:dyDescent="0.25">
      <c r="A43">
        <v>1994</v>
      </c>
      <c r="B43" s="92">
        <f>Data!AC28</f>
        <v>0.79017016127797091</v>
      </c>
      <c r="C43" s="92">
        <f>Data!AE28</f>
        <v>0.72420633005497081</v>
      </c>
      <c r="D43" s="92">
        <f>Data!G28</f>
        <v>0.79003539256053068</v>
      </c>
      <c r="E43" s="92">
        <f>Data!AD28</f>
        <v>7.9770662091652275E-2</v>
      </c>
      <c r="F43" s="92">
        <f>Data!AF28</f>
        <v>5.3925104267451791E-2</v>
      </c>
      <c r="G43" s="92">
        <f>Data!H28</f>
        <v>6.0453901379180053E-2</v>
      </c>
      <c r="H43" s="20">
        <f t="shared" si="3"/>
        <v>6.9731080628762765E-2</v>
      </c>
      <c r="I43" s="20">
        <f t="shared" si="4"/>
        <v>5.0422770495243664E-2</v>
      </c>
      <c r="J43" s="20">
        <f t="shared" si="2"/>
        <v>6.5996925939993387E-2</v>
      </c>
    </row>
    <row r="44" spans="1:10" x14ac:dyDescent="0.25">
      <c r="A44">
        <v>1995</v>
      </c>
      <c r="B44" s="92">
        <f>Data!AC29</f>
        <v>0.56720764745731311</v>
      </c>
      <c r="C44" s="92">
        <f>Data!AE29</f>
        <v>0.63341944049323207</v>
      </c>
      <c r="D44" s="92">
        <f>Data!G29</f>
        <v>0.76405027907935164</v>
      </c>
      <c r="E44" s="92">
        <f>Data!AD29</f>
        <v>5.8424115441029087E-2</v>
      </c>
      <c r="F44" s="92">
        <f>Data!AF29</f>
        <v>3.6617552204761386E-2</v>
      </c>
      <c r="G44" s="92">
        <f>Data!H29</f>
        <v>5.4975619366596076E-2</v>
      </c>
      <c r="H44" s="20">
        <f t="shared" si="3"/>
        <v>6.5362772458110688E-2</v>
      </c>
      <c r="I44" s="20">
        <f t="shared" si="4"/>
        <v>3.9231264525683061E-2</v>
      </c>
      <c r="J44" s="20">
        <f t="shared" si="2"/>
        <v>5.1428998403961895E-2</v>
      </c>
    </row>
    <row r="45" spans="1:10" x14ac:dyDescent="0.25">
      <c r="A45">
        <v>1996</v>
      </c>
      <c r="B45" s="92">
        <f>Data!AC30</f>
        <v>0.70255605674315225</v>
      </c>
      <c r="C45" s="92">
        <f>Data!AE30</f>
        <v>0.58150948027133509</v>
      </c>
      <c r="D45" s="92">
        <f>Data!G30</f>
        <v>0.78487198174410677</v>
      </c>
      <c r="E45" s="92">
        <f>Data!AD30</f>
        <v>5.7893539841650701E-2</v>
      </c>
      <c r="F45" s="92">
        <f>Data!AF30</f>
        <v>2.7151137104836007E-2</v>
      </c>
      <c r="G45" s="92">
        <f>Data!H30</f>
        <v>3.8857474466109557E-2</v>
      </c>
      <c r="H45" s="20">
        <f t="shared" si="3"/>
        <v>5.4348709805071428E-2</v>
      </c>
      <c r="I45" s="20">
        <f t="shared" si="4"/>
        <v>2.6384240519336782E-2</v>
      </c>
      <c r="J45" s="20">
        <f t="shared" si="2"/>
        <v>3.4796006561722069E-2</v>
      </c>
    </row>
    <row r="46" spans="1:10" x14ac:dyDescent="0.25">
      <c r="A46">
        <v>1997</v>
      </c>
      <c r="B46" s="92">
        <f>Data!AC31</f>
        <v>0.54104216589518805</v>
      </c>
      <c r="C46" s="92">
        <f>Data!AE31</f>
        <v>0.3141848682967473</v>
      </c>
      <c r="D46" s="92">
        <f>Data!G31</f>
        <v>0.31343684281175888</v>
      </c>
      <c r="E46" s="92">
        <f>Data!AD31</f>
        <v>4.6728474132534489E-2</v>
      </c>
      <c r="F46" s="92">
        <f>Data!AF31</f>
        <v>1.5384032248412951E-2</v>
      </c>
      <c r="G46" s="92">
        <f>Data!H31</f>
        <v>1.0554925852460565E-2</v>
      </c>
      <c r="H46" s="20">
        <f t="shared" si="3"/>
        <v>4.7060590987428375E-2</v>
      </c>
      <c r="I46" s="20">
        <f t="shared" si="4"/>
        <v>1.685677218184662E-2</v>
      </c>
      <c r="J46" s="20">
        <f t="shared" si="2"/>
        <v>1.8214090566821172E-2</v>
      </c>
    </row>
    <row r="47" spans="1:10" x14ac:dyDescent="0.25">
      <c r="A47">
        <v>1998</v>
      </c>
      <c r="B47" s="92">
        <f>Data!AC32</f>
        <v>0.03</v>
      </c>
      <c r="C47" s="92">
        <f>Data!AE32</f>
        <v>4.7260267023606112E-2</v>
      </c>
      <c r="D47" s="92">
        <f>Data!G32</f>
        <v>4.59542095875951E-2</v>
      </c>
      <c r="E47" s="92">
        <f>Data!AD32</f>
        <v>3.6559758988099933E-2</v>
      </c>
      <c r="F47" s="92">
        <f>Data!AF32</f>
        <v>8.0351471922909048E-3</v>
      </c>
      <c r="G47" s="92">
        <f>Data!H32</f>
        <v>5.2298713818933881E-3</v>
      </c>
      <c r="H47" s="20">
        <f t="shared" si="3"/>
        <v>3.5242725529771569E-2</v>
      </c>
      <c r="I47" s="20">
        <f t="shared" si="4"/>
        <v>1.2144342123505847E-2</v>
      </c>
      <c r="J47" s="20">
        <f t="shared" si="2"/>
        <v>1.1594932411451318E-2</v>
      </c>
    </row>
    <row r="48" spans="1:10" x14ac:dyDescent="0.25">
      <c r="A48">
        <v>1999</v>
      </c>
      <c r="B48" s="92">
        <f>Data!AC33</f>
        <v>0.03</v>
      </c>
      <c r="C48" s="92">
        <f>Data!AE33</f>
        <v>4.5526325072671951E-2</v>
      </c>
      <c r="D48" s="92">
        <f>Data!G33</f>
        <v>4.3532338308457715E-2</v>
      </c>
      <c r="E48" s="92">
        <f>Data!AD33</f>
        <v>2.2439943468680286E-2</v>
      </c>
      <c r="F48" s="92">
        <f>Data!AF33</f>
        <v>1.3013846929813685E-2</v>
      </c>
      <c r="G48" s="92">
        <f>Data!H33</f>
        <v>1.9E-2</v>
      </c>
      <c r="H48" s="20">
        <f t="shared" si="3"/>
        <v>3.3645609568239941E-2</v>
      </c>
      <c r="I48" s="20">
        <f t="shared" si="4"/>
        <v>1.2833706969294504E-2</v>
      </c>
      <c r="J48" s="20">
        <f t="shared" si="2"/>
        <v>1.1743290460631129E-2</v>
      </c>
    </row>
    <row r="49" spans="1:15" x14ac:dyDescent="0.25">
      <c r="A49">
        <v>2000</v>
      </c>
      <c r="B49" s="92">
        <f>Data!AC34</f>
        <v>0.03</v>
      </c>
      <c r="C49" s="92">
        <f>Data!AE34</f>
        <v>4.1124661323233863E-2</v>
      </c>
      <c r="D49" s="92">
        <f>Data!G34</f>
        <v>4.6666666666666669E-2</v>
      </c>
      <c r="E49" s="92">
        <f>Data!AD34</f>
        <v>4.1937126247939611E-2</v>
      </c>
      <c r="F49" s="92">
        <f>Data!AF34</f>
        <v>1.7452126785778919E-2</v>
      </c>
      <c r="G49" s="92">
        <f>Data!H34</f>
        <v>1.0999999999999999E-2</v>
      </c>
      <c r="H49" s="20">
        <f t="shared" si="3"/>
        <v>4.0963852284713241E-2</v>
      </c>
      <c r="I49" s="20">
        <f t="shared" si="4"/>
        <v>2.1272117281185388E-2</v>
      </c>
      <c r="J49" s="20">
        <f t="shared" si="2"/>
        <v>2.9333333333333333E-2</v>
      </c>
    </row>
    <row r="50" spans="1:15" x14ac:dyDescent="0.25">
      <c r="A50">
        <v>2001</v>
      </c>
      <c r="B50" s="92">
        <f>Data!AC35</f>
        <v>4.5999999999999999E-2</v>
      </c>
      <c r="C50" s="92">
        <f>Data!AE35</f>
        <v>6.4423857996832923E-2</v>
      </c>
      <c r="D50" s="92">
        <f>Data!G35</f>
        <v>7.5161987041036715E-2</v>
      </c>
      <c r="E50" s="92">
        <f>Data!AD35</f>
        <v>5.8514487137519833E-2</v>
      </c>
      <c r="F50" s="92">
        <f>Data!AF35</f>
        <v>3.3350378127963563E-2</v>
      </c>
      <c r="G50" s="92">
        <f>Data!H35</f>
        <v>5.8000000000000003E-2</v>
      </c>
      <c r="H50" s="20">
        <f t="shared" si="3"/>
        <v>5.0049976251318386E-2</v>
      </c>
      <c r="I50" s="20">
        <f t="shared" si="4"/>
        <v>2.3141629904519522E-2</v>
      </c>
      <c r="J50" s="20">
        <f t="shared" si="2"/>
        <v>2.9000000000000001E-2</v>
      </c>
    </row>
    <row r="51" spans="1:15" x14ac:dyDescent="0.25">
      <c r="A51">
        <v>2002</v>
      </c>
      <c r="B51" s="92">
        <f>Data!AC36</f>
        <v>5.899999999999999E-2</v>
      </c>
      <c r="C51" s="92">
        <f>Data!AE36</f>
        <v>9.0744356368798948E-2</v>
      </c>
      <c r="D51" s="92">
        <f>Data!G36</f>
        <v>0.10263522884882108</v>
      </c>
      <c r="E51" s="92">
        <f>Data!AD36</f>
        <v>4.9698315368495734E-2</v>
      </c>
      <c r="F51" s="92">
        <f>Data!AF36</f>
        <v>1.8622384799816073E-2</v>
      </c>
      <c r="G51" s="92">
        <f>Data!H36</f>
        <v>1.7999999999999999E-2</v>
      </c>
      <c r="H51" s="20">
        <f t="shared" si="3"/>
        <v>4.4917289795245834E-2</v>
      </c>
      <c r="I51" s="20">
        <f t="shared" si="4"/>
        <v>2.178648509314092E-2</v>
      </c>
      <c r="J51" s="20">
        <f t="shared" si="2"/>
        <v>2.8233811690584528E-2</v>
      </c>
    </row>
    <row r="52" spans="1:15" x14ac:dyDescent="0.25">
      <c r="A52">
        <v>2003</v>
      </c>
      <c r="B52" s="92">
        <f>Data!AC37</f>
        <v>4.2999999999999997E-2</v>
      </c>
      <c r="C52" s="92">
        <f>Data!AE37</f>
        <v>0.15840646997269506</v>
      </c>
      <c r="D52" s="92">
        <f>Data!G37</f>
        <v>0.15814274221353866</v>
      </c>
      <c r="E52" s="92">
        <f>Data!AD37</f>
        <v>2.6539066879721938E-2</v>
      </c>
      <c r="F52" s="92">
        <f>Data!AF37</f>
        <v>1.3386692351643123E-2</v>
      </c>
      <c r="G52" s="92">
        <f>Data!H37</f>
        <v>8.7014350717535861E-3</v>
      </c>
      <c r="H52" s="20">
        <f t="shared" si="3"/>
        <v>3.7776420437082535E-2</v>
      </c>
      <c r="I52" s="20">
        <f t="shared" si="4"/>
        <v>1.7181937331476198E-2</v>
      </c>
      <c r="J52" s="20">
        <f t="shared" si="2"/>
        <v>1.8195371080155672E-2</v>
      </c>
    </row>
    <row r="53" spans="1:15" x14ac:dyDescent="0.25">
      <c r="A53">
        <v>2004</v>
      </c>
      <c r="B53" s="92">
        <f>Data!AC38</f>
        <v>4.2999999999999997E-2</v>
      </c>
      <c r="C53" s="92">
        <f>Data!AE38</f>
        <v>0.20353416778994182</v>
      </c>
      <c r="D53" s="92">
        <f>Data!G38</f>
        <v>0.25788497217068646</v>
      </c>
      <c r="E53" s="92">
        <f>Data!AD38</f>
        <v>3.709187906302993E-2</v>
      </c>
      <c r="F53" s="92">
        <f>Data!AF38</f>
        <v>1.9536734842969396E-2</v>
      </c>
      <c r="G53" s="92">
        <f>Data!H38</f>
        <v>2.7884678168713425E-2</v>
      </c>
      <c r="H53" s="20">
        <f t="shared" si="3"/>
        <v>2.4997820196272929E-2</v>
      </c>
      <c r="I53" s="20">
        <f t="shared" si="4"/>
        <v>1.3460802572752872E-2</v>
      </c>
      <c r="J53" s="20">
        <f t="shared" si="2"/>
        <v>1.7689414940912501E-2</v>
      </c>
    </row>
    <row r="54" spans="1:15" x14ac:dyDescent="0.25">
      <c r="A54">
        <v>2005</v>
      </c>
      <c r="B54" s="92">
        <f>Data!AC39</f>
        <v>4.4105657916191102E-2</v>
      </c>
      <c r="C54" s="92">
        <f>Data!AE39</f>
        <v>0.19839321223392056</v>
      </c>
      <c r="D54" s="92">
        <f>Data!G39</f>
        <v>0.1171909716369654</v>
      </c>
      <c r="E54" s="92">
        <f>Data!AD39</f>
        <v>1.1362514646066907E-2</v>
      </c>
      <c r="F54" s="92">
        <f>Data!AF39</f>
        <v>7.4589805236460983E-3</v>
      </c>
      <c r="G54" s="92">
        <f>Data!H39</f>
        <v>1.6482131582270489E-2</v>
      </c>
      <c r="H54" s="20">
        <f t="shared" si="3"/>
        <v>2.0202521929638312E-2</v>
      </c>
      <c r="I54" s="20">
        <f t="shared" si="4"/>
        <v>1.050225256824505E-2</v>
      </c>
      <c r="J54" s="20">
        <f t="shared" si="2"/>
        <v>1.8161498407372006E-2</v>
      </c>
    </row>
    <row r="55" spans="1:15" x14ac:dyDescent="0.25">
      <c r="A55">
        <v>2006</v>
      </c>
      <c r="B55" s="92">
        <f>Data!AC40</f>
        <v>4.3806278899975661E-2</v>
      </c>
      <c r="C55" s="92">
        <f>Data!AE40</f>
        <v>0.2133639755351</v>
      </c>
      <c r="D55" s="92">
        <f>Data!G40</f>
        <v>0.24238333286906288</v>
      </c>
      <c r="E55" s="92">
        <f>Data!AD40</f>
        <v>1.2153172079818097E-2</v>
      </c>
      <c r="F55" s="92">
        <f>Data!AF40</f>
        <v>4.5110423381196554E-3</v>
      </c>
      <c r="G55" s="92">
        <f>Data!H40</f>
        <v>1.0117685471132107E-2</v>
      </c>
      <c r="H55" s="20">
        <f t="shared" si="3"/>
        <v>1.2242660753379937E-2</v>
      </c>
      <c r="I55" s="20">
        <f t="shared" si="4"/>
        <v>7.2175554887549719E-3</v>
      </c>
      <c r="J55" s="20">
        <f t="shared" si="2"/>
        <v>1.3595716795578644E-2</v>
      </c>
    </row>
    <row r="56" spans="1:15" x14ac:dyDescent="0.25">
      <c r="A56">
        <v>2007</v>
      </c>
      <c r="B56" s="92">
        <f>Data!AC41</f>
        <v>4.1500000000000002E-2</v>
      </c>
      <c r="C56" s="92">
        <f>Data!AE41</f>
        <v>0.29568168895314734</v>
      </c>
      <c r="D56" s="92">
        <f>Data!G41</f>
        <v>0.25667261876791508</v>
      </c>
      <c r="E56" s="92">
        <f>Data!AD41</f>
        <v>1.3212295534254806E-2</v>
      </c>
      <c r="F56" s="92">
        <f>Data!AF41</f>
        <v>9.682643604499162E-3</v>
      </c>
      <c r="G56" s="92">
        <f>Data!H41</f>
        <v>1.4187333333333333E-2</v>
      </c>
      <c r="H56" s="20">
        <f t="shared" si="3"/>
        <v>1.2207959222735073E-2</v>
      </c>
      <c r="I56" s="20">
        <f t="shared" ref="I56:J60" si="5">AVERAGE(F55:F57)</f>
        <v>6.9814998806754123E-3</v>
      </c>
      <c r="J56" s="20">
        <f t="shared" si="5"/>
        <v>1.0489327665148956E-2</v>
      </c>
    </row>
    <row r="57" spans="1:15" x14ac:dyDescent="0.25">
      <c r="A57">
        <v>2008</v>
      </c>
      <c r="B57" s="92">
        <f>Data!AC42</f>
        <v>5.8200000000000009E-2</v>
      </c>
      <c r="C57" s="92">
        <f>Data!AE42</f>
        <v>9.2341347505679794E-2</v>
      </c>
      <c r="D57" s="92">
        <f>Data!G42</f>
        <v>0.12516490383502671</v>
      </c>
      <c r="E57" s="92">
        <f>Data!AD42</f>
        <v>1.1258410054132318E-2</v>
      </c>
      <c r="F57" s="92">
        <f>Data!AF42</f>
        <v>6.7508136994074179E-3</v>
      </c>
      <c r="G57" s="92">
        <f>Data!H42</f>
        <v>7.162964190981432E-3</v>
      </c>
      <c r="H57" s="20">
        <f t="shared" si="3"/>
        <v>1.8889921967867717E-2</v>
      </c>
      <c r="I57" s="20">
        <f t="shared" si="5"/>
        <v>9.5845122168270458E-3</v>
      </c>
      <c r="J57" s="20">
        <f t="shared" si="5"/>
        <v>1.2616220518756707E-2</v>
      </c>
    </row>
    <row r="58" spans="1:15" x14ac:dyDescent="0.25">
      <c r="A58">
        <v>2009</v>
      </c>
      <c r="B58" s="92">
        <f>Data!AC43</f>
        <v>3.8194444444444448E-2</v>
      </c>
      <c r="C58" s="92">
        <f>Data!AE43</f>
        <v>0.13480152773229112</v>
      </c>
      <c r="D58" s="92">
        <f>Data!G43</f>
        <v>8.1169779030553169E-2</v>
      </c>
      <c r="E58" s="92">
        <f>Data!AD43</f>
        <v>3.2199060315216022E-2</v>
      </c>
      <c r="F58" s="92">
        <f>Data!AF43</f>
        <v>1.2320079346574558E-2</v>
      </c>
      <c r="G58" s="92">
        <f>Data!H43</f>
        <v>1.6498364031955357E-2</v>
      </c>
      <c r="H58" s="20">
        <f t="shared" si="3"/>
        <v>1.9819156789782782E-2</v>
      </c>
      <c r="I58" s="20">
        <f t="shared" si="5"/>
        <v>1.0612573158896585E-2</v>
      </c>
      <c r="J58" s="20">
        <f t="shared" si="5"/>
        <v>1.5883267330274106E-2</v>
      </c>
    </row>
    <row r="59" spans="1:15" x14ac:dyDescent="0.25">
      <c r="A59">
        <v>2010</v>
      </c>
      <c r="B59" s="92">
        <f>Data!AC44</f>
        <v>6.5146579804560262E-2</v>
      </c>
      <c r="C59" s="92">
        <f>Data!AE44</f>
        <v>8.7956453962412473E-2</v>
      </c>
      <c r="D59" s="92">
        <f>Data!G44</f>
        <v>4.7738381244304538E-2</v>
      </c>
      <c r="E59" s="92">
        <f>Data!AD44</f>
        <v>1.6E-2</v>
      </c>
      <c r="F59" s="92">
        <f>Data!AF44</f>
        <v>1.2766826430707779E-2</v>
      </c>
      <c r="G59" s="92">
        <f>Data!H44</f>
        <v>2.3988473767885533E-2</v>
      </c>
      <c r="H59" s="20">
        <f t="shared" si="3"/>
        <v>2.0233020105072008E-2</v>
      </c>
      <c r="I59" s="20">
        <f t="shared" si="5"/>
        <v>1.1833128873691368E-2</v>
      </c>
      <c r="J59" s="20">
        <f t="shared" si="5"/>
        <v>1.7241685247491093E-2</v>
      </c>
    </row>
    <row r="60" spans="1:15" x14ac:dyDescent="0.25">
      <c r="A60">
        <v>2011</v>
      </c>
      <c r="B60" s="92">
        <f>Data!AC45</f>
        <v>5.1999999999999998E-2</v>
      </c>
      <c r="C60" s="92">
        <f>Data!AE45</f>
        <v>0.16864816819137596</v>
      </c>
      <c r="D60" s="92">
        <f>Data!G45</f>
        <v>0.13230857418693054</v>
      </c>
      <c r="E60" s="92">
        <f>Data!AD45</f>
        <v>1.2500000000000001E-2</v>
      </c>
      <c r="F60" s="92">
        <f>Data!AF45</f>
        <v>1.0412480843791767E-2</v>
      </c>
      <c r="G60" s="92">
        <f>Data!H45</f>
        <v>1.1238217942632401E-2</v>
      </c>
      <c r="H60" s="20">
        <f>AVERAGE(E59:E60)</f>
        <v>1.4250000000000001E-2</v>
      </c>
      <c r="I60" s="20">
        <f t="shared" si="5"/>
        <v>1.5780823247629167E-2</v>
      </c>
      <c r="J60" s="20">
        <f t="shared" si="5"/>
        <v>2.6077962687378341E-2</v>
      </c>
    </row>
    <row r="61" spans="1:15" x14ac:dyDescent="0.25">
      <c r="A61">
        <v>2012</v>
      </c>
      <c r="B61" s="92">
        <f>Data!AC46</f>
        <v>4.4999999999999998E-2</v>
      </c>
      <c r="C61" s="92">
        <f>Data!AE46</f>
        <v>0.28680524104948674</v>
      </c>
      <c r="D61" s="92">
        <f>Data!G46</f>
        <v>0.20073157800012642</v>
      </c>
      <c r="E61" s="92">
        <f>Data!AD46</f>
        <v>2.1999999999999999E-2</v>
      </c>
      <c r="F61" s="92">
        <f>Data!AF46</f>
        <v>2.4163162468387959E-2</v>
      </c>
      <c r="G61" s="92">
        <f>Data!H46</f>
        <v>4.3007196351617087E-2</v>
      </c>
      <c r="H61" s="20">
        <f>AVERAGE(E60:E61)</f>
        <v>1.7250000000000001E-2</v>
      </c>
      <c r="I61" s="20">
        <f t="shared" ref="I61" si="6">AVERAGE(F60:F62)</f>
        <v>1.9733567973833244E-2</v>
      </c>
      <c r="J61" s="20">
        <f t="shared" ref="J61" si="7">AVERAGE(G60:G62)</f>
        <v>2.9107489479311268E-2</v>
      </c>
    </row>
    <row r="62" spans="1:15" x14ac:dyDescent="0.25">
      <c r="A62">
        <v>2013</v>
      </c>
      <c r="B62" s="92">
        <f>Data!AC47</f>
        <v>4.0300000000000002E-2</v>
      </c>
      <c r="C62" s="92">
        <f>Data!AE47</f>
        <v>0.30679896630817344</v>
      </c>
      <c r="D62" s="92">
        <f>Data!G47</f>
        <v>0.36220334833206219</v>
      </c>
      <c r="E62" s="92">
        <f>Data!AD47</f>
        <v>2.4E-2</v>
      </c>
      <c r="F62" s="92">
        <f>Data!AF47</f>
        <v>2.4625060609319998E-2</v>
      </c>
      <c r="G62" s="92">
        <f>Data!H47</f>
        <v>3.3077054143684309E-2</v>
      </c>
      <c r="H62" s="20">
        <f>AVERAGE(E61:E62)</f>
        <v>2.3E-2</v>
      </c>
      <c r="I62" s="20">
        <f t="shared" ref="I62" si="8">AVERAGE(F61:F63)</f>
        <v>2.244286204122008E-2</v>
      </c>
      <c r="J62" s="20">
        <f t="shared" ref="J62" si="9">AVERAGE(G61:G63)</f>
        <v>3.3969861489527846E-2</v>
      </c>
    </row>
    <row r="63" spans="1:15" x14ac:dyDescent="0.25">
      <c r="A63">
        <v>2014</v>
      </c>
      <c r="B63" s="92">
        <f>Data!AC48</f>
        <v>6.8000000000000005E-2</v>
      </c>
      <c r="C63" s="92">
        <f>Data!AE48</f>
        <v>0.23710292398853128</v>
      </c>
      <c r="D63" s="92">
        <f>Data!G48</f>
        <v>0.37772288344936</v>
      </c>
      <c r="E63" s="92">
        <f>Data!AD48</f>
        <v>0.01</v>
      </c>
      <c r="F63" s="92">
        <f>Data!AF48</f>
        <v>1.8540363045952288E-2</v>
      </c>
      <c r="G63" s="92">
        <f>Data!H48</f>
        <v>2.5825333973282134E-2</v>
      </c>
      <c r="H63" s="20">
        <f>AVERAGE(E62:E63)</f>
        <v>1.7000000000000001E-2</v>
      </c>
      <c r="I63" s="20">
        <f t="shared" ref="I63" si="10">AVERAGE(F62:F64)</f>
        <v>2.1582711827636145E-2</v>
      </c>
      <c r="J63" s="20">
        <f t="shared" ref="J63" si="11">AVERAGE(G62:G64)</f>
        <v>2.9451194058483222E-2</v>
      </c>
      <c r="K63">
        <v>1.7999999999999999E-2</v>
      </c>
      <c r="N63" t="s">
        <v>27</v>
      </c>
      <c r="O63" s="94" t="s">
        <v>76</v>
      </c>
    </row>
    <row r="64" spans="1:15" x14ac:dyDescent="0.25">
      <c r="A64" s="21"/>
      <c r="B64" s="92"/>
      <c r="C64" s="92"/>
      <c r="D64" s="92"/>
      <c r="E64" s="21"/>
      <c r="F64" s="21"/>
      <c r="G64" s="21"/>
      <c r="H64" s="21"/>
      <c r="L64">
        <v>8.9999999999999993E-3</v>
      </c>
      <c r="N64" t="s">
        <v>27</v>
      </c>
    </row>
    <row r="65" spans="1:14" x14ac:dyDescent="0.25">
      <c r="A65" s="21"/>
      <c r="B65" s="92"/>
      <c r="C65" s="92"/>
      <c r="D65" s="92"/>
      <c r="E65" s="21"/>
      <c r="F65" s="21"/>
      <c r="G65" s="21"/>
      <c r="H65" s="21"/>
      <c r="M65" s="66">
        <v>1.04E-2</v>
      </c>
      <c r="N65" t="s">
        <v>27</v>
      </c>
    </row>
    <row r="66" spans="1:14" x14ac:dyDescent="0.25">
      <c r="A66" s="21"/>
      <c r="B66" s="92"/>
      <c r="C66" s="92"/>
      <c r="D66" s="92"/>
      <c r="E66" s="21"/>
      <c r="F66" s="21"/>
      <c r="G66" s="21"/>
      <c r="H66" s="21"/>
      <c r="K66">
        <f>K63-K68</f>
        <v>4.9999999999999992E-3</v>
      </c>
      <c r="L66">
        <f>L64-L68</f>
        <v>3.9999999999999992E-3</v>
      </c>
      <c r="M66" s="66">
        <f>M65-M68</f>
        <v>4.3999999999999994E-3</v>
      </c>
      <c r="N66" t="s">
        <v>28</v>
      </c>
    </row>
    <row r="67" spans="1:14" x14ac:dyDescent="0.25">
      <c r="A67" s="21"/>
      <c r="B67" s="92"/>
      <c r="C67" s="92"/>
      <c r="D67" s="92"/>
      <c r="E67" s="21"/>
      <c r="F67" s="21"/>
      <c r="G67" s="21"/>
      <c r="K67">
        <f>K69-K63</f>
        <v>8.0000000000000002E-3</v>
      </c>
      <c r="L67">
        <f>L69-L64</f>
        <v>8.0000000000000019E-3</v>
      </c>
      <c r="M67" s="66">
        <f>M69-M65</f>
        <v>7.5999999999999991E-3</v>
      </c>
      <c r="N67" t="s">
        <v>29</v>
      </c>
    </row>
    <row r="68" spans="1:14" x14ac:dyDescent="0.25">
      <c r="A68" s="21"/>
      <c r="B68" s="92"/>
      <c r="C68" s="92"/>
      <c r="D68" s="92"/>
      <c r="E68" s="21"/>
      <c r="F68" s="21"/>
      <c r="G68" s="21"/>
      <c r="K68">
        <v>1.2999999999999999E-2</v>
      </c>
      <c r="L68">
        <v>5.0000000000000001E-3</v>
      </c>
      <c r="M68" s="66">
        <v>6.0000000000000001E-3</v>
      </c>
      <c r="N68" s="18" t="s">
        <v>30</v>
      </c>
    </row>
    <row r="69" spans="1:14" x14ac:dyDescent="0.25">
      <c r="A69" s="21"/>
      <c r="B69" s="21"/>
      <c r="C69" s="21"/>
      <c r="D69" s="21"/>
      <c r="K69">
        <v>2.5999999999999999E-2</v>
      </c>
      <c r="L69">
        <v>1.7000000000000001E-2</v>
      </c>
      <c r="M69" s="66">
        <v>1.7999999999999999E-2</v>
      </c>
      <c r="N69" s="19" t="s">
        <v>31</v>
      </c>
    </row>
    <row r="70" spans="1:14" x14ac:dyDescent="0.25">
      <c r="A70" s="21"/>
      <c r="B70" s="21"/>
      <c r="C70" s="21"/>
      <c r="D70" s="21"/>
    </row>
    <row r="71" spans="1:14" x14ac:dyDescent="0.25">
      <c r="A71" s="21"/>
      <c r="B71" s="21"/>
      <c r="C71" s="21"/>
      <c r="D71" s="21"/>
    </row>
    <row r="72" spans="1:14" x14ac:dyDescent="0.25">
      <c r="A72" s="21"/>
      <c r="B72" s="21"/>
      <c r="C72" s="21"/>
      <c r="D72" s="21"/>
    </row>
    <row r="73" spans="1:14" x14ac:dyDescent="0.25">
      <c r="A73" s="21"/>
      <c r="B73" s="21"/>
      <c r="C73" s="21"/>
      <c r="D73" s="21"/>
    </row>
    <row r="74" spans="1:14" x14ac:dyDescent="0.25">
      <c r="A74" s="21"/>
      <c r="B74" s="21"/>
      <c r="C74" s="21"/>
      <c r="D74" s="21"/>
    </row>
    <row r="75" spans="1:14" x14ac:dyDescent="0.25">
      <c r="A75" s="21"/>
      <c r="B75" s="21"/>
      <c r="C75" s="21"/>
      <c r="D75" s="21"/>
    </row>
    <row r="76" spans="1:14" x14ac:dyDescent="0.25">
      <c r="A76" s="21"/>
      <c r="B76" s="21"/>
      <c r="C76" s="21"/>
      <c r="D76" s="21"/>
    </row>
    <row r="77" spans="1:14" x14ac:dyDescent="0.25">
      <c r="A77" s="21"/>
      <c r="B77" s="21"/>
      <c r="C77" s="21"/>
      <c r="D77" s="21"/>
    </row>
    <row r="78" spans="1:14" x14ac:dyDescent="0.25">
      <c r="A78" s="21"/>
      <c r="B78" s="21"/>
      <c r="C78" s="21"/>
      <c r="D78" s="21"/>
    </row>
    <row r="79" spans="1:14" x14ac:dyDescent="0.25">
      <c r="A79" s="21"/>
      <c r="B79" s="21"/>
      <c r="C79" s="21"/>
      <c r="D79" s="21"/>
    </row>
    <row r="80" spans="1:14" x14ac:dyDescent="0.25">
      <c r="A80" s="21"/>
      <c r="B80" s="21"/>
      <c r="C80" s="21"/>
      <c r="D80" s="21"/>
    </row>
    <row r="81" spans="1:4" x14ac:dyDescent="0.25">
      <c r="A81" s="21"/>
      <c r="B81" s="21"/>
      <c r="C81" s="21"/>
      <c r="D81" s="21"/>
    </row>
    <row r="82" spans="1:4" x14ac:dyDescent="0.25">
      <c r="A82" s="21"/>
      <c r="B82" s="21"/>
      <c r="C82" s="21"/>
      <c r="D82" s="21"/>
    </row>
    <row r="83" spans="1:4" x14ac:dyDescent="0.25">
      <c r="A83" s="21"/>
      <c r="B83" s="21"/>
      <c r="C83" s="21"/>
      <c r="D83" s="21"/>
    </row>
    <row r="84" spans="1:4" x14ac:dyDescent="0.25">
      <c r="A84" s="21"/>
      <c r="B84" s="21"/>
      <c r="C84" s="21"/>
      <c r="D84" s="21"/>
    </row>
    <row r="85" spans="1:4" x14ac:dyDescent="0.25">
      <c r="A85" s="21"/>
      <c r="B85" s="21"/>
      <c r="C85" s="21"/>
      <c r="D85" s="21"/>
    </row>
    <row r="86" spans="1:4" x14ac:dyDescent="0.25">
      <c r="A86" s="21"/>
      <c r="B86" s="21"/>
      <c r="C86" s="21"/>
      <c r="D86" s="21"/>
    </row>
    <row r="87" spans="1:4" x14ac:dyDescent="0.25">
      <c r="A87" s="21"/>
      <c r="B87" s="21"/>
      <c r="C87" s="21"/>
      <c r="D87" s="21"/>
    </row>
    <row r="88" spans="1:4" x14ac:dyDescent="0.25">
      <c r="A88" s="21"/>
      <c r="B88" s="21"/>
      <c r="C88" s="21"/>
      <c r="D88" s="21"/>
    </row>
    <row r="89" spans="1:4" x14ac:dyDescent="0.25">
      <c r="A89" s="21"/>
      <c r="B89" s="21"/>
      <c r="C89" s="21"/>
      <c r="D89" s="21"/>
    </row>
    <row r="90" spans="1:4" x14ac:dyDescent="0.25">
      <c r="A90" s="21"/>
      <c r="B90" s="21"/>
      <c r="C90" s="21"/>
      <c r="D90" s="21"/>
    </row>
    <row r="91" spans="1:4" x14ac:dyDescent="0.25">
      <c r="A91" s="21"/>
      <c r="B91" s="21"/>
      <c r="C91" s="21"/>
      <c r="D91" s="21"/>
    </row>
    <row r="92" spans="1:4" x14ac:dyDescent="0.25">
      <c r="A92" s="21"/>
      <c r="B92" s="21"/>
      <c r="C92" s="21"/>
      <c r="D92" s="21"/>
    </row>
    <row r="93" spans="1:4" x14ac:dyDescent="0.25">
      <c r="A93" s="21"/>
    </row>
  </sheetData>
  <phoneticPr fontId="2" type="noConversion"/>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AK118"/>
  <sheetViews>
    <sheetView workbookViewId="0">
      <pane xSplit="1" ySplit="1" topLeftCell="N2" activePane="bottomRight" state="frozen"/>
      <selection pane="topRight" activeCell="B1" sqref="B1"/>
      <selection pane="bottomLeft" activeCell="A2" sqref="A2"/>
      <selection pane="bottomRight" activeCell="AA38" sqref="AA38"/>
    </sheetView>
  </sheetViews>
  <sheetFormatPr defaultRowHeight="12.5" x14ac:dyDescent="0.25"/>
  <cols>
    <col min="1" max="17" width="10.81640625" customWidth="1"/>
    <col min="18" max="18" width="12.26953125" bestFit="1" customWidth="1"/>
    <col min="19" max="25" width="10.81640625" customWidth="1"/>
  </cols>
  <sheetData>
    <row r="1" spans="1:26" x14ac:dyDescent="0.25">
      <c r="A1" s="66" t="s">
        <v>26</v>
      </c>
      <c r="B1" s="66" t="s">
        <v>79</v>
      </c>
      <c r="C1" s="66" t="s">
        <v>97</v>
      </c>
      <c r="D1" s="66" t="s">
        <v>80</v>
      </c>
      <c r="E1" s="66" t="s">
        <v>98</v>
      </c>
      <c r="F1" s="66" t="s">
        <v>70</v>
      </c>
      <c r="G1" s="66" t="s">
        <v>99</v>
      </c>
      <c r="H1" s="66" t="s">
        <v>71</v>
      </c>
      <c r="I1" s="66" t="s">
        <v>100</v>
      </c>
      <c r="J1" s="66" t="s">
        <v>4</v>
      </c>
      <c r="K1" s="66" t="s">
        <v>101</v>
      </c>
      <c r="L1" s="66" t="s">
        <v>78</v>
      </c>
      <c r="M1" s="66" t="s">
        <v>102</v>
      </c>
      <c r="N1" s="66" t="s">
        <v>3</v>
      </c>
      <c r="O1" s="66" t="s">
        <v>103</v>
      </c>
      <c r="P1" s="66" t="s">
        <v>2</v>
      </c>
      <c r="Q1" s="66" t="s">
        <v>17</v>
      </c>
      <c r="R1" s="66" t="s">
        <v>82</v>
      </c>
      <c r="S1" s="66" t="s">
        <v>6</v>
      </c>
      <c r="T1" s="66" t="s">
        <v>106</v>
      </c>
      <c r="U1" s="66" t="s">
        <v>33</v>
      </c>
      <c r="V1" s="66" t="s">
        <v>7</v>
      </c>
      <c r="W1" s="66" t="s">
        <v>81</v>
      </c>
      <c r="X1" s="66" t="s">
        <v>104</v>
      </c>
      <c r="Y1" s="66" t="s">
        <v>9</v>
      </c>
      <c r="Z1" s="66" t="s">
        <v>105</v>
      </c>
    </row>
    <row r="2" spans="1:26" x14ac:dyDescent="0.25">
      <c r="A2">
        <v>1975</v>
      </c>
      <c r="B2" s="96">
        <v>4424.2267043639567</v>
      </c>
      <c r="C2" s="96"/>
      <c r="D2" s="97">
        <v>2321.2150492059591</v>
      </c>
      <c r="E2" s="97"/>
      <c r="F2" s="95">
        <v>134149.96163010906</v>
      </c>
      <c r="G2" s="95"/>
      <c r="H2" s="95">
        <v>182659.09490254143</v>
      </c>
      <c r="I2" s="95"/>
      <c r="J2" s="20"/>
      <c r="K2" s="20"/>
      <c r="L2" s="20">
        <f>Data!D9</f>
        <v>0.36609523149019646</v>
      </c>
      <c r="M2" s="20"/>
      <c r="N2" s="20"/>
      <c r="O2" s="20"/>
      <c r="P2" s="20"/>
      <c r="Q2" s="20"/>
      <c r="R2" s="20"/>
      <c r="S2" s="20"/>
      <c r="T2" s="20"/>
      <c r="U2" s="20"/>
      <c r="V2" s="20"/>
      <c r="W2" s="20"/>
      <c r="X2" s="20"/>
      <c r="Y2" s="20"/>
    </row>
    <row r="3" spans="1:26" x14ac:dyDescent="0.25">
      <c r="A3">
        <v>1976</v>
      </c>
      <c r="B3" s="96">
        <v>3725.1763747086029</v>
      </c>
      <c r="C3" s="96"/>
      <c r="D3" s="97">
        <v>2368.2858526622467</v>
      </c>
      <c r="E3" s="97"/>
      <c r="F3" s="95">
        <v>114756.5029826401</v>
      </c>
      <c r="G3" s="95"/>
      <c r="H3" s="95">
        <v>156252.88829218131</v>
      </c>
      <c r="I3" s="95"/>
      <c r="J3" s="20"/>
      <c r="K3" s="20"/>
      <c r="L3" s="20">
        <f>Data!D10</f>
        <v>0.28985650848933386</v>
      </c>
      <c r="M3" s="20"/>
      <c r="N3" s="20"/>
      <c r="O3" s="20"/>
      <c r="P3" s="20"/>
      <c r="Q3" s="20"/>
      <c r="R3" s="20"/>
      <c r="S3" s="20"/>
      <c r="T3" s="20"/>
      <c r="U3" s="20"/>
      <c r="V3" s="20"/>
      <c r="W3" s="20"/>
      <c r="X3" s="20"/>
      <c r="Y3" s="20"/>
    </row>
    <row r="4" spans="1:26" x14ac:dyDescent="0.25">
      <c r="A4">
        <v>1977</v>
      </c>
      <c r="B4" s="96">
        <v>3188.5454871971956</v>
      </c>
      <c r="C4" s="96"/>
      <c r="D4" s="97">
        <v>2249.9427501720497</v>
      </c>
      <c r="E4" s="97"/>
      <c r="F4" s="95">
        <v>173048.53144691687</v>
      </c>
      <c r="G4" s="95"/>
      <c r="H4" s="95">
        <v>235623.53461913634</v>
      </c>
      <c r="I4" s="95"/>
      <c r="J4" s="20">
        <f>Data!J11</f>
        <v>6.5020694932350173E-2</v>
      </c>
      <c r="K4" s="20"/>
      <c r="L4" s="20">
        <f>Data!D11</f>
        <v>0.16442101917576016</v>
      </c>
      <c r="M4" s="20"/>
      <c r="N4" s="20"/>
      <c r="O4" s="20"/>
      <c r="P4" s="20"/>
      <c r="Q4" s="20"/>
      <c r="R4" s="20"/>
      <c r="S4" s="20"/>
      <c r="T4" s="20"/>
      <c r="U4" s="20"/>
      <c r="V4" s="20"/>
      <c r="W4" s="20"/>
      <c r="X4" s="20"/>
      <c r="Y4" s="20"/>
    </row>
    <row r="5" spans="1:26" x14ac:dyDescent="0.25">
      <c r="A5">
        <v>1978</v>
      </c>
      <c r="B5" s="96">
        <v>1668.2693661822857</v>
      </c>
      <c r="C5" s="96"/>
      <c r="D5" s="97">
        <v>1660.3303761887812</v>
      </c>
      <c r="E5" s="97"/>
      <c r="F5" s="95">
        <v>160523.26889023761</v>
      </c>
      <c r="G5" s="95"/>
      <c r="H5" s="95">
        <v>218569.08977085521</v>
      </c>
      <c r="I5" s="95"/>
      <c r="J5" s="20">
        <f>Data!J12</f>
        <v>9.713270335775169E-2</v>
      </c>
      <c r="K5" s="20"/>
      <c r="L5" s="20">
        <f>Data!D12</f>
        <v>0.15239659743703049</v>
      </c>
      <c r="M5" s="20"/>
      <c r="N5" s="20"/>
      <c r="O5" s="20"/>
      <c r="P5" s="20"/>
      <c r="Q5" s="20"/>
      <c r="R5" s="20"/>
      <c r="S5" s="20"/>
      <c r="T5" s="20"/>
      <c r="U5" s="20"/>
      <c r="V5" s="20"/>
      <c r="W5" s="20"/>
      <c r="X5" s="20"/>
      <c r="Y5" s="20"/>
    </row>
    <row r="6" spans="1:26" x14ac:dyDescent="0.25">
      <c r="A6">
        <v>1979</v>
      </c>
      <c r="B6" s="96">
        <v>1957.6749621846927</v>
      </c>
      <c r="C6" s="96"/>
      <c r="D6" s="97">
        <v>1721.8845570109083</v>
      </c>
      <c r="E6" s="97"/>
      <c r="F6" s="95">
        <v>134061.3868459131</v>
      </c>
      <c r="G6" s="95"/>
      <c r="H6" s="95">
        <v>182538.49114152783</v>
      </c>
      <c r="I6" s="95"/>
      <c r="J6" s="20">
        <f>Data!J13</f>
        <v>7.3676217685565301E-2</v>
      </c>
      <c r="K6" s="20"/>
      <c r="L6" s="20">
        <f>Data!D13</f>
        <v>0.19318287395478476</v>
      </c>
      <c r="M6" s="20"/>
      <c r="N6" s="20"/>
      <c r="O6" s="20"/>
      <c r="P6" s="20"/>
      <c r="Q6" s="20"/>
      <c r="R6" s="20"/>
      <c r="S6" s="20">
        <f>Data!R13</f>
        <v>0.19013797322096099</v>
      </c>
      <c r="T6" s="20"/>
      <c r="U6" s="20"/>
      <c r="V6" s="20"/>
      <c r="W6" s="20"/>
      <c r="X6" s="20"/>
      <c r="Y6" s="20"/>
    </row>
    <row r="7" spans="1:26" x14ac:dyDescent="0.25">
      <c r="A7">
        <v>1980</v>
      </c>
      <c r="B7" s="96">
        <v>2068.6358418630884</v>
      </c>
      <c r="C7" s="96"/>
      <c r="D7" s="97">
        <v>1850.797613265697</v>
      </c>
      <c r="E7" s="97"/>
      <c r="F7" s="95">
        <v>77094.338480919352</v>
      </c>
      <c r="G7" s="95"/>
      <c r="H7" s="95">
        <v>104971.94272677522</v>
      </c>
      <c r="I7" s="95"/>
      <c r="J7" s="20">
        <f>Data!J14</f>
        <v>0.10141721978124707</v>
      </c>
      <c r="K7" s="20"/>
      <c r="L7" s="20">
        <f>Data!D14</f>
        <v>0.28717664861420833</v>
      </c>
      <c r="M7" s="20"/>
      <c r="N7" s="20"/>
      <c r="O7" s="20"/>
      <c r="P7" s="20"/>
      <c r="Q7" s="20"/>
      <c r="R7" s="20"/>
      <c r="S7" s="20">
        <f>Data!R14</f>
        <v>0.19831287953858301</v>
      </c>
      <c r="T7" s="20"/>
      <c r="U7" s="20"/>
      <c r="V7" s="20"/>
      <c r="W7" s="20"/>
      <c r="X7" s="20"/>
      <c r="Y7" s="20"/>
    </row>
    <row r="8" spans="1:26" x14ac:dyDescent="0.25">
      <c r="A8">
        <v>1981</v>
      </c>
      <c r="B8" s="96">
        <v>2780.7201014287384</v>
      </c>
      <c r="C8" s="96"/>
      <c r="D8" s="97">
        <v>1032.6966936703407</v>
      </c>
      <c r="E8" s="97"/>
      <c r="F8" s="95">
        <v>96497.491318837056</v>
      </c>
      <c r="G8" s="95"/>
      <c r="H8" s="95">
        <v>131391.34898349876</v>
      </c>
      <c r="I8" s="95"/>
      <c r="J8" s="20">
        <f>Data!J15</f>
        <v>7.0591168340389795E-2</v>
      </c>
      <c r="K8" s="20"/>
      <c r="L8" s="20">
        <f>Data!D15</f>
        <v>0.12694934698199786</v>
      </c>
      <c r="M8" s="20"/>
      <c r="N8" s="20"/>
      <c r="O8" s="20"/>
      <c r="P8" s="20"/>
      <c r="Q8" s="20"/>
      <c r="R8" s="20"/>
      <c r="S8" s="20"/>
      <c r="T8" s="20"/>
      <c r="U8" s="20"/>
      <c r="V8" s="20"/>
      <c r="W8" s="20"/>
      <c r="X8" s="20"/>
      <c r="Y8" s="20"/>
    </row>
    <row r="9" spans="1:26" x14ac:dyDescent="0.25">
      <c r="A9">
        <v>1982</v>
      </c>
      <c r="B9" s="96">
        <v>1537.4416761873301</v>
      </c>
      <c r="C9" s="96"/>
      <c r="D9" s="97">
        <v>2043.5251022824466</v>
      </c>
      <c r="E9" s="97"/>
      <c r="F9" s="95">
        <v>113811.56954579943</v>
      </c>
      <c r="G9" s="95"/>
      <c r="H9" s="95">
        <v>154966.26335230708</v>
      </c>
      <c r="I9" s="95"/>
      <c r="J9" s="20">
        <f>Data!J16</f>
        <v>4.8020200880261821E-2</v>
      </c>
      <c r="K9" s="20"/>
      <c r="L9" s="20">
        <f>Data!D16</f>
        <v>0.10332028501849012</v>
      </c>
      <c r="M9" s="20"/>
      <c r="N9" s="20"/>
      <c r="O9" s="20"/>
      <c r="P9" s="20"/>
      <c r="Q9" s="20"/>
      <c r="R9" s="20"/>
      <c r="S9" s="20"/>
      <c r="T9" s="20"/>
      <c r="U9" s="20"/>
      <c r="V9" s="20"/>
      <c r="W9" s="20"/>
      <c r="X9" s="20"/>
      <c r="Y9" s="20"/>
    </row>
    <row r="10" spans="1:26" x14ac:dyDescent="0.25">
      <c r="A10">
        <v>1983</v>
      </c>
      <c r="B10" s="96">
        <v>3223.0919117347771</v>
      </c>
      <c r="C10" s="96"/>
      <c r="D10" s="97">
        <v>4302.4552177384485</v>
      </c>
      <c r="E10" s="97"/>
      <c r="F10" s="95">
        <v>107318.11155926398</v>
      </c>
      <c r="G10" s="95"/>
      <c r="H10" s="95">
        <v>146095.31966988041</v>
      </c>
      <c r="I10" s="95"/>
      <c r="J10" s="20">
        <f>Data!J17</f>
        <v>7.03732682756818E-2</v>
      </c>
      <c r="K10" s="20"/>
      <c r="L10" s="20">
        <f>Data!D17</f>
        <v>0.11160414742997847</v>
      </c>
      <c r="M10" s="20"/>
      <c r="N10" s="20"/>
      <c r="O10" s="20"/>
      <c r="P10" s="20">
        <f>Data!F17</f>
        <v>0.12</v>
      </c>
      <c r="Q10" s="20"/>
      <c r="R10" s="20"/>
      <c r="S10" s="20"/>
      <c r="T10" s="20"/>
      <c r="U10" s="20"/>
      <c r="V10" s="20"/>
      <c r="W10" s="20"/>
      <c r="X10" s="20"/>
      <c r="Y10" s="20"/>
    </row>
    <row r="11" spans="1:26" x14ac:dyDescent="0.25">
      <c r="A11">
        <v>1984</v>
      </c>
      <c r="B11" s="96">
        <v>3073.737117358628</v>
      </c>
      <c r="C11" s="96"/>
      <c r="D11" s="97">
        <v>2130.5295975232193</v>
      </c>
      <c r="E11" s="97"/>
      <c r="F11" s="95">
        <v>210376.79381946492</v>
      </c>
      <c r="G11" s="95"/>
      <c r="H11" s="95">
        <v>286554.80532932625</v>
      </c>
      <c r="I11" s="95"/>
      <c r="J11" s="20">
        <f>Data!J18</f>
        <v>5.4213250213191407E-2</v>
      </c>
      <c r="K11" s="20"/>
      <c r="L11" s="20">
        <f>Data!D18</f>
        <v>7.9016113974915772E-2</v>
      </c>
      <c r="M11" s="20"/>
      <c r="N11" s="20"/>
      <c r="O11" s="20"/>
      <c r="P11" s="20">
        <f>Data!F18</f>
        <v>0.14399999999999999</v>
      </c>
      <c r="Q11" s="20"/>
      <c r="R11" s="20"/>
      <c r="S11" s="20"/>
      <c r="T11" s="20"/>
      <c r="U11" s="20"/>
      <c r="V11" s="20"/>
      <c r="W11" s="20"/>
      <c r="X11" s="20"/>
      <c r="Y11" s="20"/>
    </row>
    <row r="12" spans="1:26" x14ac:dyDescent="0.25">
      <c r="A12">
        <v>1985</v>
      </c>
      <c r="B12" s="96">
        <v>1557.7724194736716</v>
      </c>
      <c r="C12" s="96"/>
      <c r="D12" s="97">
        <v>447.355105565484</v>
      </c>
      <c r="E12" s="97"/>
      <c r="F12" s="95">
        <v>143659.62433547125</v>
      </c>
      <c r="G12" s="95"/>
      <c r="H12" s="95">
        <v>195128.0276710047</v>
      </c>
      <c r="I12" s="95"/>
      <c r="J12" s="20">
        <f>Data!J19</f>
        <v>7.5902282163306287E-2</v>
      </c>
      <c r="K12" s="20"/>
      <c r="L12" s="20">
        <f>Data!D19</f>
        <v>5.0163003792429266E-2</v>
      </c>
      <c r="M12" s="20"/>
      <c r="N12" s="20"/>
      <c r="O12" s="20"/>
      <c r="P12" s="20">
        <f>Data!F19</f>
        <v>0.188</v>
      </c>
      <c r="Q12" s="20"/>
      <c r="R12" s="20"/>
      <c r="S12" s="20"/>
      <c r="T12" s="20"/>
      <c r="U12" s="20"/>
      <c r="V12" s="20"/>
      <c r="W12" s="20"/>
      <c r="X12" s="20"/>
      <c r="Y12" s="20"/>
    </row>
    <row r="13" spans="1:26" x14ac:dyDescent="0.25">
      <c r="A13">
        <v>1986</v>
      </c>
      <c r="B13" s="96">
        <v>6022.3786202580077</v>
      </c>
      <c r="C13" s="96"/>
      <c r="D13" s="97">
        <v>3031.0339083953909</v>
      </c>
      <c r="E13" s="97"/>
      <c r="F13" s="95">
        <v>155473.7873511608</v>
      </c>
      <c r="G13" s="95"/>
      <c r="H13" s="95">
        <v>209709.97581291018</v>
      </c>
      <c r="I13" s="95"/>
      <c r="J13" s="20">
        <f>Data!J20</f>
        <v>9.2329713033080907E-2</v>
      </c>
      <c r="K13" s="20"/>
      <c r="L13" s="20"/>
      <c r="M13" s="20"/>
      <c r="N13" s="20">
        <f>Data!H20</f>
        <v>6.6931621502931984E-2</v>
      </c>
      <c r="O13" s="20"/>
      <c r="P13" s="20">
        <f>Data!F20</f>
        <v>0.13100000000000001</v>
      </c>
      <c r="Q13" s="20"/>
      <c r="R13" s="20"/>
      <c r="S13" s="20">
        <f>Data!R20</f>
        <v>0.12522043589956081</v>
      </c>
      <c r="T13" s="20"/>
      <c r="U13" s="20"/>
      <c r="V13" s="20"/>
      <c r="W13" s="20"/>
      <c r="X13" s="20"/>
      <c r="Y13" s="20"/>
    </row>
    <row r="14" spans="1:26" x14ac:dyDescent="0.25">
      <c r="A14">
        <v>1987</v>
      </c>
      <c r="B14" s="96">
        <v>1104.645059532982</v>
      </c>
      <c r="C14" s="96"/>
      <c r="D14" s="97">
        <v>507.8888435634334</v>
      </c>
      <c r="E14" s="97"/>
      <c r="F14" s="95">
        <v>131723.86865652553</v>
      </c>
      <c r="G14" s="95"/>
      <c r="H14" s="95">
        <v>178191.91005292625</v>
      </c>
      <c r="I14" s="95"/>
      <c r="J14" s="20">
        <f>Data!J21</f>
        <v>7.8410539662689113E-2</v>
      </c>
      <c r="K14" s="20"/>
      <c r="L14" s="20"/>
      <c r="M14" s="20"/>
      <c r="N14" s="20">
        <f>Data!H21</f>
        <v>8.8954196110795899E-2</v>
      </c>
      <c r="O14" s="20"/>
      <c r="P14" s="20">
        <f>Data!F21</f>
        <v>0.17399999999999999</v>
      </c>
      <c r="Q14" s="20"/>
      <c r="R14" s="20"/>
      <c r="S14" s="20">
        <f>Data!R21</f>
        <v>0.11519211324570272</v>
      </c>
      <c r="T14" s="20"/>
      <c r="U14" s="20"/>
      <c r="V14" s="20">
        <f>Data!V21</f>
        <v>0.12379461179043642</v>
      </c>
      <c r="W14" s="20"/>
      <c r="X14" s="20"/>
      <c r="Y14" s="20"/>
    </row>
    <row r="15" spans="1:26" x14ac:dyDescent="0.25">
      <c r="A15">
        <v>1988</v>
      </c>
      <c r="B15" s="96">
        <v>5427.5198287912981</v>
      </c>
      <c r="C15" s="96"/>
      <c r="D15" s="97">
        <v>1238.1500321015969</v>
      </c>
      <c r="E15" s="97"/>
      <c r="F15" s="95">
        <v>252353.47038799321</v>
      </c>
      <c r="G15" s="95"/>
      <c r="H15" s="95">
        <v>343281.78751075803</v>
      </c>
      <c r="I15" s="95"/>
      <c r="J15" s="20">
        <f>Data!J22</f>
        <v>7.9475768209408187E-2</v>
      </c>
      <c r="K15" s="20"/>
      <c r="L15" s="20"/>
      <c r="M15" s="20"/>
      <c r="N15" s="20">
        <f>Data!H22</f>
        <v>0.20350910104953607</v>
      </c>
      <c r="O15" s="20"/>
      <c r="P15" s="20">
        <f>Data!F22</f>
        <v>0.18099999999999999</v>
      </c>
      <c r="Q15" s="20"/>
      <c r="R15" s="20"/>
      <c r="S15" s="20">
        <f>Data!R22</f>
        <v>0.13412542087542087</v>
      </c>
      <c r="T15" s="20"/>
      <c r="U15" s="20"/>
      <c r="V15" s="20">
        <f>Data!V22</f>
        <v>0.22937768454699833</v>
      </c>
      <c r="W15" s="20"/>
      <c r="X15" s="20"/>
      <c r="Y15" s="20"/>
    </row>
    <row r="16" spans="1:26" x14ac:dyDescent="0.25">
      <c r="A16">
        <v>1989</v>
      </c>
      <c r="B16" s="96">
        <v>2651.36320626718</v>
      </c>
      <c r="C16" s="96"/>
      <c r="D16" s="97">
        <v>827.19888037268208</v>
      </c>
      <c r="E16" s="97"/>
      <c r="F16" s="95">
        <v>150912.32266406895</v>
      </c>
      <c r="G16" s="95"/>
      <c r="H16" s="95">
        <v>202414.84950456224</v>
      </c>
      <c r="I16" s="95"/>
      <c r="J16" s="20">
        <f>Data!J23</f>
        <v>0.10638347166925344</v>
      </c>
      <c r="K16" s="20"/>
      <c r="L16" s="20"/>
      <c r="M16" s="20"/>
      <c r="N16" s="20">
        <f>Data!H23</f>
        <v>0.10850133305988516</v>
      </c>
      <c r="O16" s="20"/>
      <c r="P16" s="20">
        <f>Data!F23</f>
        <v>0.126</v>
      </c>
      <c r="Q16" s="20"/>
      <c r="R16" s="20"/>
      <c r="S16" s="20">
        <f>Data!R23</f>
        <v>0.11496046508527008</v>
      </c>
      <c r="T16" s="20"/>
      <c r="U16" s="20"/>
      <c r="V16" s="20">
        <f>Data!V23</f>
        <v>0.13566737030120971</v>
      </c>
      <c r="W16" s="20"/>
      <c r="X16" s="20"/>
      <c r="Y16" s="20"/>
    </row>
    <row r="17" spans="1:37" x14ac:dyDescent="0.25">
      <c r="A17">
        <v>1990</v>
      </c>
      <c r="B17" s="96">
        <v>5145.7966935419145</v>
      </c>
      <c r="C17" s="96"/>
      <c r="D17" s="97">
        <v>199.26090916871448</v>
      </c>
      <c r="E17" s="97"/>
      <c r="F17" s="95">
        <v>147293.05911606038</v>
      </c>
      <c r="G17" s="95"/>
      <c r="H17" s="95">
        <v>191302.50596476404</v>
      </c>
      <c r="I17" s="95"/>
      <c r="J17" s="20">
        <f>Data!J24</f>
        <v>7.7950815507342106E-2</v>
      </c>
      <c r="K17" s="20"/>
      <c r="L17" s="20">
        <f>Data!D24</f>
        <v>4.2856974441195878E-2</v>
      </c>
      <c r="M17" s="20"/>
      <c r="N17" s="20">
        <f>Data!H24</f>
        <v>8.0341976837351586E-2</v>
      </c>
      <c r="O17" s="20"/>
      <c r="P17" s="20">
        <f>Data!F24</f>
        <v>0.106</v>
      </c>
      <c r="Q17" s="20"/>
      <c r="R17" s="20"/>
      <c r="S17" s="20">
        <f>Data!R24</f>
        <v>0.12874499195288155</v>
      </c>
      <c r="T17" s="20"/>
      <c r="U17" s="20"/>
      <c r="V17" s="20">
        <f>Data!V24</f>
        <v>0.13583813310542156</v>
      </c>
      <c r="W17" s="20"/>
      <c r="X17" s="20"/>
      <c r="Y17" s="20"/>
    </row>
    <row r="18" spans="1:37" x14ac:dyDescent="0.25">
      <c r="A18">
        <v>1991</v>
      </c>
      <c r="B18" s="96">
        <v>2818.9475100023883</v>
      </c>
      <c r="C18" s="96"/>
      <c r="D18" s="97">
        <v>410.57203900764296</v>
      </c>
      <c r="E18" s="97"/>
      <c r="F18" s="95">
        <v>83985.491255987814</v>
      </c>
      <c r="G18" s="95"/>
      <c r="H18" s="95">
        <v>107618.67383972024</v>
      </c>
      <c r="I18" s="95"/>
      <c r="J18" s="20">
        <f>Data!J25</f>
        <v>4.1820554401256781E-2</v>
      </c>
      <c r="K18" s="20"/>
      <c r="L18" s="20">
        <f>Data!D25</f>
        <v>6.1526342802311826E-2</v>
      </c>
      <c r="M18" s="20"/>
      <c r="N18" s="20">
        <f>Data!H25</f>
        <v>7.1022120518688031E-2</v>
      </c>
      <c r="O18" s="20"/>
      <c r="P18" s="20">
        <f>Data!F25</f>
        <v>0.09</v>
      </c>
      <c r="Q18" s="20"/>
      <c r="R18" s="20"/>
      <c r="S18" s="20">
        <f>Data!R25</f>
        <v>8.0143602912604972E-2</v>
      </c>
      <c r="T18" s="20"/>
      <c r="U18" s="20"/>
      <c r="V18" s="20">
        <f>Data!V25</f>
        <v>8.1131927415399707E-2</v>
      </c>
      <c r="W18" s="20"/>
      <c r="X18" s="20"/>
      <c r="Y18" s="20"/>
    </row>
    <row r="19" spans="1:37" x14ac:dyDescent="0.25">
      <c r="A19">
        <v>1992</v>
      </c>
      <c r="B19" s="96">
        <v>1018.3237394020146</v>
      </c>
      <c r="C19" s="96"/>
      <c r="D19" s="97">
        <v>523.61843368661641</v>
      </c>
      <c r="E19" s="97"/>
      <c r="F19" s="95">
        <v>213565.50531614991</v>
      </c>
      <c r="G19" s="95"/>
      <c r="H19" s="95">
        <v>279608.01705326006</v>
      </c>
      <c r="I19" s="95"/>
      <c r="J19" s="20">
        <f>Data!J26</f>
        <v>5.8813451776649747E-2</v>
      </c>
      <c r="K19" s="20"/>
      <c r="L19" s="20">
        <f>Data!D26</f>
        <v>5.853621757964577E-2</v>
      </c>
      <c r="M19" s="20"/>
      <c r="N19" s="20">
        <f>Data!H26</f>
        <v>9.7038853134470651E-2</v>
      </c>
      <c r="O19" s="20"/>
      <c r="P19" s="20">
        <f>Data!F26</f>
        <v>5.7000000000000002E-2</v>
      </c>
      <c r="Q19" s="20"/>
      <c r="R19" s="20"/>
      <c r="S19" s="20">
        <f>Data!R26</f>
        <v>0.12476514297721152</v>
      </c>
      <c r="T19" s="20"/>
      <c r="U19" s="20"/>
      <c r="V19" s="20">
        <f>Data!V26</f>
        <v>9.8098861899099707E-2</v>
      </c>
      <c r="W19" s="20"/>
      <c r="X19" s="20"/>
      <c r="Y19" s="20"/>
    </row>
    <row r="20" spans="1:37" x14ac:dyDescent="0.25">
      <c r="A20">
        <v>1993</v>
      </c>
      <c r="B20" s="96">
        <v>1843.0845519734901</v>
      </c>
      <c r="C20" s="96"/>
      <c r="D20" s="97">
        <v>538.97237286648294</v>
      </c>
      <c r="E20" s="97"/>
      <c r="F20" s="95">
        <v>213330.74896433236</v>
      </c>
      <c r="G20" s="95"/>
      <c r="H20" s="95">
        <v>244844.63245287869</v>
      </c>
      <c r="I20" s="95"/>
      <c r="J20" s="20">
        <f>Data!J27</f>
        <v>3.4633477963005255E-2</v>
      </c>
      <c r="K20" s="20"/>
      <c r="L20" s="20">
        <f>Data!D27</f>
        <v>6.6707885016862062E-2</v>
      </c>
      <c r="M20" s="20"/>
      <c r="N20" s="20">
        <f>Data!H27</f>
        <v>8.2561257074204045E-2</v>
      </c>
      <c r="O20" s="20"/>
      <c r="P20" s="20">
        <f>Data!F27</f>
        <v>5.8999999999999997E-2</v>
      </c>
      <c r="Q20" s="20"/>
      <c r="R20" s="20"/>
      <c r="S20" s="20">
        <f>Data!R27</f>
        <v>5.3744912076674756E-2</v>
      </c>
      <c r="T20" s="20"/>
      <c r="U20" s="20"/>
      <c r="V20" s="20">
        <f>Data!V27</f>
        <v>8.8252016630539068E-2</v>
      </c>
      <c r="W20" s="20"/>
      <c r="X20" s="20"/>
      <c r="Y20" s="20"/>
    </row>
    <row r="21" spans="1:37" x14ac:dyDescent="0.25">
      <c r="A21">
        <v>1994</v>
      </c>
      <c r="B21" s="96">
        <v>3795.5939125561617</v>
      </c>
      <c r="C21" s="96"/>
      <c r="D21" s="97">
        <v>433.6702578546367</v>
      </c>
      <c r="E21" s="97"/>
      <c r="F21" s="95">
        <v>52063.217125673335</v>
      </c>
      <c r="G21" s="95"/>
      <c r="H21" s="95">
        <v>64612.188940923392</v>
      </c>
      <c r="I21" s="95"/>
      <c r="J21" s="20">
        <f>Data!J28</f>
        <v>2.2710619260654579E-2</v>
      </c>
      <c r="K21" s="20"/>
      <c r="L21" s="20">
        <f>Data!D28</f>
        <v>6.8535896429972543E-2</v>
      </c>
      <c r="M21" s="20"/>
      <c r="N21" s="20">
        <f>Data!H28</f>
        <v>6.0453901379180053E-2</v>
      </c>
      <c r="O21" s="20"/>
      <c r="P21" s="20">
        <f>Data!F28</f>
        <v>6.4000000000000001E-2</v>
      </c>
      <c r="Q21" s="20"/>
      <c r="R21" s="20"/>
      <c r="S21" s="20">
        <f>Data!R28</f>
        <v>5.9465736456701522E-2</v>
      </c>
      <c r="T21" s="20"/>
      <c r="U21" s="20"/>
      <c r="V21" s="20">
        <f>Data!V28</f>
        <v>0.10007558772660304</v>
      </c>
      <c r="W21" s="20"/>
      <c r="X21" s="20"/>
      <c r="Y21" s="20"/>
    </row>
    <row r="22" spans="1:37" x14ac:dyDescent="0.25">
      <c r="A22">
        <v>1995</v>
      </c>
      <c r="B22" s="96">
        <v>1872.734940441291</v>
      </c>
      <c r="C22" s="96"/>
      <c r="D22" s="97">
        <v>971.0107169065094</v>
      </c>
      <c r="E22" s="97"/>
      <c r="F22" s="95">
        <v>42277.387794443777</v>
      </c>
      <c r="G22" s="95"/>
      <c r="H22" s="95">
        <v>55366.484331058899</v>
      </c>
      <c r="I22" s="95"/>
      <c r="J22" s="20">
        <f>Data!J29</f>
        <v>2.5131626099181299E-2</v>
      </c>
      <c r="K22" s="20"/>
      <c r="L22" s="20">
        <f>Data!D29</f>
        <v>2.9362963353268171E-2</v>
      </c>
      <c r="M22" s="20"/>
      <c r="N22" s="20">
        <f>Data!H29</f>
        <v>5.4975619366596076E-2</v>
      </c>
      <c r="O22" s="20"/>
      <c r="P22" s="20">
        <f>Data!F29</f>
        <v>3.6999999999999998E-2</v>
      </c>
      <c r="Q22" s="20"/>
      <c r="R22" s="20"/>
      <c r="S22" s="20">
        <f>Data!R29</f>
        <v>4.5448469139376078E-2</v>
      </c>
      <c r="T22" s="20"/>
      <c r="U22" s="20"/>
      <c r="V22" s="20">
        <f>Data!V29</f>
        <v>7.1399761742682102E-2</v>
      </c>
      <c r="W22" s="20"/>
      <c r="X22" s="20"/>
      <c r="Y22" s="20"/>
      <c r="AK22" s="66" t="s">
        <v>110</v>
      </c>
    </row>
    <row r="23" spans="1:37" x14ac:dyDescent="0.25">
      <c r="A23">
        <v>1996</v>
      </c>
      <c r="B23" s="96">
        <v>2236.0277256472509</v>
      </c>
      <c r="C23" s="96"/>
      <c r="D23" s="97">
        <v>314.65262460208709</v>
      </c>
      <c r="E23" s="97"/>
      <c r="F23" s="95">
        <v>46273.390720537755</v>
      </c>
      <c r="G23" s="95"/>
      <c r="H23" s="95">
        <v>60830.019905952831</v>
      </c>
      <c r="I23" s="95"/>
      <c r="J23" s="20">
        <f>Data!J30</f>
        <v>1.3770765399132152E-2</v>
      </c>
      <c r="K23" s="20"/>
      <c r="L23" s="20">
        <f>Data!D30</f>
        <v>1.5976308554102321E-2</v>
      </c>
      <c r="M23" s="20"/>
      <c r="N23" s="20">
        <f>Data!H30</f>
        <v>3.8857474466109557E-2</v>
      </c>
      <c r="O23" s="20"/>
      <c r="P23" s="20">
        <f>Data!F30</f>
        <v>0.04</v>
      </c>
      <c r="Q23" s="20"/>
      <c r="R23" s="20"/>
      <c r="S23" s="20">
        <f>Data!R30</f>
        <v>3.3708682238871752E-2</v>
      </c>
      <c r="T23" s="20"/>
      <c r="U23" s="20"/>
      <c r="V23" s="20">
        <f>Data!V30</f>
        <v>8.2078397444429657E-2</v>
      </c>
      <c r="W23" s="20"/>
      <c r="X23" s="20"/>
      <c r="Y23" s="20"/>
    </row>
    <row r="24" spans="1:37" x14ac:dyDescent="0.25">
      <c r="A24">
        <v>1997</v>
      </c>
      <c r="B24" s="96">
        <v>508.25279774400155</v>
      </c>
      <c r="C24" s="96"/>
      <c r="D24" s="97">
        <v>458.02109378875315</v>
      </c>
      <c r="E24" s="97"/>
      <c r="F24" s="95">
        <v>27345.016358857458</v>
      </c>
      <c r="G24" s="95"/>
      <c r="H24" s="95">
        <v>32727.012081647619</v>
      </c>
      <c r="I24" s="95"/>
      <c r="J24" s="20">
        <f>Data!J31</f>
        <v>1.173566932579353E-2</v>
      </c>
      <c r="K24" s="20"/>
      <c r="L24" s="20">
        <f>Data!D31</f>
        <v>1.4245533815397704E-2</v>
      </c>
      <c r="M24" s="20"/>
      <c r="N24" s="20">
        <f>Data!H31</f>
        <v>1.0554925852460565E-2</v>
      </c>
      <c r="O24" s="20"/>
      <c r="P24" s="20">
        <f>Data!F31</f>
        <v>2.5000000000000001E-2</v>
      </c>
      <c r="Q24" s="20"/>
      <c r="R24" s="20"/>
      <c r="S24" s="20">
        <f>Data!R31</f>
        <v>4.8913075131042517E-2</v>
      </c>
      <c r="T24" s="20"/>
      <c r="U24" s="20"/>
      <c r="V24" s="20">
        <f>Data!V31</f>
        <v>4.4543873134026454E-2</v>
      </c>
      <c r="W24" s="20"/>
      <c r="X24" s="20"/>
      <c r="Y24" s="20"/>
    </row>
    <row r="25" spans="1:37" x14ac:dyDescent="0.25">
      <c r="A25">
        <v>1998</v>
      </c>
      <c r="B25" s="96">
        <v>2807.5170058952958</v>
      </c>
      <c r="C25" s="96"/>
      <c r="D25" s="97">
        <v>438.29378407613387</v>
      </c>
      <c r="E25" s="97"/>
      <c r="F25" s="95">
        <v>19356.693637860266</v>
      </c>
      <c r="G25" s="95"/>
      <c r="H25" s="95">
        <v>29594.42010226025</v>
      </c>
      <c r="I25" s="95"/>
      <c r="J25" s="20">
        <f>Data!J32</f>
        <v>9.6174217560423651E-3</v>
      </c>
      <c r="K25" s="20"/>
      <c r="L25" s="20">
        <f>Data!D32</f>
        <v>4.2932956312278624E-3</v>
      </c>
      <c r="M25" s="20"/>
      <c r="N25" s="20">
        <f>Data!H32</f>
        <v>5.2298713818933881E-3</v>
      </c>
      <c r="O25" s="20"/>
      <c r="P25" s="20">
        <f>Data!F32</f>
        <v>1.2999999999999999E-2</v>
      </c>
      <c r="Q25" s="20"/>
      <c r="R25" s="20">
        <v>6.3801962563878713E-3</v>
      </c>
      <c r="S25" s="20">
        <f>Data!R32</f>
        <v>4.5437058848134475E-2</v>
      </c>
      <c r="T25" s="20"/>
      <c r="U25" s="20"/>
      <c r="V25" s="20">
        <f>Data!V32</f>
        <v>2.7682459128065395E-2</v>
      </c>
      <c r="W25" s="20"/>
      <c r="X25" s="20"/>
      <c r="Y25" s="20"/>
    </row>
    <row r="26" spans="1:37" x14ac:dyDescent="0.25">
      <c r="A26">
        <v>1999</v>
      </c>
      <c r="B26" s="96">
        <v>869.31554139250863</v>
      </c>
      <c r="C26" s="96"/>
      <c r="D26" s="97">
        <v>259.95605183627072</v>
      </c>
      <c r="E26" s="97"/>
      <c r="F26" s="95">
        <v>19375.68798656734</v>
      </c>
      <c r="G26" s="95"/>
      <c r="H26" s="95">
        <v>25429.983148336483</v>
      </c>
      <c r="I26" s="95"/>
      <c r="J26" s="20">
        <f>Data!J33</f>
        <v>7.0000000000000001E-3</v>
      </c>
      <c r="K26" s="20"/>
      <c r="L26" s="20">
        <f>Data!D33</f>
        <v>1.3055387719254746E-2</v>
      </c>
      <c r="M26" s="20"/>
      <c r="N26" s="20">
        <f>Data!H33</f>
        <v>1.9E-2</v>
      </c>
      <c r="O26" s="20"/>
      <c r="P26" s="20">
        <f>Data!F33</f>
        <v>1.2999999999999999E-2</v>
      </c>
      <c r="Q26" s="20">
        <f>Data!P33</f>
        <v>4.623896763840599E-3</v>
      </c>
      <c r="R26" s="20">
        <v>1.3171754211494481E-2</v>
      </c>
      <c r="S26" s="20">
        <f>Data!R33</f>
        <v>1.7026958792243425E-2</v>
      </c>
      <c r="T26" s="20"/>
      <c r="U26" s="20"/>
      <c r="V26" s="20">
        <f>Data!V33</f>
        <v>2.7852928145117146E-2</v>
      </c>
      <c r="W26" s="20">
        <f>Data!N33</f>
        <v>5.2756581939461318E-2</v>
      </c>
      <c r="X26" s="20"/>
      <c r="Y26" s="20"/>
    </row>
    <row r="27" spans="1:37" x14ac:dyDescent="0.25">
      <c r="A27">
        <v>2000</v>
      </c>
      <c r="B27" s="96">
        <v>1120.4196308586049</v>
      </c>
      <c r="C27" s="96"/>
      <c r="D27" s="97">
        <v>220.22108966661617</v>
      </c>
      <c r="E27" s="97"/>
      <c r="F27" s="95">
        <v>16079.649879572313</v>
      </c>
      <c r="G27" s="95"/>
      <c r="H27" s="95">
        <v>20976.518560890992</v>
      </c>
      <c r="I27" s="95"/>
      <c r="J27" s="20">
        <f>Data!J34</f>
        <v>1.2E-2</v>
      </c>
      <c r="K27" s="20"/>
      <c r="L27" s="20">
        <f>Data!D34</f>
        <v>1.2808507143115684E-2</v>
      </c>
      <c r="M27" s="20"/>
      <c r="N27" s="20">
        <f>Data!H34</f>
        <v>1.0999999999999999E-2</v>
      </c>
      <c r="O27" s="20"/>
      <c r="P27" s="20">
        <f>Data!F34</f>
        <v>3.4000000000000002E-2</v>
      </c>
      <c r="Q27" s="20">
        <f>Data!P34</f>
        <v>1.0416429170159261E-2</v>
      </c>
      <c r="R27" s="20">
        <v>1.1869505771846081E-2</v>
      </c>
      <c r="S27" s="20">
        <f>Data!R34</f>
        <v>2.1799251284093737E-2</v>
      </c>
      <c r="T27" s="20"/>
      <c r="U27" s="20"/>
      <c r="V27" s="20">
        <f>Data!V34</f>
        <v>6.207500121178549E-2</v>
      </c>
      <c r="W27" s="20">
        <f>Data!N34</f>
        <v>0.10423960573269815</v>
      </c>
      <c r="X27" s="20"/>
      <c r="Y27" s="20"/>
    </row>
    <row r="28" spans="1:37" x14ac:dyDescent="0.25">
      <c r="A28">
        <v>2001</v>
      </c>
      <c r="B28" s="96">
        <v>1147.4156272997836</v>
      </c>
      <c r="C28" s="96"/>
      <c r="D28" s="97">
        <v>494.67708100112594</v>
      </c>
      <c r="E28" s="97"/>
      <c r="F28" s="95">
        <v>54290.046373225014</v>
      </c>
      <c r="G28" s="95"/>
      <c r="H28" s="95">
        <v>67474.115264505963</v>
      </c>
      <c r="I28" s="95"/>
      <c r="J28" s="20">
        <f>Data!J35</f>
        <v>1.6111469143758751E-2</v>
      </c>
      <c r="K28" s="20"/>
      <c r="L28" s="20">
        <f>Data!D35</f>
        <v>1.2290043368095501E-2</v>
      </c>
      <c r="M28" s="20"/>
      <c r="N28" s="20">
        <f>Data!H35</f>
        <v>5.8000000000000003E-2</v>
      </c>
      <c r="O28" s="20"/>
      <c r="P28" s="20">
        <f>Data!F35</f>
        <v>4.7E-2</v>
      </c>
      <c r="Q28" s="20">
        <f>Data!P35</f>
        <v>2.9634823060309026E-2</v>
      </c>
      <c r="R28" s="20">
        <v>2.8800504170618083E-2</v>
      </c>
      <c r="S28" s="20">
        <f>Data!R35</f>
        <v>7.3597003284835885E-2</v>
      </c>
      <c r="T28" s="20"/>
      <c r="U28" s="20">
        <f>Data!T35</f>
        <v>2.8656320226837399E-2</v>
      </c>
      <c r="V28" s="20">
        <f>Data!V35</f>
        <v>7.3290137900886218E-2</v>
      </c>
      <c r="W28" s="20">
        <f>Data!N35</f>
        <v>0.11509236123463472</v>
      </c>
      <c r="X28" s="20"/>
      <c r="Y28" s="20"/>
    </row>
    <row r="29" spans="1:37" x14ac:dyDescent="0.25">
      <c r="A29">
        <v>2002</v>
      </c>
      <c r="B29" s="96">
        <v>1488.0617667407589</v>
      </c>
      <c r="C29" s="96"/>
      <c r="D29" s="97">
        <v>173.53255019825212</v>
      </c>
      <c r="E29" s="97"/>
      <c r="F29" s="95">
        <v>53620.224438846904</v>
      </c>
      <c r="G29" s="95"/>
      <c r="H29" s="95">
        <v>62227.297556659876</v>
      </c>
      <c r="I29" s="95"/>
      <c r="J29" s="20">
        <f>Data!J36</f>
        <v>1.4E-2</v>
      </c>
      <c r="K29" s="20"/>
      <c r="L29" s="20">
        <f>Data!D36</f>
        <v>1.0489539199264297E-2</v>
      </c>
      <c r="M29" s="20"/>
      <c r="N29" s="20">
        <f>Data!H36</f>
        <v>1.7999999999999999E-2</v>
      </c>
      <c r="O29" s="20"/>
      <c r="P29" s="20">
        <f>Data!F36</f>
        <v>3.2000000000000001E-2</v>
      </c>
      <c r="Q29" s="20">
        <f>Data!P36</f>
        <v>3.8021597120383947E-3</v>
      </c>
      <c r="R29" s="20">
        <v>1.427919431991718E-2</v>
      </c>
      <c r="S29" s="20">
        <f>Data!R36</f>
        <v>4.9428454992009652E-2</v>
      </c>
      <c r="T29" s="20"/>
      <c r="U29" s="20">
        <f>Data!T36</f>
        <v>2.8485920978892514E-2</v>
      </c>
      <c r="V29" s="20">
        <f>Data!V36</f>
        <v>7.118057013458505E-2</v>
      </c>
      <c r="W29" s="20">
        <f>Data!N36</f>
        <v>5.6032145541292426E-2</v>
      </c>
      <c r="X29" s="20"/>
      <c r="Y29" s="20">
        <f>Data!X36</f>
        <v>4.7818597835308639E-2</v>
      </c>
    </row>
    <row r="30" spans="1:37" x14ac:dyDescent="0.25">
      <c r="A30">
        <v>2003</v>
      </c>
      <c r="B30" s="96">
        <v>873.47315583434579</v>
      </c>
      <c r="C30" s="96"/>
      <c r="D30" s="97">
        <v>312.33816134395465</v>
      </c>
      <c r="E30" s="97"/>
      <c r="F30" s="95">
        <v>15953.080826204954</v>
      </c>
      <c r="G30" s="95"/>
      <c r="H30" s="95">
        <v>24778.43390922252</v>
      </c>
      <c r="I30" s="95"/>
      <c r="J30" s="20">
        <f>Data!J37</f>
        <v>1.1721551623110279E-2</v>
      </c>
      <c r="K30" s="20"/>
      <c r="L30" s="20">
        <f>Data!D37</f>
        <v>8.1237827117086273E-3</v>
      </c>
      <c r="M30" s="20"/>
      <c r="N30" s="20">
        <f>Data!H37</f>
        <v>8.7014350717535861E-3</v>
      </c>
      <c r="O30" s="20"/>
      <c r="P30" s="20">
        <f>Data!F37</f>
        <v>2.5000000000000001E-2</v>
      </c>
      <c r="Q30" s="20">
        <f>Data!P37</f>
        <v>3.7324606258948664E-2</v>
      </c>
      <c r="R30" s="20">
        <v>8.7834493759651137E-3</v>
      </c>
      <c r="S30" s="20">
        <f>Data!R37</f>
        <v>2.953241047327762E-2</v>
      </c>
      <c r="T30" s="20"/>
      <c r="U30" s="20">
        <f>Data!T37</f>
        <v>1.4374416589367509E-2</v>
      </c>
      <c r="V30" s="20">
        <f>Data!V37</f>
        <v>3.5710373576520689E-2</v>
      </c>
      <c r="W30" s="20">
        <f>Data!N37</f>
        <v>0.1009011600220468</v>
      </c>
      <c r="X30" s="20"/>
      <c r="Y30" s="20">
        <f>Data!X37</f>
        <v>5.2939632845391174E-2</v>
      </c>
    </row>
    <row r="31" spans="1:37" x14ac:dyDescent="0.25">
      <c r="A31">
        <v>2004</v>
      </c>
      <c r="B31" s="96">
        <v>2528.7367118903112</v>
      </c>
      <c r="C31" s="96"/>
      <c r="D31" s="97">
        <v>296.80489919422587</v>
      </c>
      <c r="E31" s="97"/>
      <c r="F31" s="95">
        <v>36002.763067004373</v>
      </c>
      <c r="G31" s="95"/>
      <c r="H31" s="95">
        <v>48244.301174303473</v>
      </c>
      <c r="I31" s="95"/>
      <c r="J31" s="20">
        <f>Data!J38</f>
        <v>1.5138183343431047E-2</v>
      </c>
      <c r="K31" s="20"/>
      <c r="L31" s="20">
        <f>Data!D38</f>
        <v>1.4124077859733113E-2</v>
      </c>
      <c r="M31" s="20"/>
      <c r="N31" s="20">
        <f>Data!H38</f>
        <v>2.7884678168713425E-2</v>
      </c>
      <c r="O31" s="20"/>
      <c r="P31" s="20">
        <f>Data!F38</f>
        <v>2.1000000000000001E-2</v>
      </c>
      <c r="Q31" s="20">
        <f>Data!P38</f>
        <v>2.1567056515396036E-2</v>
      </c>
      <c r="R31" s="20">
        <v>1.7999999999999999E-2</v>
      </c>
      <c r="S31" s="20">
        <f>Data!R38</f>
        <v>4.3553523380906026E-2</v>
      </c>
      <c r="T31" s="20"/>
      <c r="U31" s="20">
        <f>Data!T38</f>
        <v>2.4966325906764779E-2</v>
      </c>
      <c r="V31" s="20">
        <f>Data!V38</f>
        <v>4.2755787901418971E-2</v>
      </c>
      <c r="W31" s="20">
        <f>Data!N38</f>
        <v>5.5532643027797833E-2</v>
      </c>
      <c r="X31" s="20"/>
      <c r="Y31" s="20">
        <f>Data!X38</f>
        <v>2.2245434849891672E-2</v>
      </c>
    </row>
    <row r="32" spans="1:37" x14ac:dyDescent="0.25">
      <c r="A32">
        <v>2005</v>
      </c>
      <c r="B32" s="96">
        <v>1138.961852749027</v>
      </c>
      <c r="C32" s="96"/>
      <c r="D32" s="97">
        <v>207.9794241157735</v>
      </c>
      <c r="E32" s="97"/>
      <c r="F32" s="95">
        <v>11241.236639466728</v>
      </c>
      <c r="G32" s="95"/>
      <c r="H32" s="95">
        <v>16692.334214458107</v>
      </c>
      <c r="I32" s="95"/>
      <c r="J32" s="20">
        <f>Data!J39</f>
        <v>4.693400937235922E-3</v>
      </c>
      <c r="K32" s="20"/>
      <c r="L32" s="20">
        <f>Data!D39</f>
        <v>1.2014090514318831E-3</v>
      </c>
      <c r="M32" s="20"/>
      <c r="N32" s="20">
        <f>Data!H39</f>
        <v>1.6482131582270489E-2</v>
      </c>
      <c r="O32" s="20"/>
      <c r="P32" s="20"/>
      <c r="Q32" s="20">
        <f>Data!P39</f>
        <v>1.0327121332275972E-2</v>
      </c>
      <c r="R32" s="20">
        <v>6.3961859237678916E-3</v>
      </c>
      <c r="S32" s="20">
        <f>Data!R39</f>
        <v>1.7431942863057655E-2</v>
      </c>
      <c r="T32" s="20"/>
      <c r="U32" s="20">
        <f>Data!T39</f>
        <v>5.2930864290761589E-3</v>
      </c>
      <c r="V32" s="20"/>
      <c r="W32" s="20">
        <f>Data!N39</f>
        <v>7.3787365434009475E-2</v>
      </c>
      <c r="X32" s="20"/>
      <c r="Y32" s="20">
        <f>Data!X39</f>
        <v>1.9609604252742722E-2</v>
      </c>
    </row>
    <row r="33" spans="1:37" x14ac:dyDescent="0.25">
      <c r="A33">
        <v>2006</v>
      </c>
      <c r="B33" s="96">
        <v>782.23368238946193</v>
      </c>
      <c r="C33" s="96"/>
      <c r="D33" s="97">
        <v>385.60581799019263</v>
      </c>
      <c r="E33" s="97"/>
      <c r="F33" s="95">
        <v>7181.3665967546094</v>
      </c>
      <c r="G33" s="95"/>
      <c r="H33" s="95">
        <v>8693.6564006328899</v>
      </c>
      <c r="I33" s="95"/>
      <c r="J33" s="20">
        <f>Data!J40</f>
        <v>2.5856837415340491E-3</v>
      </c>
      <c r="K33" s="20"/>
      <c r="L33" s="20">
        <f>Data!D40</f>
        <v>8.2975780169280912E-4</v>
      </c>
      <c r="M33" s="20"/>
      <c r="N33" s="20">
        <f>Data!H40</f>
        <v>1.0117685471132107E-2</v>
      </c>
      <c r="O33" s="20"/>
      <c r="P33" s="20"/>
      <c r="Q33" s="20">
        <f>Data!P40</f>
        <v>0</v>
      </c>
      <c r="R33" s="20">
        <v>3.58117753479123E-3</v>
      </c>
      <c r="S33" s="20">
        <f>Data!R40</f>
        <v>1.3572191244512992E-2</v>
      </c>
      <c r="T33" s="20"/>
      <c r="U33" s="20">
        <f>Data!T40</f>
        <v>1.0734152915123203E-2</v>
      </c>
      <c r="V33" s="20"/>
      <c r="W33" s="20">
        <f>Data!N40</f>
        <v>9.8822669804962942E-3</v>
      </c>
      <c r="X33" s="20"/>
      <c r="Y33" s="20">
        <f>Data!X40</f>
        <v>8.9242982011061812E-4</v>
      </c>
    </row>
    <row r="34" spans="1:37" x14ac:dyDescent="0.25">
      <c r="A34">
        <v>2007</v>
      </c>
      <c r="B34" s="96">
        <v>1049.3855723176055</v>
      </c>
      <c r="C34" s="96"/>
      <c r="D34" s="97">
        <v>434.42553526443606</v>
      </c>
      <c r="E34" s="97"/>
      <c r="F34" s="95">
        <v>49496.99768978644</v>
      </c>
      <c r="G34" s="95"/>
      <c r="H34" s="95">
        <v>65687.876068164813</v>
      </c>
      <c r="I34" s="95"/>
      <c r="J34" s="20">
        <f>Data!J41</f>
        <v>9.630133877037983E-3</v>
      </c>
      <c r="K34" s="20"/>
      <c r="L34" s="20">
        <f>Data!D41</f>
        <v>5.2304636031261726E-3</v>
      </c>
      <c r="M34" s="20"/>
      <c r="N34" s="20">
        <f>Data!H41</f>
        <v>1.4187333333333333E-2</v>
      </c>
      <c r="O34" s="20"/>
      <c r="P34" s="20"/>
      <c r="Q34" s="20">
        <f>Data!P41</f>
        <v>7.9338259263283719E-3</v>
      </c>
      <c r="R34" s="20">
        <v>6.9457413970764421E-3</v>
      </c>
      <c r="S34" s="20">
        <f>Data!R41</f>
        <v>2.4653289170471063E-2</v>
      </c>
      <c r="T34" s="20"/>
      <c r="U34" s="20">
        <f>Data!T41</f>
        <v>1.7713018980385488E-3</v>
      </c>
      <c r="V34" s="20"/>
      <c r="W34" s="20">
        <f>Data!N41</f>
        <v>6.9110036627588245E-2</v>
      </c>
      <c r="X34" s="20"/>
      <c r="Y34" s="20">
        <f>Data!X41</f>
        <v>2.3393665158371043E-2</v>
      </c>
    </row>
    <row r="35" spans="1:37" x14ac:dyDescent="0.25">
      <c r="A35">
        <v>2008</v>
      </c>
      <c r="B35" s="96">
        <v>739.91161360996227</v>
      </c>
      <c r="C35" s="96"/>
      <c r="D35" s="97">
        <v>202.88634269282335</v>
      </c>
      <c r="E35" s="97"/>
      <c r="F35" s="95">
        <v>15288.802660753881</v>
      </c>
      <c r="G35" s="95"/>
      <c r="H35" s="95">
        <v>18181.263858093127</v>
      </c>
      <c r="I35" s="95"/>
      <c r="J35" s="20">
        <f>Data!J42</f>
        <v>7.2944940924392319E-3</v>
      </c>
      <c r="K35" s="20"/>
      <c r="L35" s="20">
        <f>Data!D42</f>
        <v>5.7949828148015888E-3</v>
      </c>
      <c r="M35" s="20"/>
      <c r="N35" s="20">
        <f>Data!H42</f>
        <v>7.162964190981432E-3</v>
      </c>
      <c r="O35" s="20"/>
      <c r="P35" s="20"/>
      <c r="Q35" s="20">
        <f>Data!P42</f>
        <v>3.12873952931791E-3</v>
      </c>
      <c r="R35" s="20">
        <v>6.2091795715466689E-3</v>
      </c>
      <c r="S35" s="20">
        <f>Data!R42</f>
        <v>6.2802398303246363E-3</v>
      </c>
      <c r="T35" s="20"/>
      <c r="U35" s="20">
        <f>Data!T42</f>
        <v>1.5614655290869799E-2</v>
      </c>
      <c r="V35" s="20">
        <f>Data!V42</f>
        <v>1.1880335041202518E-2</v>
      </c>
      <c r="W35" s="20">
        <f>Data!N42</f>
        <v>7.3797233046140179E-2</v>
      </c>
      <c r="X35" s="20"/>
      <c r="Y35" s="20">
        <f>Data!X42</f>
        <v>2.5909090909090909E-2</v>
      </c>
    </row>
    <row r="36" spans="1:37" x14ac:dyDescent="0.25">
      <c r="A36">
        <v>2009</v>
      </c>
      <c r="B36" s="96">
        <v>1716.5466840555073</v>
      </c>
      <c r="C36" s="96"/>
      <c r="D36" s="97">
        <v>647.42371106512007</v>
      </c>
      <c r="E36" s="97"/>
      <c r="F36" s="95">
        <v>19237.288135593219</v>
      </c>
      <c r="G36" s="95"/>
      <c r="H36" s="95">
        <v>24317.514124293783</v>
      </c>
      <c r="I36" s="95"/>
      <c r="J36" s="20">
        <f>Data!J43</f>
        <v>1.6016620813446004E-2</v>
      </c>
      <c r="K36" s="20"/>
      <c r="L36" s="20">
        <f>Data!D43</f>
        <v>4.4452531943223166E-3</v>
      </c>
      <c r="M36" s="20"/>
      <c r="N36" s="20">
        <f>Data!H43</f>
        <v>1.6498364031955357E-2</v>
      </c>
      <c r="O36" s="20"/>
      <c r="P36" s="20"/>
      <c r="Q36" s="20">
        <f>Data!P43</f>
        <v>1.2682428326796663E-2</v>
      </c>
      <c r="R36" s="20">
        <v>1.1803265718507558E-2</v>
      </c>
      <c r="S36" s="20">
        <f>Data!R43</f>
        <v>2.4644457432300797E-2</v>
      </c>
      <c r="T36" s="20"/>
      <c r="U36" s="20">
        <f>Data!T43</f>
        <v>3.9753663198131242E-2</v>
      </c>
      <c r="V36" s="20"/>
      <c r="W36" s="20">
        <f>Data!N43</f>
        <v>0.15836158584027021</v>
      </c>
      <c r="X36" s="20"/>
      <c r="Y36" s="20">
        <f>Data!X43</f>
        <v>7.0951295097981454E-2</v>
      </c>
    </row>
    <row r="37" spans="1:37" x14ac:dyDescent="0.25">
      <c r="A37">
        <v>2010</v>
      </c>
      <c r="B37" s="96">
        <v>1278.7935005480269</v>
      </c>
      <c r="C37" s="96"/>
      <c r="D37" s="97">
        <v>384.0017175526753</v>
      </c>
      <c r="E37" s="97"/>
      <c r="F37" s="95">
        <v>34771.264367816089</v>
      </c>
      <c r="G37" s="95"/>
      <c r="H37" s="95">
        <v>41470.114942528729</v>
      </c>
      <c r="I37" s="95"/>
      <c r="J37" s="20">
        <f>Data!J44</f>
        <v>8.5136053353743295E-3</v>
      </c>
      <c r="K37" s="20"/>
      <c r="L37" s="20">
        <f>Data!D44</f>
        <v>5.7984001888634791E-3</v>
      </c>
      <c r="M37" s="20"/>
      <c r="N37" s="20">
        <f>Data!H44</f>
        <v>2.3988473767885533E-2</v>
      </c>
      <c r="O37" s="20"/>
      <c r="P37" s="20"/>
      <c r="Q37" s="20">
        <f>Data!P44</f>
        <v>7.4022402240224022E-3</v>
      </c>
      <c r="R37" s="20">
        <v>1.2680734243526672E-2</v>
      </c>
      <c r="S37" s="20">
        <f>Data!R44</f>
        <v>1.6E-2</v>
      </c>
      <c r="T37" s="20"/>
      <c r="U37" s="20">
        <f>Data!T44</f>
        <v>1.6E-2</v>
      </c>
      <c r="V37" s="20"/>
      <c r="W37" s="20">
        <f>Data!N44</f>
        <v>3.2826783056617251E-2</v>
      </c>
      <c r="X37" s="20"/>
      <c r="Y37" s="20">
        <f>Data!X44</f>
        <v>0.01</v>
      </c>
    </row>
    <row r="38" spans="1:37" x14ac:dyDescent="0.25">
      <c r="A38">
        <v>2011</v>
      </c>
      <c r="B38" s="96">
        <v>1082.3111627552332</v>
      </c>
      <c r="C38" s="96"/>
      <c r="D38" s="97">
        <v>334.53482186862294</v>
      </c>
      <c r="E38" s="97"/>
      <c r="F38" s="95">
        <v>21700</v>
      </c>
      <c r="G38" s="95"/>
      <c r="H38" s="95">
        <v>29645.057471264368</v>
      </c>
      <c r="I38" s="95"/>
      <c r="J38" s="20">
        <f>Data!J45</f>
        <v>1.1040005530718532E-2</v>
      </c>
      <c r="K38" s="20"/>
      <c r="L38" s="20">
        <f>Data!D45</f>
        <v>8.9592190580243675E-3</v>
      </c>
      <c r="M38" s="20"/>
      <c r="N38" s="20">
        <f>Data!H45</f>
        <v>1.1238217942632401E-2</v>
      </c>
      <c r="O38" s="20"/>
      <c r="P38" s="20"/>
      <c r="Q38" s="20">
        <f>Data!P45</f>
        <v>8.0947699567440034E-3</v>
      </c>
      <c r="R38" s="20">
        <v>9.0258576454502158E-3</v>
      </c>
      <c r="S38" s="20">
        <f>Data!R45</f>
        <v>1.2999999999999999E-2</v>
      </c>
      <c r="T38" s="20"/>
      <c r="U38" s="20">
        <f>Data!T45</f>
        <v>1.2E-2</v>
      </c>
      <c r="V38" s="20"/>
      <c r="W38" s="20">
        <f>Data!N45</f>
        <v>0.12543201099578177</v>
      </c>
      <c r="X38" s="20"/>
      <c r="Y38" s="20">
        <f>Data!X45</f>
        <v>1.4E-2</v>
      </c>
    </row>
    <row r="39" spans="1:37" x14ac:dyDescent="0.25">
      <c r="A39">
        <v>2012</v>
      </c>
      <c r="B39" s="96">
        <v>2001.8326083786628</v>
      </c>
      <c r="C39" s="96"/>
      <c r="D39" s="97">
        <v>279.70015269433947</v>
      </c>
      <c r="E39" s="97"/>
      <c r="F39" s="95">
        <v>49124.137931034478</v>
      </c>
      <c r="G39" s="95"/>
      <c r="H39" s="95">
        <v>63455.172413793101</v>
      </c>
      <c r="I39" s="95"/>
      <c r="J39" s="20">
        <f>Data!J46</f>
        <v>1.1731906497267557E-2</v>
      </c>
      <c r="K39" s="20"/>
      <c r="L39" s="20">
        <f>Data!D46</f>
        <v>1.7750384556279229E-2</v>
      </c>
      <c r="M39" s="20"/>
      <c r="N39" s="20">
        <f>Data!H46</f>
        <v>4.3007196351617087E-2</v>
      </c>
      <c r="O39" s="20"/>
      <c r="P39" s="20"/>
      <c r="Q39" s="20">
        <f>Data!P46</f>
        <v>7.676290811509218E-3</v>
      </c>
      <c r="R39" s="20">
        <v>1.846898275553838E-2</v>
      </c>
      <c r="S39" s="20">
        <f>Data!R46</f>
        <v>1.4E-2</v>
      </c>
      <c r="T39" s="20"/>
      <c r="U39" s="20">
        <f>Data!T46</f>
        <v>0.03</v>
      </c>
      <c r="V39" s="20"/>
      <c r="W39" s="20">
        <f>Data!N46</f>
        <v>6.4279823709569001E-2</v>
      </c>
      <c r="X39" s="20"/>
      <c r="Y39" s="20">
        <f>Data!X46</f>
        <v>1.4E-2</v>
      </c>
    </row>
    <row r="40" spans="1:37" x14ac:dyDescent="0.25">
      <c r="A40">
        <v>2013</v>
      </c>
      <c r="B40" s="98">
        <v>2232</v>
      </c>
      <c r="C40" s="98"/>
      <c r="D40" s="99">
        <v>419</v>
      </c>
      <c r="E40" s="99"/>
      <c r="F40" s="138">
        <v>46491</v>
      </c>
      <c r="G40" s="138"/>
      <c r="H40" s="95">
        <v>66666.666666666672</v>
      </c>
      <c r="I40" s="95"/>
      <c r="J40" s="20">
        <f>Data!J47</f>
        <v>2.2903476540418317E-2</v>
      </c>
      <c r="K40" s="20"/>
      <c r="L40" s="20">
        <f>Data!D47</f>
        <v>1.7894651143857365E-2</v>
      </c>
      <c r="M40" s="20"/>
      <c r="N40" s="20">
        <f>Data!H47</f>
        <v>3.3077054143684309E-2</v>
      </c>
      <c r="O40" s="20"/>
      <c r="P40" s="20"/>
      <c r="Q40" s="20">
        <f>Data!P47</f>
        <v>1.6078333333333333E-2</v>
      </c>
      <c r="R40" s="20">
        <v>1.639312857232586E-2</v>
      </c>
      <c r="S40" s="20">
        <f>Data!R47</f>
        <v>2.4E-2</v>
      </c>
      <c r="T40" s="20"/>
      <c r="U40" s="20"/>
      <c r="V40" s="20"/>
      <c r="W40" s="20">
        <f>Data!N47</f>
        <v>0.11842799240675186</v>
      </c>
      <c r="X40" s="20"/>
      <c r="Y40" s="20">
        <f>Data!X47</f>
        <v>0.02</v>
      </c>
    </row>
    <row r="41" spans="1:37" x14ac:dyDescent="0.25">
      <c r="A41">
        <v>2014</v>
      </c>
      <c r="B41" s="98">
        <v>2170</v>
      </c>
      <c r="C41" s="98"/>
      <c r="D41" s="99">
        <v>274</v>
      </c>
      <c r="E41" s="99"/>
      <c r="F41" s="95">
        <v>21178</v>
      </c>
      <c r="G41" s="95"/>
      <c r="H41" s="95">
        <v>26114</v>
      </c>
      <c r="I41" s="95"/>
      <c r="J41" s="20">
        <f>Data!J48</f>
        <v>2.0494481830417226E-2</v>
      </c>
      <c r="K41" s="20"/>
      <c r="L41" s="20">
        <f>Data!D48</f>
        <v>9.3012733341574973E-3</v>
      </c>
      <c r="M41" s="20"/>
      <c r="N41" s="20">
        <f>Data!H48</f>
        <v>2.5825333973282134E-2</v>
      </c>
      <c r="O41" s="20"/>
      <c r="Q41" s="20">
        <f>Data!P48</f>
        <v>9.1857324840764337E-3</v>
      </c>
      <c r="S41" s="20">
        <f>Data!R48</f>
        <v>0.01</v>
      </c>
      <c r="T41" s="20"/>
      <c r="W41" s="20">
        <f>Data!N48</f>
        <v>0.11349983708864883</v>
      </c>
      <c r="X41" s="20"/>
      <c r="Y41" s="20">
        <f>Data!X48</f>
        <v>2.1999999999999999E-2</v>
      </c>
    </row>
    <row r="42" spans="1:37" x14ac:dyDescent="0.25">
      <c r="A42">
        <v>2015</v>
      </c>
      <c r="B42" s="98">
        <v>1500</v>
      </c>
      <c r="C42" s="98"/>
      <c r="D42" s="99">
        <v>202</v>
      </c>
      <c r="E42" s="99"/>
      <c r="F42" s="95">
        <v>12374</v>
      </c>
      <c r="G42" s="95"/>
      <c r="H42" s="95">
        <v>14260</v>
      </c>
      <c r="I42" s="95"/>
      <c r="J42" s="20">
        <f>Data!J49</f>
        <v>8.6367218282111906E-3</v>
      </c>
      <c r="K42" s="20"/>
      <c r="L42" s="20">
        <f>Data!D49</f>
        <v>4.949342219311593E-3</v>
      </c>
      <c r="M42" s="20"/>
      <c r="N42" s="20">
        <f>Data!H49</f>
        <v>1.0604994370275048E-2</v>
      </c>
      <c r="O42" s="20"/>
      <c r="Q42" s="20"/>
      <c r="S42" s="20">
        <f>Data!R49</f>
        <v>2.9172029172029172E-3</v>
      </c>
      <c r="T42" s="20"/>
      <c r="W42" s="20">
        <f>Data!N49</f>
        <v>5.3680333119794997E-2</v>
      </c>
      <c r="X42" s="20"/>
      <c r="Y42" s="20">
        <f>Data!X49</f>
        <v>3.0000000000000001E-3</v>
      </c>
    </row>
    <row r="43" spans="1:37" x14ac:dyDescent="0.25">
      <c r="A43">
        <v>2016</v>
      </c>
      <c r="B43" s="98">
        <v>811</v>
      </c>
      <c r="C43" s="98"/>
      <c r="D43" s="99">
        <v>80</v>
      </c>
      <c r="E43" s="99"/>
      <c r="F43" s="95">
        <v>49971</v>
      </c>
      <c r="G43" s="95"/>
      <c r="H43" s="95">
        <v>66202</v>
      </c>
      <c r="I43" s="95"/>
      <c r="J43" s="20">
        <f>Data!J50</f>
        <v>1.2880296641846836E-2</v>
      </c>
      <c r="K43" s="20"/>
      <c r="L43" s="20">
        <f>Data!D50</f>
        <v>2.6859158265996368E-2</v>
      </c>
      <c r="M43" s="20"/>
      <c r="N43" s="146">
        <f>Data!H50</f>
        <v>3.3226090524272237E-2</v>
      </c>
      <c r="O43" s="146"/>
      <c r="S43" s="20">
        <f>Data!R50</f>
        <v>1.5444015444015444E-3</v>
      </c>
      <c r="W43" s="20">
        <f>Data!N50</f>
        <v>7.3163219424460441E-2</v>
      </c>
      <c r="X43" s="20"/>
      <c r="Y43" s="20">
        <f>Data!X50</f>
        <v>0.02</v>
      </c>
    </row>
    <row r="44" spans="1:37" x14ac:dyDescent="0.25">
      <c r="A44">
        <v>2017</v>
      </c>
      <c r="B44" s="15">
        <v>1653</v>
      </c>
      <c r="C44" s="15"/>
      <c r="D44" s="15">
        <v>146</v>
      </c>
      <c r="E44" s="15"/>
      <c r="F44" s="15">
        <v>21700</v>
      </c>
      <c r="G44" s="138"/>
      <c r="H44" s="138">
        <v>28418</v>
      </c>
      <c r="I44" s="138"/>
      <c r="J44" s="20">
        <f>Data!J51</f>
        <v>1.3059657101551853E-2</v>
      </c>
      <c r="K44" s="20"/>
      <c r="L44" s="20">
        <f>Data!D51</f>
        <v>1.2523259366234342E-2</v>
      </c>
      <c r="N44" s="146">
        <f>Data!H51</f>
        <v>3.6293728198191766E-2</v>
      </c>
      <c r="O44" s="15"/>
      <c r="S44" s="20">
        <f>Data!R51</f>
        <v>9.194681331657982E-3</v>
      </c>
      <c r="T44" s="20"/>
      <c r="W44" s="20">
        <f>Data!N51</f>
        <v>7.1607885604587626E-2</v>
      </c>
      <c r="Y44" s="20">
        <f>Data!X51</f>
        <v>3.990326481257557E-3</v>
      </c>
    </row>
    <row r="45" spans="1:37" x14ac:dyDescent="0.25">
      <c r="A45">
        <v>2018</v>
      </c>
      <c r="B45" s="98">
        <v>427</v>
      </c>
      <c r="C45" s="15"/>
      <c r="D45" s="99">
        <v>185</v>
      </c>
      <c r="E45" s="15"/>
      <c r="F45" s="15"/>
      <c r="G45" s="15"/>
      <c r="H45" s="138">
        <v>40533</v>
      </c>
      <c r="I45" s="15"/>
      <c r="J45" s="20">
        <f>Data!J52</f>
        <v>1.9981893169701236E-2</v>
      </c>
      <c r="L45" s="20">
        <f>Data!D52</f>
        <v>3.5068857430605067E-2</v>
      </c>
      <c r="N45" s="146">
        <f>Data!H52</f>
        <v>5.1466787545837112E-2</v>
      </c>
      <c r="O45" s="15"/>
      <c r="S45" s="20">
        <f>Data!R52</f>
        <v>1.4999999999999999E-2</v>
      </c>
      <c r="T45" s="20"/>
      <c r="W45" s="20">
        <f>Data!N52</f>
        <v>6.7936596352716094E-2</v>
      </c>
      <c r="Y45" s="20">
        <f>Data!X52</f>
        <v>9.7020097020097014E-3</v>
      </c>
    </row>
    <row r="46" spans="1:37" s="20" customFormat="1" x14ac:dyDescent="0.25">
      <c r="A46">
        <v>2019</v>
      </c>
      <c r="B46" s="95">
        <v>474</v>
      </c>
      <c r="C46" s="95"/>
      <c r="D46" s="95">
        <v>178</v>
      </c>
      <c r="E46" s="95"/>
      <c r="H46" s="95">
        <v>55133</v>
      </c>
      <c r="I46" s="95"/>
      <c r="J46" s="20">
        <f>Data!J53</f>
        <v>1.2979768115508118E-2</v>
      </c>
      <c r="L46" s="20">
        <f>Data!D53</f>
        <v>1.1184991656881719E-2</v>
      </c>
      <c r="N46" s="146">
        <f>Data!H53</f>
        <v>4.2904755350629584E-2</v>
      </c>
      <c r="O46" s="146"/>
      <c r="S46" s="20">
        <f>Data!R53</f>
        <v>1.0714501497540222E-2</v>
      </c>
      <c r="W46" s="20">
        <f>Data!N53</f>
        <v>4.6139827373612823E-2</v>
      </c>
      <c r="Y46" s="20">
        <f>Data!X53</f>
        <v>1.6853932584269662E-2</v>
      </c>
    </row>
    <row r="47" spans="1:37" x14ac:dyDescent="0.25">
      <c r="A47">
        <v>2020</v>
      </c>
      <c r="B47" s="98">
        <v>874</v>
      </c>
      <c r="D47" s="95">
        <v>180</v>
      </c>
      <c r="H47" s="95">
        <v>81100</v>
      </c>
      <c r="J47" s="20">
        <f>Data!J54</f>
        <v>1.6566825036149556E-2</v>
      </c>
      <c r="L47" s="20">
        <f>Data!D54</f>
        <v>2.5108285734292315E-2</v>
      </c>
      <c r="N47" s="146">
        <f>Data!H54</f>
        <v>7.9328705714152098E-2</v>
      </c>
      <c r="O47" s="15"/>
      <c r="S47" s="20">
        <f>Data!R54</f>
        <v>3.67961071030843E-2</v>
      </c>
      <c r="T47" s="20"/>
      <c r="W47" s="20">
        <f>Data!N54</f>
        <v>4.5422191887675503E-2</v>
      </c>
      <c r="Y47" s="20">
        <f>Data!X54</f>
        <v>9.3520125778641609E-3</v>
      </c>
      <c r="AK47" t="s">
        <v>110</v>
      </c>
    </row>
    <row r="48" spans="1:37" ht="13" thickBot="1" x14ac:dyDescent="0.3">
      <c r="A48">
        <v>2021</v>
      </c>
      <c r="B48" s="98">
        <v>874</v>
      </c>
      <c r="D48" s="95">
        <v>180</v>
      </c>
      <c r="H48" s="95">
        <v>81100</v>
      </c>
      <c r="J48" s="20">
        <f>Data!J55</f>
        <v>1.9731788835606487E-2</v>
      </c>
      <c r="L48" s="20">
        <f>Data!D55</f>
        <v>3.2588566278867102E-2</v>
      </c>
      <c r="N48" s="146">
        <f>Data!H55</f>
        <v>4.3968992248062014E-2</v>
      </c>
      <c r="S48" s="20">
        <f>Data!R55</f>
        <v>2.2753988245172121E-2</v>
      </c>
      <c r="W48" s="20">
        <f>Data!N55</f>
        <v>6.896387594568866E-2</v>
      </c>
      <c r="Y48" s="20">
        <f>Data!X55</f>
        <v>1.1918328584995252E-2</v>
      </c>
      <c r="Z48" s="155"/>
    </row>
    <row r="49" spans="1:26" ht="13" thickBot="1" x14ac:dyDescent="0.3">
      <c r="A49" s="175">
        <v>2022</v>
      </c>
      <c r="C49" s="174"/>
      <c r="E49" s="174"/>
      <c r="I49" s="174"/>
      <c r="K49" s="174">
        <v>1.1373439833591866E-2</v>
      </c>
      <c r="M49" s="174">
        <v>2.0960989275564661E-2</v>
      </c>
      <c r="O49" s="174">
        <v>2.7195587386315192E-2</v>
      </c>
      <c r="T49" s="174">
        <v>1.2420823729670119E-2</v>
      </c>
      <c r="X49" s="174">
        <v>4.5466349240126699E-2</v>
      </c>
      <c r="Z49" s="174">
        <v>1.4750190493983269E-2</v>
      </c>
    </row>
    <row r="54" spans="1:26" x14ac:dyDescent="0.25">
      <c r="R54" s="15"/>
    </row>
    <row r="56" spans="1:26" x14ac:dyDescent="0.25">
      <c r="B56" s="66" t="s">
        <v>133</v>
      </c>
    </row>
    <row r="71" spans="37:37" x14ac:dyDescent="0.25">
      <c r="AK71" t="s">
        <v>110</v>
      </c>
    </row>
    <row r="94" spans="37:37" x14ac:dyDescent="0.25">
      <c r="AK94" t="s">
        <v>110</v>
      </c>
    </row>
    <row r="118" spans="37:37" x14ac:dyDescent="0.25">
      <c r="AK118" t="s">
        <v>110</v>
      </c>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3</vt:i4>
      </vt:variant>
    </vt:vector>
  </HeadingPairs>
  <TitlesOfParts>
    <vt:vector size="9" baseType="lpstr">
      <vt:lpstr>Data</vt:lpstr>
      <vt:lpstr>WCVI</vt:lpstr>
      <vt:lpstr>ER and MS Comparison</vt:lpstr>
      <vt:lpstr>Int Fraser Esc Data</vt:lpstr>
      <vt:lpstr>Forecast charts</vt:lpstr>
      <vt:lpstr>Report Charts</vt:lpstr>
      <vt:lpstr>Annual average survival chart</vt:lpstr>
      <vt:lpstr>GeoBasin Marine Survival chart</vt:lpstr>
      <vt:lpstr>GeoBasin Exploit Rate chart</vt:lpstr>
    </vt:vector>
  </TitlesOfParts>
  <Company>Fisheries &amp; Oceans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Baillie</dc:creator>
  <cp:lastModifiedBy>Baillie, Steve</cp:lastModifiedBy>
  <cp:lastPrinted>2007-06-21T22:52:02Z</cp:lastPrinted>
  <dcterms:created xsi:type="dcterms:W3CDTF">2006-02-14T19:23:38Z</dcterms:created>
  <dcterms:modified xsi:type="dcterms:W3CDTF">2022-03-21T18:38:41Z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2020-06-26T17:55:30Z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49179d34-d9df-4ad9-af0a-00006fbfb595</vt:lpwstr>
  </property>
</Properties>
</file>