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TREAMLIT\project\"/>
    </mc:Choice>
  </mc:AlternateContent>
  <xr:revisionPtr revIDLastSave="0" documentId="13_ncr:1_{FC4FD923-84F0-4672-82FA-E251A910D29C}" xr6:coauthVersionLast="47" xr6:coauthVersionMax="47" xr10:uidLastSave="{00000000-0000-0000-0000-000000000000}"/>
  <bookViews>
    <workbookView xWindow="-96" yWindow="-96" windowWidth="23232" windowHeight="12432" tabRatio="1000" activeTab="1" xr2:uid="{AA1C16C9-9D92-4B7F-92AF-2B74C28D92A7}"/>
  </bookViews>
  <sheets>
    <sheet name="HOME" sheetId="34" r:id="rId1"/>
    <sheet name="SEASON AVERAGES (STATS)" sheetId="16" r:id="rId2"/>
    <sheet name="Template" sheetId="21" r:id="rId3"/>
    <sheet name="5-27-24 vs Grissom" sheetId="32" r:id="rId4"/>
    <sheet name="6-14-24 vs Hazel Green" sheetId="36" r:id="rId5"/>
    <sheet name="END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VERAGES_6bf8138d-6558-41c7-878e-33fd0ff85f08" name="AVERAGES" connection="Query - AVERAGES"/>
          <x15:modelTable id="vs Opponent_55e524e2-95c9-4be6-bfb1-252b048a9ccc" name="vs Opponent" connection="Query - vs Opponent"/>
          <x15:modelTable id="Games   Average_9485a83d-cad6-4308-837d-38aa88f805eb" name="Games   Average" connection="Query - Games + Averag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18" i="36" l="1"/>
  <c r="AX17" i="36"/>
  <c r="AX16" i="36"/>
  <c r="AX15" i="36"/>
  <c r="V14" i="36"/>
  <c r="V19" i="36" s="1"/>
  <c r="V13" i="36"/>
  <c r="X19" i="36"/>
  <c r="BV16" i="36"/>
  <c r="R14" i="36"/>
  <c r="Q14" i="36"/>
  <c r="R13" i="36"/>
  <c r="Q13" i="36"/>
  <c r="R12" i="36"/>
  <c r="Q12" i="36"/>
  <c r="R11" i="36"/>
  <c r="R19" i="36" s="1"/>
  <c r="Q11" i="36"/>
  <c r="S11" i="36" s="1"/>
  <c r="R10" i="36"/>
  <c r="Q10" i="36"/>
  <c r="R9" i="36"/>
  <c r="Q9" i="36"/>
  <c r="AX14" i="32"/>
  <c r="AX13" i="32"/>
  <c r="AX12" i="32"/>
  <c r="AX11" i="32"/>
  <c r="AX10" i="32"/>
  <c r="AX9" i="32"/>
  <c r="AX19" i="32" s="1"/>
  <c r="V14" i="32"/>
  <c r="V13" i="32"/>
  <c r="V12" i="32"/>
  <c r="V11" i="32"/>
  <c r="V10" i="32"/>
  <c r="V9" i="32"/>
  <c r="E5" i="16"/>
  <c r="E6" i="16"/>
  <c r="E7" i="16"/>
  <c r="E8" i="16"/>
  <c r="E9" i="16"/>
  <c r="E4" i="16"/>
  <c r="D4" i="16"/>
  <c r="D6" i="16"/>
  <c r="D7" i="16"/>
  <c r="D8" i="16"/>
  <c r="D9" i="16"/>
  <c r="D10" i="16"/>
  <c r="D11" i="16"/>
  <c r="D12" i="16"/>
  <c r="D13" i="16"/>
  <c r="D14" i="16"/>
  <c r="D15" i="16"/>
  <c r="D5" i="16"/>
  <c r="BH3" i="32"/>
  <c r="T4" i="16"/>
  <c r="CY20" i="36"/>
  <c r="CV20" i="36"/>
  <c r="CY19" i="36"/>
  <c r="CV19" i="36"/>
  <c r="BC19" i="36"/>
  <c r="BB19" i="36"/>
  <c r="BA19" i="36"/>
  <c r="AZ19" i="36"/>
  <c r="AY19" i="36"/>
  <c r="AX19" i="36"/>
  <c r="AW19" i="36"/>
  <c r="AV19" i="36"/>
  <c r="AT19" i="36"/>
  <c r="AS19" i="36"/>
  <c r="AM19" i="36"/>
  <c r="AL19" i="36"/>
  <c r="AN19" i="36" s="1"/>
  <c r="AJ19" i="36"/>
  <c r="AI19" i="36"/>
  <c r="AG19" i="36"/>
  <c r="AF19" i="36"/>
  <c r="AA19" i="36"/>
  <c r="Z19" i="36"/>
  <c r="Y19" i="36"/>
  <c r="W19" i="36"/>
  <c r="U19" i="36"/>
  <c r="T19" i="36"/>
  <c r="K19" i="36"/>
  <c r="J19" i="36"/>
  <c r="H19" i="36"/>
  <c r="G19" i="36"/>
  <c r="E19" i="36"/>
  <c r="D19" i="36"/>
  <c r="CY18" i="36"/>
  <c r="CV18" i="36"/>
  <c r="BN18" i="36"/>
  <c r="AU18" i="36"/>
  <c r="AR18" i="36"/>
  <c r="AP18" i="36"/>
  <c r="AO18" i="36"/>
  <c r="AQ18" i="36" s="1"/>
  <c r="AN18" i="36"/>
  <c r="AK18" i="36"/>
  <c r="AH18" i="36"/>
  <c r="BV18" i="36"/>
  <c r="BL18" i="36"/>
  <c r="CY17" i="36"/>
  <c r="CV17" i="36"/>
  <c r="BN17" i="36"/>
  <c r="AU17" i="36"/>
  <c r="AR17" i="36"/>
  <c r="AP17" i="36"/>
  <c r="AO17" i="36"/>
  <c r="AN17" i="36"/>
  <c r="AK17" i="36"/>
  <c r="AH17" i="36"/>
  <c r="BL17" i="36"/>
  <c r="CY16" i="36"/>
  <c r="CV16" i="36"/>
  <c r="BN16" i="36"/>
  <c r="BH16" i="36"/>
  <c r="AU16" i="36"/>
  <c r="AR16" i="36"/>
  <c r="AP16" i="36"/>
  <c r="AO16" i="36"/>
  <c r="AN16" i="36"/>
  <c r="AK16" i="36"/>
  <c r="AH16" i="36"/>
  <c r="E17" i="16"/>
  <c r="BL16" i="36"/>
  <c r="CY15" i="36"/>
  <c r="CV15" i="36"/>
  <c r="BN15" i="36"/>
  <c r="AU15" i="36"/>
  <c r="AR15" i="36"/>
  <c r="AP15" i="36"/>
  <c r="AO15" i="36"/>
  <c r="AN15" i="36"/>
  <c r="AK15" i="36"/>
  <c r="AH15" i="36"/>
  <c r="BL15" i="36"/>
  <c r="CY14" i="36"/>
  <c r="CV14" i="36"/>
  <c r="BN14" i="36"/>
  <c r="AU14" i="36"/>
  <c r="AR14" i="36"/>
  <c r="AP14" i="36"/>
  <c r="AO14" i="36"/>
  <c r="AN14" i="36"/>
  <c r="AK14" i="36"/>
  <c r="AH14" i="36"/>
  <c r="S14" i="36"/>
  <c r="P14" i="36"/>
  <c r="N14" i="36"/>
  <c r="BL14" i="36" s="1"/>
  <c r="M14" i="36"/>
  <c r="O14" i="36" s="1"/>
  <c r="L14" i="36"/>
  <c r="I14" i="36"/>
  <c r="F14" i="36"/>
  <c r="CY13" i="36"/>
  <c r="CV13" i="36"/>
  <c r="BN13" i="36"/>
  <c r="BH13" i="36"/>
  <c r="AU13" i="36"/>
  <c r="AR13" i="36"/>
  <c r="AP13" i="36"/>
  <c r="AO13" i="36"/>
  <c r="AN13" i="36"/>
  <c r="AK13" i="36"/>
  <c r="AH13" i="36"/>
  <c r="S13" i="36"/>
  <c r="P13" i="36"/>
  <c r="N13" i="36"/>
  <c r="BL13" i="36" s="1"/>
  <c r="M13" i="36"/>
  <c r="L13" i="36"/>
  <c r="I13" i="36"/>
  <c r="F13" i="36"/>
  <c r="CY12" i="36"/>
  <c r="CV12" i="36"/>
  <c r="BN12" i="36"/>
  <c r="AU12" i="36"/>
  <c r="AR12" i="36"/>
  <c r="AP12" i="36"/>
  <c r="AO12" i="36"/>
  <c r="AN12" i="36"/>
  <c r="AK12" i="36"/>
  <c r="AH12" i="36"/>
  <c r="S12" i="36"/>
  <c r="BV12" i="36" s="1"/>
  <c r="P12" i="36"/>
  <c r="BI12" i="36" s="1"/>
  <c r="N12" i="36"/>
  <c r="BL12" i="36" s="1"/>
  <c r="M12" i="36"/>
  <c r="L12" i="36"/>
  <c r="I12" i="36"/>
  <c r="F12" i="36"/>
  <c r="CY11" i="36"/>
  <c r="CV11" i="36"/>
  <c r="BN11" i="36"/>
  <c r="AU11" i="36"/>
  <c r="AR11" i="36"/>
  <c r="AP11" i="36"/>
  <c r="AO11" i="36"/>
  <c r="AN11" i="36"/>
  <c r="AK11" i="36"/>
  <c r="AH11" i="36"/>
  <c r="P11" i="36"/>
  <c r="N11" i="36"/>
  <c r="M11" i="36"/>
  <c r="L11" i="36"/>
  <c r="I11" i="36"/>
  <c r="F11" i="36"/>
  <c r="CY10" i="36"/>
  <c r="CV10" i="36"/>
  <c r="BN10" i="36"/>
  <c r="AU10" i="36"/>
  <c r="AR10" i="36"/>
  <c r="AP10" i="36"/>
  <c r="AO10" i="36"/>
  <c r="AN10" i="36"/>
  <c r="AK10" i="36"/>
  <c r="AH10" i="36"/>
  <c r="S10" i="36"/>
  <c r="BV10" i="36" s="1"/>
  <c r="P10" i="36"/>
  <c r="N10" i="36"/>
  <c r="BL10" i="36" s="1"/>
  <c r="M10" i="36"/>
  <c r="O10" i="36" s="1"/>
  <c r="L10" i="36"/>
  <c r="I10" i="36"/>
  <c r="F10" i="36"/>
  <c r="CY9" i="36"/>
  <c r="CV9" i="36"/>
  <c r="BN9" i="36"/>
  <c r="AU9" i="36"/>
  <c r="AR9" i="36"/>
  <c r="AP9" i="36"/>
  <c r="AO9" i="36"/>
  <c r="AQ9" i="36" s="1"/>
  <c r="AN9" i="36"/>
  <c r="AK9" i="36"/>
  <c r="AH9" i="36"/>
  <c r="S9" i="36"/>
  <c r="P9" i="36"/>
  <c r="N9" i="36"/>
  <c r="BL9" i="36" s="1"/>
  <c r="M9" i="36"/>
  <c r="L9" i="36"/>
  <c r="I9" i="36"/>
  <c r="F9" i="36"/>
  <c r="CY8" i="36"/>
  <c r="CV8" i="36"/>
  <c r="BN8" i="36"/>
  <c r="AU8" i="36"/>
  <c r="AR8" i="36"/>
  <c r="AP8" i="36"/>
  <c r="AO8" i="36"/>
  <c r="AN8" i="36"/>
  <c r="AK8" i="36"/>
  <c r="AH8" i="36"/>
  <c r="S8" i="36"/>
  <c r="BV8" i="36" s="1"/>
  <c r="P8" i="36"/>
  <c r="N8" i="36"/>
  <c r="BL8" i="36" s="1"/>
  <c r="M8" i="36"/>
  <c r="L8" i="36"/>
  <c r="I8" i="36"/>
  <c r="F8" i="36"/>
  <c r="CY7" i="36"/>
  <c r="CV7" i="36"/>
  <c r="BN7" i="36"/>
  <c r="AU7" i="36"/>
  <c r="AR7" i="36"/>
  <c r="AP7" i="36"/>
  <c r="AO7" i="36"/>
  <c r="AN7" i="36"/>
  <c r="AK7" i="36"/>
  <c r="AH7" i="36"/>
  <c r="S7" i="36"/>
  <c r="P7" i="36"/>
  <c r="N7" i="36"/>
  <c r="M7" i="36"/>
  <c r="L7" i="36"/>
  <c r="I7" i="36"/>
  <c r="F7" i="36"/>
  <c r="CY6" i="36"/>
  <c r="CV6" i="36"/>
  <c r="BN6" i="36"/>
  <c r="AU6" i="36"/>
  <c r="AR6" i="36"/>
  <c r="AP6" i="36"/>
  <c r="AQ6" i="36" s="1"/>
  <c r="AO6" i="36"/>
  <c r="AN6" i="36"/>
  <c r="AK6" i="36"/>
  <c r="AH6" i="36"/>
  <c r="S6" i="36"/>
  <c r="BV6" i="36" s="1"/>
  <c r="P6" i="36"/>
  <c r="N6" i="36"/>
  <c r="BM6" i="36" s="1"/>
  <c r="M6" i="36"/>
  <c r="L6" i="36"/>
  <c r="I6" i="36"/>
  <c r="F6" i="36"/>
  <c r="CY5" i="36"/>
  <c r="CV5" i="36"/>
  <c r="BN5" i="36"/>
  <c r="BI5" i="36"/>
  <c r="AU5" i="36"/>
  <c r="AR5" i="36"/>
  <c r="AP5" i="36"/>
  <c r="AO5" i="36"/>
  <c r="AN5" i="36"/>
  <c r="AK5" i="36"/>
  <c r="AH5" i="36"/>
  <c r="S5" i="36"/>
  <c r="BV5" i="36" s="1"/>
  <c r="P5" i="36"/>
  <c r="N5" i="36"/>
  <c r="BL5" i="36" s="1"/>
  <c r="M5" i="36"/>
  <c r="L5" i="36"/>
  <c r="I5" i="36"/>
  <c r="F5" i="36"/>
  <c r="BN4" i="36"/>
  <c r="AU4" i="36"/>
  <c r="AR4" i="36"/>
  <c r="AP4" i="36"/>
  <c r="AO4" i="36"/>
  <c r="AN4" i="36"/>
  <c r="AK4" i="36"/>
  <c r="AH4" i="36"/>
  <c r="S4" i="36"/>
  <c r="BV4" i="36" s="1"/>
  <c r="P4" i="36"/>
  <c r="N4" i="36"/>
  <c r="BM4" i="36" s="1"/>
  <c r="M4" i="36"/>
  <c r="L4" i="36"/>
  <c r="I4" i="36"/>
  <c r="F4" i="36"/>
  <c r="BN3" i="36"/>
  <c r="BM3" i="36"/>
  <c r="AU3" i="36"/>
  <c r="AR3" i="36"/>
  <c r="AP3" i="36"/>
  <c r="AO3" i="36"/>
  <c r="AN3" i="36"/>
  <c r="AK3" i="36"/>
  <c r="AH3" i="36"/>
  <c r="S3" i="36"/>
  <c r="BV3" i="36" s="1"/>
  <c r="P3" i="36"/>
  <c r="N3" i="36"/>
  <c r="M3" i="36"/>
  <c r="L3" i="36"/>
  <c r="I3" i="36"/>
  <c r="F3" i="36"/>
  <c r="D16" i="16"/>
  <c r="D17" i="16"/>
  <c r="D18" i="16"/>
  <c r="D19" i="16"/>
  <c r="CY20" i="19"/>
  <c r="CV20" i="19"/>
  <c r="CY19" i="19"/>
  <c r="CV19" i="19"/>
  <c r="CE19" i="19"/>
  <c r="BN18" i="19"/>
  <c r="BC19" i="19"/>
  <c r="BB19" i="19"/>
  <c r="BA19" i="19"/>
  <c r="AZ19" i="19"/>
  <c r="AY19" i="19"/>
  <c r="AX19" i="19"/>
  <c r="AW19" i="19"/>
  <c r="CE20" i="19" s="1"/>
  <c r="AV19" i="19"/>
  <c r="AT19" i="19"/>
  <c r="AU19" i="19" s="1"/>
  <c r="AS19" i="19"/>
  <c r="AM19" i="19"/>
  <c r="AL19" i="19"/>
  <c r="AN19" i="19" s="1"/>
  <c r="AJ19" i="19"/>
  <c r="AK19" i="19" s="1"/>
  <c r="AI19" i="19"/>
  <c r="AG19" i="19"/>
  <c r="AF19" i="19"/>
  <c r="AH19" i="19" s="1"/>
  <c r="AA19" i="19"/>
  <c r="Z19" i="19"/>
  <c r="Y19" i="19"/>
  <c r="X19" i="19"/>
  <c r="W19" i="19"/>
  <c r="V19" i="19"/>
  <c r="U19" i="19"/>
  <c r="T19" i="19"/>
  <c r="R19" i="19"/>
  <c r="BP19" i="19" s="1"/>
  <c r="Q19" i="19"/>
  <c r="BO19" i="19" s="1"/>
  <c r="P19" i="19"/>
  <c r="K19" i="19"/>
  <c r="J19" i="19"/>
  <c r="H19" i="19"/>
  <c r="I19" i="19" s="1"/>
  <c r="G19" i="19"/>
  <c r="E19" i="19"/>
  <c r="D19" i="19"/>
  <c r="F19" i="19" s="1"/>
  <c r="CY18" i="19"/>
  <c r="CV18" i="19"/>
  <c r="CE18" i="19"/>
  <c r="CA18" i="19"/>
  <c r="BP17" i="19"/>
  <c r="BN17" i="19"/>
  <c r="AU18" i="19"/>
  <c r="AR18" i="19"/>
  <c r="AP18" i="19"/>
  <c r="AO18" i="19"/>
  <c r="AN18" i="19"/>
  <c r="AK18" i="19"/>
  <c r="AH18" i="19"/>
  <c r="S18" i="19"/>
  <c r="P18" i="19"/>
  <c r="N18" i="19"/>
  <c r="BL18" i="19" s="1"/>
  <c r="M18" i="19"/>
  <c r="L18" i="19"/>
  <c r="I18" i="19"/>
  <c r="F18" i="19"/>
  <c r="CY17" i="19"/>
  <c r="CV17" i="19"/>
  <c r="CE17" i="19"/>
  <c r="CA17" i="19"/>
  <c r="BP16" i="19"/>
  <c r="BO16" i="19"/>
  <c r="BN16" i="19"/>
  <c r="BH16" i="19"/>
  <c r="AU17" i="19"/>
  <c r="AR17" i="19"/>
  <c r="AP17" i="19"/>
  <c r="AO17" i="19"/>
  <c r="AQ17" i="19" s="1"/>
  <c r="AN17" i="19"/>
  <c r="AK17" i="19"/>
  <c r="AH17" i="19"/>
  <c r="S17" i="19"/>
  <c r="BV17" i="19" s="1"/>
  <c r="P17" i="19"/>
  <c r="N17" i="19"/>
  <c r="BL17" i="19" s="1"/>
  <c r="M17" i="19"/>
  <c r="L17" i="19"/>
  <c r="I17" i="19"/>
  <c r="F17" i="19"/>
  <c r="CY16" i="19"/>
  <c r="CV16" i="19"/>
  <c r="CE16" i="19"/>
  <c r="CA16" i="19"/>
  <c r="BP15" i="19"/>
  <c r="BN15" i="19"/>
  <c r="AU16" i="19"/>
  <c r="AR16" i="19"/>
  <c r="AP16" i="19"/>
  <c r="AQ16" i="19" s="1"/>
  <c r="AO16" i="19"/>
  <c r="AN16" i="19"/>
  <c r="AK16" i="19"/>
  <c r="AH16" i="19"/>
  <c r="S16" i="19"/>
  <c r="P16" i="19"/>
  <c r="N16" i="19"/>
  <c r="BM16" i="19" s="1"/>
  <c r="M16" i="19"/>
  <c r="L16" i="19"/>
  <c r="I16" i="19"/>
  <c r="F16" i="19"/>
  <c r="CY15" i="19"/>
  <c r="CV15" i="19"/>
  <c r="CE15" i="19"/>
  <c r="CA15" i="19"/>
  <c r="BP14" i="19"/>
  <c r="BN14" i="19"/>
  <c r="AU15" i="19"/>
  <c r="AR15" i="19"/>
  <c r="AP15" i="19"/>
  <c r="AO15" i="19"/>
  <c r="AN15" i="19"/>
  <c r="AK15" i="19"/>
  <c r="AH15" i="19"/>
  <c r="S15" i="19"/>
  <c r="BV15" i="19" s="1"/>
  <c r="P15" i="19"/>
  <c r="N15" i="19"/>
  <c r="BH15" i="19" s="1"/>
  <c r="M15" i="19"/>
  <c r="L15" i="19"/>
  <c r="I15" i="19"/>
  <c r="F15" i="19"/>
  <c r="CY14" i="19"/>
  <c r="CV14" i="19"/>
  <c r="CP14" i="19"/>
  <c r="CE14" i="19"/>
  <c r="CA14" i="19"/>
  <c r="BP13" i="19"/>
  <c r="BN13" i="19"/>
  <c r="AU14" i="19"/>
  <c r="AR14" i="19"/>
  <c r="AP14" i="19"/>
  <c r="AO14" i="19"/>
  <c r="AN14" i="19"/>
  <c r="AK14" i="19"/>
  <c r="AH14" i="19"/>
  <c r="S14" i="19"/>
  <c r="P14" i="19"/>
  <c r="N14" i="19"/>
  <c r="M14" i="19"/>
  <c r="L14" i="19"/>
  <c r="I14" i="19"/>
  <c r="F14" i="19"/>
  <c r="CY13" i="19"/>
  <c r="CV13" i="19"/>
  <c r="CP13" i="19"/>
  <c r="CE13" i="19"/>
  <c r="CA13" i="19"/>
  <c r="BP12" i="19"/>
  <c r="BN12" i="19"/>
  <c r="AU13" i="19"/>
  <c r="AR13" i="19"/>
  <c r="AP13" i="19"/>
  <c r="AO13" i="19"/>
  <c r="AN13" i="19"/>
  <c r="AK13" i="19"/>
  <c r="AH13" i="19"/>
  <c r="S13" i="19"/>
  <c r="P13" i="19"/>
  <c r="N13" i="19"/>
  <c r="BL13" i="19" s="1"/>
  <c r="M13" i="19"/>
  <c r="L13" i="19"/>
  <c r="I13" i="19"/>
  <c r="F13" i="19"/>
  <c r="CY12" i="19"/>
  <c r="CV12" i="19"/>
  <c r="CP12" i="19"/>
  <c r="CE12" i="19"/>
  <c r="CA12" i="19"/>
  <c r="BP11" i="19"/>
  <c r="BN11" i="19"/>
  <c r="AU12" i="19"/>
  <c r="AR12" i="19"/>
  <c r="AP12" i="19"/>
  <c r="AO12" i="19"/>
  <c r="AN12" i="19"/>
  <c r="AK12" i="19"/>
  <c r="AH12" i="19"/>
  <c r="S12" i="19"/>
  <c r="P12" i="19"/>
  <c r="N12" i="19"/>
  <c r="BM12" i="19" s="1"/>
  <c r="M12" i="19"/>
  <c r="L12" i="19"/>
  <c r="I12" i="19"/>
  <c r="F12" i="19"/>
  <c r="CY11" i="19"/>
  <c r="CV11" i="19"/>
  <c r="CE11" i="19"/>
  <c r="CA11" i="19"/>
  <c r="BP10" i="19"/>
  <c r="BN10" i="19"/>
  <c r="AU11" i="19"/>
  <c r="AR11" i="19"/>
  <c r="AP11" i="19"/>
  <c r="AO11" i="19"/>
  <c r="AN11" i="19"/>
  <c r="AK11" i="19"/>
  <c r="AH11" i="19"/>
  <c r="S11" i="19"/>
  <c r="BV11" i="19" s="1"/>
  <c r="P11" i="19"/>
  <c r="N11" i="19"/>
  <c r="BH11" i="19" s="1"/>
  <c r="M11" i="19"/>
  <c r="L11" i="19"/>
  <c r="I11" i="19"/>
  <c r="F11" i="19"/>
  <c r="CY10" i="19"/>
  <c r="CV10" i="19"/>
  <c r="CE10" i="19"/>
  <c r="CA10" i="19"/>
  <c r="BV9" i="19"/>
  <c r="BP9" i="19"/>
  <c r="BN9" i="19"/>
  <c r="AU10" i="19"/>
  <c r="AR10" i="19"/>
  <c r="AP10" i="19"/>
  <c r="AO10" i="19"/>
  <c r="AN10" i="19"/>
  <c r="AK10" i="19"/>
  <c r="AH10" i="19"/>
  <c r="S10" i="19"/>
  <c r="P10" i="19"/>
  <c r="N10" i="19"/>
  <c r="M10" i="19"/>
  <c r="L10" i="19"/>
  <c r="I10" i="19"/>
  <c r="F10" i="19"/>
  <c r="CY9" i="19"/>
  <c r="CV9" i="19"/>
  <c r="CE9" i="19"/>
  <c r="CA9" i="19"/>
  <c r="BV8" i="19"/>
  <c r="BP8" i="19"/>
  <c r="BN8" i="19"/>
  <c r="BH8" i="19"/>
  <c r="AU9" i="19"/>
  <c r="AR9" i="19"/>
  <c r="AP9" i="19"/>
  <c r="AO9" i="19"/>
  <c r="AQ9" i="19" s="1"/>
  <c r="AN9" i="19"/>
  <c r="AK9" i="19"/>
  <c r="AH9" i="19"/>
  <c r="S9" i="19"/>
  <c r="P9" i="19"/>
  <c r="N9" i="19"/>
  <c r="BL9" i="19" s="1"/>
  <c r="M9" i="19"/>
  <c r="L9" i="19"/>
  <c r="I9" i="19"/>
  <c r="F9" i="19"/>
  <c r="CY8" i="19"/>
  <c r="CV8" i="19"/>
  <c r="CE8" i="19"/>
  <c r="CA8" i="19"/>
  <c r="BV7" i="19"/>
  <c r="BP7" i="19"/>
  <c r="BN7" i="19"/>
  <c r="AU8" i="19"/>
  <c r="AR8" i="19"/>
  <c r="AP8" i="19"/>
  <c r="AO8" i="19"/>
  <c r="AN8" i="19"/>
  <c r="AK8" i="19"/>
  <c r="AH8" i="19"/>
  <c r="S8" i="19"/>
  <c r="P8" i="19"/>
  <c r="N8" i="19"/>
  <c r="BM8" i="19" s="1"/>
  <c r="M8" i="19"/>
  <c r="L8" i="19"/>
  <c r="I8" i="19"/>
  <c r="F8" i="19"/>
  <c r="CY7" i="19"/>
  <c r="CV7" i="19"/>
  <c r="CE7" i="19"/>
  <c r="CA7" i="19"/>
  <c r="BP6" i="19"/>
  <c r="BO6" i="19"/>
  <c r="BN6" i="19"/>
  <c r="AU7" i="19"/>
  <c r="AR7" i="19"/>
  <c r="AP7" i="19"/>
  <c r="AO7" i="19"/>
  <c r="AN7" i="19"/>
  <c r="AK7" i="19"/>
  <c r="AH7" i="19"/>
  <c r="S7" i="19"/>
  <c r="P7" i="19"/>
  <c r="N7" i="19"/>
  <c r="M7" i="19"/>
  <c r="L7" i="19"/>
  <c r="I7" i="19"/>
  <c r="F7" i="19"/>
  <c r="CY6" i="19"/>
  <c r="CV6" i="19"/>
  <c r="CE6" i="19"/>
  <c r="CA6" i="19"/>
  <c r="BP5" i="19"/>
  <c r="BO5" i="19"/>
  <c r="BN5" i="19"/>
  <c r="AU6" i="19"/>
  <c r="AR6" i="19"/>
  <c r="AP6" i="19"/>
  <c r="AO6" i="19"/>
  <c r="AQ6" i="19" s="1"/>
  <c r="AN6" i="19"/>
  <c r="AK6" i="19"/>
  <c r="AH6" i="19"/>
  <c r="S6" i="19"/>
  <c r="P6" i="19"/>
  <c r="N6" i="19"/>
  <c r="BH6" i="19" s="1"/>
  <c r="M6" i="19"/>
  <c r="L6" i="19"/>
  <c r="I6" i="19"/>
  <c r="F6" i="19"/>
  <c r="CY5" i="19"/>
  <c r="CV5" i="19"/>
  <c r="CE5" i="19"/>
  <c r="CA5" i="19"/>
  <c r="BP4" i="19"/>
  <c r="BN4" i="19"/>
  <c r="AU5" i="19"/>
  <c r="AR5" i="19"/>
  <c r="AP5" i="19"/>
  <c r="AO5" i="19"/>
  <c r="AN5" i="19"/>
  <c r="AK5" i="19"/>
  <c r="AH5" i="19"/>
  <c r="S5" i="19"/>
  <c r="P5" i="19"/>
  <c r="N5" i="19"/>
  <c r="BL5" i="19" s="1"/>
  <c r="M5" i="19"/>
  <c r="L5" i="19"/>
  <c r="I5" i="19"/>
  <c r="F5" i="19"/>
  <c r="BP3" i="19"/>
  <c r="BO3" i="19"/>
  <c r="BN3" i="19"/>
  <c r="AU4" i="19"/>
  <c r="AR4" i="19"/>
  <c r="AP4" i="19"/>
  <c r="AO4" i="19"/>
  <c r="AQ4" i="19" s="1"/>
  <c r="AN4" i="19"/>
  <c r="AK4" i="19"/>
  <c r="AH4" i="19"/>
  <c r="S4" i="19"/>
  <c r="P4" i="19"/>
  <c r="N4" i="19"/>
  <c r="M4" i="19"/>
  <c r="O4" i="19" s="1"/>
  <c r="L4" i="19"/>
  <c r="I4" i="19"/>
  <c r="F4" i="19"/>
  <c r="AU3" i="19"/>
  <c r="AR3" i="19"/>
  <c r="AP3" i="19"/>
  <c r="AO3" i="19"/>
  <c r="AN3" i="19"/>
  <c r="AK3" i="19"/>
  <c r="AH3" i="19"/>
  <c r="S3" i="19"/>
  <c r="BV3" i="19" s="1"/>
  <c r="P3" i="19"/>
  <c r="O3" i="19"/>
  <c r="N3" i="19"/>
  <c r="BH3" i="19" s="1"/>
  <c r="M3" i="19"/>
  <c r="L3" i="19"/>
  <c r="I3" i="19"/>
  <c r="F3" i="19"/>
  <c r="CY20" i="21"/>
  <c r="CV20" i="21"/>
  <c r="CY19" i="21"/>
  <c r="CV19" i="21"/>
  <c r="BN18" i="21"/>
  <c r="BC19" i="21"/>
  <c r="BB19" i="21"/>
  <c r="BA19" i="21"/>
  <c r="AZ19" i="21"/>
  <c r="AY19" i="21"/>
  <c r="AX19" i="21"/>
  <c r="AW19" i="21"/>
  <c r="AV19" i="21"/>
  <c r="AT19" i="21"/>
  <c r="AS19" i="21"/>
  <c r="AM19" i="21"/>
  <c r="AL19" i="21"/>
  <c r="AN19" i="21" s="1"/>
  <c r="AJ19" i="21"/>
  <c r="AI19" i="21"/>
  <c r="AG19" i="21"/>
  <c r="AF19" i="21"/>
  <c r="AA19" i="21"/>
  <c r="Z19" i="21"/>
  <c r="Y19" i="21"/>
  <c r="X19" i="21"/>
  <c r="W19" i="21"/>
  <c r="V19" i="21"/>
  <c r="U19" i="21"/>
  <c r="T19" i="21"/>
  <c r="R19" i="21"/>
  <c r="BP19" i="21" s="1"/>
  <c r="Q19" i="21"/>
  <c r="K19" i="21"/>
  <c r="J19" i="21"/>
  <c r="L19" i="21" s="1"/>
  <c r="H19" i="21"/>
  <c r="G19" i="21"/>
  <c r="E19" i="21"/>
  <c r="D19" i="21"/>
  <c r="CY18" i="21"/>
  <c r="CV18" i="21"/>
  <c r="CA18" i="21"/>
  <c r="BP17" i="21"/>
  <c r="BN17" i="21"/>
  <c r="AU18" i="21"/>
  <c r="AR18" i="21"/>
  <c r="AP18" i="21"/>
  <c r="AO18" i="21"/>
  <c r="AN18" i="21"/>
  <c r="AK18" i="21"/>
  <c r="AH18" i="21"/>
  <c r="S18" i="21"/>
  <c r="P18" i="21"/>
  <c r="BI18" i="21" s="1"/>
  <c r="N18" i="21"/>
  <c r="M18" i="21"/>
  <c r="L18" i="21"/>
  <c r="I18" i="21"/>
  <c r="F18" i="21"/>
  <c r="CY17" i="21"/>
  <c r="CV17" i="21"/>
  <c r="CA17" i="21"/>
  <c r="BP16" i="21"/>
  <c r="BN16" i="21"/>
  <c r="AU17" i="21"/>
  <c r="AR17" i="21"/>
  <c r="AP17" i="21"/>
  <c r="AO17" i="21"/>
  <c r="AN17" i="21"/>
  <c r="AK17" i="21"/>
  <c r="AH17" i="21"/>
  <c r="S17" i="21"/>
  <c r="P17" i="21"/>
  <c r="N17" i="21"/>
  <c r="BM17" i="21" s="1"/>
  <c r="M17" i="21"/>
  <c r="L17" i="21"/>
  <c r="I17" i="21"/>
  <c r="F17" i="21"/>
  <c r="CY16" i="21"/>
  <c r="CV16" i="21"/>
  <c r="CA16" i="21"/>
  <c r="BV15" i="21"/>
  <c r="BP15" i="21"/>
  <c r="BN15" i="21"/>
  <c r="AU16" i="21"/>
  <c r="AR16" i="21"/>
  <c r="AP16" i="21"/>
  <c r="AO16" i="21"/>
  <c r="AN16" i="21"/>
  <c r="AK16" i="21"/>
  <c r="AH16" i="21"/>
  <c r="S16" i="21"/>
  <c r="BV16" i="21" s="1"/>
  <c r="P16" i="21"/>
  <c r="N16" i="21"/>
  <c r="BM16" i="21" s="1"/>
  <c r="M16" i="21"/>
  <c r="L16" i="21"/>
  <c r="I16" i="21"/>
  <c r="F16" i="21"/>
  <c r="CY15" i="21"/>
  <c r="CV15" i="21"/>
  <c r="CA15" i="21"/>
  <c r="BP14" i="21"/>
  <c r="BO14" i="21"/>
  <c r="BN14" i="21"/>
  <c r="AU15" i="21"/>
  <c r="AR15" i="21"/>
  <c r="AP15" i="21"/>
  <c r="AO15" i="21"/>
  <c r="AQ15" i="21" s="1"/>
  <c r="AN15" i="21"/>
  <c r="AK15" i="21"/>
  <c r="AH15" i="21"/>
  <c r="S15" i="21"/>
  <c r="P15" i="21"/>
  <c r="N15" i="21"/>
  <c r="BM15" i="21" s="1"/>
  <c r="M15" i="21"/>
  <c r="L15" i="21"/>
  <c r="I15" i="21"/>
  <c r="F15" i="21"/>
  <c r="CY14" i="21"/>
  <c r="CV14" i="21"/>
  <c r="CA14" i="21"/>
  <c r="BP13" i="21"/>
  <c r="BN13" i="21"/>
  <c r="AU14" i="21"/>
  <c r="AR14" i="21"/>
  <c r="AP14" i="21"/>
  <c r="AO14" i="21"/>
  <c r="AN14" i="21"/>
  <c r="AK14" i="21"/>
  <c r="AH14" i="21"/>
  <c r="S14" i="21"/>
  <c r="P14" i="21"/>
  <c r="N14" i="21"/>
  <c r="M14" i="21"/>
  <c r="L14" i="21"/>
  <c r="I14" i="21"/>
  <c r="F14" i="21"/>
  <c r="CY13" i="21"/>
  <c r="CV13" i="21"/>
  <c r="CP13" i="21"/>
  <c r="CA13" i="21"/>
  <c r="BP12" i="21"/>
  <c r="BN12" i="21"/>
  <c r="AU13" i="21"/>
  <c r="AR13" i="21"/>
  <c r="AP13" i="21"/>
  <c r="AO13" i="21"/>
  <c r="AQ13" i="21" s="1"/>
  <c r="AN13" i="21"/>
  <c r="AK13" i="21"/>
  <c r="AH13" i="21"/>
  <c r="S13" i="21"/>
  <c r="P13" i="21"/>
  <c r="N13" i="21"/>
  <c r="BL13" i="21" s="1"/>
  <c r="M13" i="21"/>
  <c r="L13" i="21"/>
  <c r="I13" i="21"/>
  <c r="F13" i="21"/>
  <c r="CY12" i="21"/>
  <c r="CV12" i="21"/>
  <c r="CA12" i="21"/>
  <c r="BV11" i="21"/>
  <c r="BP11" i="21"/>
  <c r="BN11" i="21"/>
  <c r="AU12" i="21"/>
  <c r="AR12" i="21"/>
  <c r="AP12" i="21"/>
  <c r="AO12" i="21"/>
  <c r="AN12" i="21"/>
  <c r="AK12" i="21"/>
  <c r="AH12" i="21"/>
  <c r="S12" i="21"/>
  <c r="BV12" i="21" s="1"/>
  <c r="P12" i="21"/>
  <c r="N12" i="21"/>
  <c r="BM12" i="21" s="1"/>
  <c r="M12" i="21"/>
  <c r="L12" i="21"/>
  <c r="I12" i="21"/>
  <c r="F12" i="21"/>
  <c r="CY11" i="21"/>
  <c r="CV11" i="21"/>
  <c r="CD11" i="21"/>
  <c r="CA11" i="21"/>
  <c r="BV10" i="21"/>
  <c r="BP10" i="21"/>
  <c r="BN10" i="21"/>
  <c r="AU11" i="21"/>
  <c r="AR11" i="21"/>
  <c r="AP11" i="21"/>
  <c r="AO11" i="21"/>
  <c r="AQ11" i="21" s="1"/>
  <c r="AN11" i="21"/>
  <c r="AK11" i="21"/>
  <c r="AH11" i="21"/>
  <c r="S11" i="21"/>
  <c r="P11" i="21"/>
  <c r="BI11" i="21" s="1"/>
  <c r="N11" i="21"/>
  <c r="BM11" i="21" s="1"/>
  <c r="M11" i="21"/>
  <c r="L11" i="21"/>
  <c r="I11" i="21"/>
  <c r="F11" i="21"/>
  <c r="CY10" i="21"/>
  <c r="CV10" i="21"/>
  <c r="CA10" i="21"/>
  <c r="BP9" i="21"/>
  <c r="BN9" i="21"/>
  <c r="AU10" i="21"/>
  <c r="AR10" i="21"/>
  <c r="AP10" i="21"/>
  <c r="AO10" i="21"/>
  <c r="AQ10" i="21" s="1"/>
  <c r="AN10" i="21"/>
  <c r="AK10" i="21"/>
  <c r="AH10" i="21"/>
  <c r="S10" i="21"/>
  <c r="P10" i="21"/>
  <c r="N10" i="21"/>
  <c r="M10" i="21"/>
  <c r="O10" i="21" s="1"/>
  <c r="L10" i="21"/>
  <c r="I10" i="21"/>
  <c r="F10" i="21"/>
  <c r="CY9" i="21"/>
  <c r="CV9" i="21"/>
  <c r="CA9" i="21"/>
  <c r="BV8" i="21"/>
  <c r="BP8" i="21"/>
  <c r="BN8" i="21"/>
  <c r="T9" i="16" s="1"/>
  <c r="AU9" i="21"/>
  <c r="AR9" i="21"/>
  <c r="AP9" i="21"/>
  <c r="AO9" i="21"/>
  <c r="AN9" i="21"/>
  <c r="AK9" i="21"/>
  <c r="AH9" i="21"/>
  <c r="S9" i="21"/>
  <c r="P9" i="21"/>
  <c r="N9" i="21"/>
  <c r="BM9" i="21" s="1"/>
  <c r="M9" i="21"/>
  <c r="L9" i="21"/>
  <c r="I9" i="21"/>
  <c r="F9" i="21"/>
  <c r="CY8" i="21"/>
  <c r="CV8" i="21"/>
  <c r="CP8" i="21"/>
  <c r="CA8" i="21"/>
  <c r="BP7" i="21"/>
  <c r="BN7" i="21"/>
  <c r="T8" i="16" s="1"/>
  <c r="AU8" i="21"/>
  <c r="AR8" i="21"/>
  <c r="AP8" i="21"/>
  <c r="AO8" i="21"/>
  <c r="AN8" i="21"/>
  <c r="AK8" i="21"/>
  <c r="AH8" i="21"/>
  <c r="S8" i="21"/>
  <c r="P8" i="21"/>
  <c r="N8" i="21"/>
  <c r="M8" i="21"/>
  <c r="L8" i="21"/>
  <c r="I8" i="21"/>
  <c r="F8" i="21"/>
  <c r="CY7" i="21"/>
  <c r="CV7" i="21"/>
  <c r="CA7" i="21"/>
  <c r="BP6" i="21"/>
  <c r="BN6" i="21"/>
  <c r="T7" i="16" s="1"/>
  <c r="AU7" i="21"/>
  <c r="AR7" i="21"/>
  <c r="AP7" i="21"/>
  <c r="AO7" i="21"/>
  <c r="AN7" i="21"/>
  <c r="AK7" i="21"/>
  <c r="AH7" i="21"/>
  <c r="S7" i="21"/>
  <c r="BV7" i="21" s="1"/>
  <c r="P7" i="21"/>
  <c r="N7" i="21"/>
  <c r="BM7" i="21" s="1"/>
  <c r="M7" i="21"/>
  <c r="L7" i="21"/>
  <c r="I7" i="21"/>
  <c r="F7" i="21"/>
  <c r="CY6" i="21"/>
  <c r="CV6" i="21"/>
  <c r="CA6" i="21"/>
  <c r="BP5" i="21"/>
  <c r="BN5" i="21"/>
  <c r="T6" i="16" s="1"/>
  <c r="AU6" i="21"/>
  <c r="AR6" i="21"/>
  <c r="AP6" i="21"/>
  <c r="AO6" i="21"/>
  <c r="AN6" i="21"/>
  <c r="AK6" i="21"/>
  <c r="AH6" i="21"/>
  <c r="S6" i="21"/>
  <c r="BV6" i="21" s="1"/>
  <c r="P6" i="21"/>
  <c r="N6" i="21"/>
  <c r="BH6" i="21" s="1"/>
  <c r="M6" i="21"/>
  <c r="L6" i="21"/>
  <c r="I6" i="21"/>
  <c r="F6" i="21"/>
  <c r="CY5" i="21"/>
  <c r="CV5" i="21"/>
  <c r="CA5" i="21"/>
  <c r="BP4" i="21"/>
  <c r="BN4" i="21"/>
  <c r="AU5" i="21"/>
  <c r="AR5" i="21"/>
  <c r="AP5" i="21"/>
  <c r="AO5" i="21"/>
  <c r="AN5" i="21"/>
  <c r="AK5" i="21"/>
  <c r="AH5" i="21"/>
  <c r="S5" i="21"/>
  <c r="P5" i="21"/>
  <c r="N5" i="21"/>
  <c r="BL5" i="21" s="1"/>
  <c r="M5" i="21"/>
  <c r="L5" i="21"/>
  <c r="I5" i="21"/>
  <c r="F5" i="21"/>
  <c r="BP3" i="21"/>
  <c r="BN3" i="21"/>
  <c r="AU4" i="21"/>
  <c r="AR4" i="21"/>
  <c r="AP4" i="21"/>
  <c r="AO4" i="21"/>
  <c r="AN4" i="21"/>
  <c r="AK4" i="21"/>
  <c r="AH4" i="21"/>
  <c r="S4" i="21"/>
  <c r="BV4" i="21" s="1"/>
  <c r="P4" i="21"/>
  <c r="N4" i="21"/>
  <c r="BL4" i="21" s="1"/>
  <c r="M4" i="21"/>
  <c r="L4" i="21"/>
  <c r="I4" i="21"/>
  <c r="F4" i="21"/>
  <c r="AU3" i="21"/>
  <c r="AR3" i="21"/>
  <c r="AP3" i="21"/>
  <c r="AO3" i="21"/>
  <c r="AN3" i="21"/>
  <c r="AK3" i="21"/>
  <c r="AH3" i="21"/>
  <c r="S3" i="21"/>
  <c r="P3" i="21"/>
  <c r="N3" i="21"/>
  <c r="M3" i="21"/>
  <c r="L3" i="21"/>
  <c r="I3" i="21"/>
  <c r="F3" i="21"/>
  <c r="BV9" i="32"/>
  <c r="CY6" i="32"/>
  <c r="CY7" i="32"/>
  <c r="CY8" i="32"/>
  <c r="CY9" i="32"/>
  <c r="CY10" i="32"/>
  <c r="CY11" i="32"/>
  <c r="CY12" i="32"/>
  <c r="CY13" i="32"/>
  <c r="CY14" i="32"/>
  <c r="CY15" i="32"/>
  <c r="CY16" i="32"/>
  <c r="CY17" i="32"/>
  <c r="CY18" i="32"/>
  <c r="CY19" i="32"/>
  <c r="CY20" i="32"/>
  <c r="CY5" i="32"/>
  <c r="CV6" i="32"/>
  <c r="CV7" i="32"/>
  <c r="CV8" i="32"/>
  <c r="CV9" i="32"/>
  <c r="CV10" i="32"/>
  <c r="CV11" i="32"/>
  <c r="CV12" i="32"/>
  <c r="CV13" i="32"/>
  <c r="CV14" i="32"/>
  <c r="CV15" i="32"/>
  <c r="CV16" i="32"/>
  <c r="CV17" i="32"/>
  <c r="CV18" i="32"/>
  <c r="CV19" i="32"/>
  <c r="CV20" i="32"/>
  <c r="CV5" i="32"/>
  <c r="BC19" i="32"/>
  <c r="BB19" i="32"/>
  <c r="BA19" i="32"/>
  <c r="AZ19" i="32"/>
  <c r="AY19" i="32"/>
  <c r="AW19" i="32"/>
  <c r="AV19" i="32"/>
  <c r="AT19" i="32"/>
  <c r="AS19" i="32"/>
  <c r="AJ19" i="32"/>
  <c r="AI19" i="32"/>
  <c r="AG19" i="32"/>
  <c r="R19" i="32"/>
  <c r="Q19" i="32"/>
  <c r="CP7" i="32" s="1"/>
  <c r="H19" i="32"/>
  <c r="G19" i="32"/>
  <c r="E19" i="32"/>
  <c r="AA19" i="32"/>
  <c r="Y19" i="32"/>
  <c r="X19" i="32"/>
  <c r="W19" i="32"/>
  <c r="U19" i="32"/>
  <c r="T19" i="32"/>
  <c r="Z19" i="32"/>
  <c r="AM19" i="32"/>
  <c r="AL19" i="32"/>
  <c r="AF19" i="32"/>
  <c r="AU18" i="32"/>
  <c r="AR18" i="32"/>
  <c r="AP18" i="32"/>
  <c r="AO18" i="32"/>
  <c r="AN18" i="32"/>
  <c r="AK18" i="32"/>
  <c r="AH18" i="32"/>
  <c r="AU17" i="32"/>
  <c r="AR17" i="32"/>
  <c r="AP17" i="32"/>
  <c r="AO17" i="32"/>
  <c r="AN17" i="32"/>
  <c r="AK17" i="32"/>
  <c r="AH17" i="32"/>
  <c r="AU16" i="32"/>
  <c r="AR16" i="32"/>
  <c r="AP16" i="32"/>
  <c r="AO16" i="32"/>
  <c r="AN16" i="32"/>
  <c r="AK16" i="32"/>
  <c r="AH16" i="32"/>
  <c r="AU15" i="32"/>
  <c r="AR15" i="32"/>
  <c r="AP15" i="32"/>
  <c r="AO15" i="32"/>
  <c r="AN15" i="32"/>
  <c r="AK15" i="32"/>
  <c r="AH15" i="32"/>
  <c r="AU14" i="32"/>
  <c r="AR14" i="32"/>
  <c r="AP14" i="32"/>
  <c r="AO14" i="32"/>
  <c r="AN14" i="32"/>
  <c r="AK14" i="32"/>
  <c r="AH14" i="32"/>
  <c r="AU13" i="32"/>
  <c r="AR13" i="32"/>
  <c r="AP13" i="32"/>
  <c r="AO13" i="32"/>
  <c r="AN13" i="32"/>
  <c r="AK13" i="32"/>
  <c r="AH13" i="32"/>
  <c r="AU12" i="32"/>
  <c r="AR12" i="32"/>
  <c r="AP12" i="32"/>
  <c r="AO12" i="32"/>
  <c r="AN12" i="32"/>
  <c r="AK12" i="32"/>
  <c r="AH12" i="32"/>
  <c r="AU11" i="32"/>
  <c r="AR11" i="32"/>
  <c r="AP11" i="32"/>
  <c r="AO11" i="32"/>
  <c r="AQ11" i="32" s="1"/>
  <c r="AN11" i="32"/>
  <c r="AK11" i="32"/>
  <c r="AH11" i="32"/>
  <c r="AU10" i="32"/>
  <c r="AR10" i="32"/>
  <c r="AP10" i="32"/>
  <c r="AO10" i="32"/>
  <c r="AN10" i="32"/>
  <c r="AK10" i="32"/>
  <c r="AH10" i="32"/>
  <c r="AU9" i="32"/>
  <c r="AR9" i="32"/>
  <c r="AP9" i="32"/>
  <c r="AO9" i="32"/>
  <c r="AN9" i="32"/>
  <c r="AK9" i="32"/>
  <c r="AH9" i="32"/>
  <c r="AU8" i="32"/>
  <c r="AR8" i="32"/>
  <c r="AP8" i="32"/>
  <c r="AO8" i="32"/>
  <c r="AN8" i="32"/>
  <c r="AK8" i="32"/>
  <c r="AH8" i="32"/>
  <c r="AU7" i="32"/>
  <c r="AR7" i="32"/>
  <c r="AP7" i="32"/>
  <c r="AO7" i="32"/>
  <c r="AN7" i="32"/>
  <c r="AK7" i="32"/>
  <c r="AH7" i="32"/>
  <c r="AU6" i="32"/>
  <c r="AR6" i="32"/>
  <c r="AP6" i="32"/>
  <c r="AO6" i="32"/>
  <c r="AN6" i="32"/>
  <c r="AK6" i="32"/>
  <c r="AH6" i="32"/>
  <c r="AU5" i="32"/>
  <c r="AR5" i="32"/>
  <c r="AP5" i="32"/>
  <c r="AO5" i="32"/>
  <c r="AN5" i="32"/>
  <c r="AK5" i="32"/>
  <c r="AH5" i="32"/>
  <c r="AU4" i="32"/>
  <c r="AR4" i="32"/>
  <c r="AP4" i="32"/>
  <c r="AO4" i="32"/>
  <c r="AN4" i="32"/>
  <c r="AK4" i="32"/>
  <c r="AH4" i="32"/>
  <c r="AU3" i="32"/>
  <c r="AR3" i="32"/>
  <c r="AP3" i="32"/>
  <c r="AO3" i="32"/>
  <c r="AN3" i="32"/>
  <c r="AK3" i="32"/>
  <c r="AH3" i="32"/>
  <c r="BN4" i="32"/>
  <c r="T5" i="16" s="1"/>
  <c r="BN5" i="32"/>
  <c r="BN6" i="32"/>
  <c r="BN7" i="32"/>
  <c r="BN8" i="32"/>
  <c r="BN9" i="32"/>
  <c r="BN10" i="32"/>
  <c r="BN11" i="32"/>
  <c r="T12" i="16" s="1"/>
  <c r="BN12" i="32"/>
  <c r="BN13" i="32"/>
  <c r="BN14" i="32"/>
  <c r="BN15" i="32"/>
  <c r="BN16" i="32"/>
  <c r="BN17" i="32"/>
  <c r="BN18" i="32"/>
  <c r="BN3" i="32"/>
  <c r="P4" i="32"/>
  <c r="P5" i="32"/>
  <c r="P6" i="32"/>
  <c r="P7" i="32"/>
  <c r="P8" i="32"/>
  <c r="P9" i="32"/>
  <c r="P10" i="32"/>
  <c r="P11" i="32"/>
  <c r="E12" i="16" s="1"/>
  <c r="P12" i="32"/>
  <c r="E13" i="16" s="1"/>
  <c r="P13" i="32"/>
  <c r="P14" i="32"/>
  <c r="P15" i="32"/>
  <c r="P16" i="32"/>
  <c r="P17" i="32"/>
  <c r="P18" i="32"/>
  <c r="E19" i="16" s="1"/>
  <c r="P3" i="32"/>
  <c r="K19" i="32"/>
  <c r="J19" i="32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18" i="32"/>
  <c r="L3" i="32"/>
  <c r="D19" i="32"/>
  <c r="F11" i="32"/>
  <c r="F6" i="32"/>
  <c r="I6" i="32"/>
  <c r="M6" i="32"/>
  <c r="N6" i="32"/>
  <c r="S6" i="32"/>
  <c r="S18" i="32"/>
  <c r="N18" i="32"/>
  <c r="BL18" i="32" s="1"/>
  <c r="M18" i="32"/>
  <c r="I18" i="32"/>
  <c r="F18" i="32"/>
  <c r="S17" i="32"/>
  <c r="BV17" i="32" s="1"/>
  <c r="N17" i="32"/>
  <c r="BL17" i="32" s="1"/>
  <c r="M17" i="32"/>
  <c r="I17" i="32"/>
  <c r="F17" i="32"/>
  <c r="S16" i="32"/>
  <c r="N16" i="32"/>
  <c r="BM16" i="32" s="1"/>
  <c r="M16" i="32"/>
  <c r="I16" i="32"/>
  <c r="F16" i="32"/>
  <c r="S15" i="32"/>
  <c r="N15" i="32"/>
  <c r="BH15" i="32" s="1"/>
  <c r="M15" i="32"/>
  <c r="I15" i="32"/>
  <c r="F15" i="32"/>
  <c r="S14" i="32"/>
  <c r="N14" i="32"/>
  <c r="BH14" i="32" s="1"/>
  <c r="M14" i="32"/>
  <c r="I14" i="32"/>
  <c r="F14" i="32"/>
  <c r="S13" i="32"/>
  <c r="N13" i="32"/>
  <c r="BH13" i="32" s="1"/>
  <c r="M13" i="32"/>
  <c r="I13" i="32"/>
  <c r="F13" i="32"/>
  <c r="S12" i="32"/>
  <c r="N12" i="32"/>
  <c r="BM12" i="32" s="1"/>
  <c r="M12" i="32"/>
  <c r="I12" i="32"/>
  <c r="F12" i="32"/>
  <c r="S11" i="32"/>
  <c r="N11" i="32"/>
  <c r="BM11" i="32" s="1"/>
  <c r="M11" i="32"/>
  <c r="I11" i="32"/>
  <c r="S10" i="32"/>
  <c r="N10" i="32"/>
  <c r="BL10" i="32" s="1"/>
  <c r="M10" i="32"/>
  <c r="I10" i="32"/>
  <c r="F10" i="32"/>
  <c r="S9" i="32"/>
  <c r="N9" i="32"/>
  <c r="BM9" i="32" s="1"/>
  <c r="M9" i="32"/>
  <c r="I9" i="32"/>
  <c r="F9" i="32"/>
  <c r="S8" i="32"/>
  <c r="N8" i="32"/>
  <c r="M8" i="32"/>
  <c r="I8" i="32"/>
  <c r="F8" i="32"/>
  <c r="S7" i="32"/>
  <c r="N7" i="32"/>
  <c r="BH7" i="32" s="1"/>
  <c r="M7" i="32"/>
  <c r="I7" i="32"/>
  <c r="F7" i="32"/>
  <c r="S5" i="32"/>
  <c r="N5" i="32"/>
  <c r="BH5" i="32" s="1"/>
  <c r="M5" i="32"/>
  <c r="I5" i="32"/>
  <c r="F5" i="32"/>
  <c r="S4" i="32"/>
  <c r="N4" i="32"/>
  <c r="BH4" i="32" s="1"/>
  <c r="M4" i="32"/>
  <c r="I4" i="32"/>
  <c r="F4" i="32"/>
  <c r="S3" i="32"/>
  <c r="N3" i="32"/>
  <c r="BM3" i="32" s="1"/>
  <c r="M3" i="32"/>
  <c r="I3" i="32"/>
  <c r="F3" i="32"/>
  <c r="CA17" i="36" l="1"/>
  <c r="AQ17" i="36"/>
  <c r="T18" i="16"/>
  <c r="D20" i="16"/>
  <c r="BV14" i="36"/>
  <c r="Q19" i="36"/>
  <c r="BO11" i="36" s="1"/>
  <c r="E14" i="16"/>
  <c r="E11" i="16"/>
  <c r="BI17" i="36"/>
  <c r="E16" i="16"/>
  <c r="BI9" i="36"/>
  <c r="E15" i="16"/>
  <c r="BH9" i="36"/>
  <c r="BI18" i="36"/>
  <c r="BM18" i="36"/>
  <c r="BI13" i="36"/>
  <c r="BI16" i="36"/>
  <c r="AQ10" i="32"/>
  <c r="T19" i="16"/>
  <c r="T17" i="16"/>
  <c r="V19" i="32"/>
  <c r="T16" i="16"/>
  <c r="BI17" i="32"/>
  <c r="E18" i="16"/>
  <c r="CE9" i="32"/>
  <c r="T11" i="16"/>
  <c r="T15" i="16"/>
  <c r="T13" i="16"/>
  <c r="T10" i="16"/>
  <c r="T14" i="16"/>
  <c r="BI9" i="32"/>
  <c r="E10" i="16"/>
  <c r="R5" i="16"/>
  <c r="R6" i="16"/>
  <c r="AB5" i="16"/>
  <c r="BO4" i="19"/>
  <c r="AQ8" i="19"/>
  <c r="AQ11" i="19"/>
  <c r="CP11" i="19"/>
  <c r="BQ13" i="19"/>
  <c r="BH12" i="19"/>
  <c r="BQ14" i="19"/>
  <c r="BO15" i="19"/>
  <c r="CD18" i="19"/>
  <c r="BV5" i="19"/>
  <c r="BO14" i="19"/>
  <c r="BV16" i="19"/>
  <c r="S19" i="19"/>
  <c r="BQ16" i="19" s="1"/>
  <c r="AR19" i="19"/>
  <c r="AP19" i="19"/>
  <c r="O6" i="19"/>
  <c r="AQ7" i="19"/>
  <c r="CP8" i="19"/>
  <c r="CP9" i="19"/>
  <c r="CP10" i="19"/>
  <c r="BO12" i="19"/>
  <c r="BO13" i="19"/>
  <c r="AQ18" i="19"/>
  <c r="BN19" i="19"/>
  <c r="CA20" i="19"/>
  <c r="BO17" i="19"/>
  <c r="CP7" i="19"/>
  <c r="BQ9" i="19"/>
  <c r="BQ10" i="19"/>
  <c r="BO11" i="19"/>
  <c r="BQ19" i="19"/>
  <c r="CP5" i="19"/>
  <c r="CP6" i="19"/>
  <c r="BQ8" i="19"/>
  <c r="BO10" i="19"/>
  <c r="AQ13" i="19"/>
  <c r="BV12" i="19"/>
  <c r="BV13" i="19"/>
  <c r="AQ15" i="19"/>
  <c r="CP16" i="19"/>
  <c r="CP17" i="19"/>
  <c r="CP18" i="19"/>
  <c r="L19" i="19"/>
  <c r="BQ6" i="19"/>
  <c r="BO7" i="19"/>
  <c r="BO8" i="19"/>
  <c r="BO9" i="19"/>
  <c r="AQ12" i="19"/>
  <c r="CP15" i="19"/>
  <c r="BQ17" i="19"/>
  <c r="BQ18" i="19"/>
  <c r="BI6" i="36"/>
  <c r="BH12" i="36"/>
  <c r="BH6" i="36"/>
  <c r="BM9" i="36"/>
  <c r="BM14" i="36"/>
  <c r="BM16" i="36"/>
  <c r="S17" i="16" s="1"/>
  <c r="BM12" i="36"/>
  <c r="S13" i="16" s="1"/>
  <c r="AQ16" i="36"/>
  <c r="BH17" i="36"/>
  <c r="BM10" i="36"/>
  <c r="BM17" i="36"/>
  <c r="CA16" i="36"/>
  <c r="BM13" i="36"/>
  <c r="AO19" i="32"/>
  <c r="CE17" i="32"/>
  <c r="AP19" i="32"/>
  <c r="CP6" i="32"/>
  <c r="CX6" i="32" s="1"/>
  <c r="BL14" i="32"/>
  <c r="BI10" i="21"/>
  <c r="AQ9" i="21"/>
  <c r="BL9" i="21"/>
  <c r="BM13" i="21"/>
  <c r="CE14" i="21"/>
  <c r="CE10" i="21"/>
  <c r="CE5" i="21"/>
  <c r="CE18" i="21"/>
  <c r="CE6" i="21"/>
  <c r="O17" i="21"/>
  <c r="BL17" i="21"/>
  <c r="R18" i="16" s="1"/>
  <c r="BH17" i="21"/>
  <c r="CE8" i="21"/>
  <c r="AQ3" i="21"/>
  <c r="AQ12" i="21"/>
  <c r="BV14" i="21"/>
  <c r="BI17" i="21"/>
  <c r="AK19" i="21"/>
  <c r="N19" i="21"/>
  <c r="AQ8" i="21"/>
  <c r="BI9" i="21"/>
  <c r="BI13" i="21"/>
  <c r="BH15" i="21"/>
  <c r="AQ18" i="21"/>
  <c r="BI15" i="21"/>
  <c r="BH11" i="21"/>
  <c r="BL15" i="21"/>
  <c r="AQ14" i="21"/>
  <c r="CP9" i="21"/>
  <c r="CX9" i="21" s="1"/>
  <c r="AQ4" i="21"/>
  <c r="BL11" i="21"/>
  <c r="AQ16" i="21"/>
  <c r="AQ17" i="21"/>
  <c r="P19" i="21"/>
  <c r="BN19" i="21"/>
  <c r="AR19" i="21"/>
  <c r="BU12" i="21" s="1"/>
  <c r="CP17" i="36"/>
  <c r="CX17" i="36" s="1"/>
  <c r="CA6" i="36"/>
  <c r="CD20" i="36"/>
  <c r="AQ4" i="36"/>
  <c r="AQ8" i="36"/>
  <c r="AQ14" i="36"/>
  <c r="AH19" i="36"/>
  <c r="AQ13" i="36"/>
  <c r="AR19" i="36"/>
  <c r="AQ10" i="36"/>
  <c r="AQ12" i="36"/>
  <c r="AQ5" i="36"/>
  <c r="AQ7" i="36"/>
  <c r="BP17" i="36"/>
  <c r="BO3" i="36"/>
  <c r="BO4" i="36"/>
  <c r="BP6" i="36"/>
  <c r="BP8" i="36"/>
  <c r="BO14" i="36"/>
  <c r="BO5" i="36"/>
  <c r="CE15" i="36"/>
  <c r="BO8" i="36"/>
  <c r="BP5" i="36"/>
  <c r="BO6" i="36"/>
  <c r="BO7" i="36"/>
  <c r="BN19" i="36"/>
  <c r="CD5" i="36"/>
  <c r="CD7" i="36"/>
  <c r="CD11" i="36"/>
  <c r="CD15" i="36"/>
  <c r="CE11" i="36"/>
  <c r="CE7" i="36"/>
  <c r="CE17" i="36"/>
  <c r="BO13" i="36"/>
  <c r="BP13" i="36"/>
  <c r="BP12" i="36"/>
  <c r="CP9" i="36"/>
  <c r="CX9" i="36" s="1"/>
  <c r="BO10" i="36"/>
  <c r="CP10" i="36"/>
  <c r="CX10" i="36" s="1"/>
  <c r="CP12" i="36"/>
  <c r="BO12" i="36"/>
  <c r="CP13" i="36"/>
  <c r="CX13" i="36" s="1"/>
  <c r="CP11" i="36"/>
  <c r="CX11" i="36" s="1"/>
  <c r="CA5" i="36"/>
  <c r="CA12" i="36"/>
  <c r="CA13" i="36"/>
  <c r="BP9" i="36"/>
  <c r="BP10" i="36"/>
  <c r="CA9" i="36"/>
  <c r="BP3" i="36"/>
  <c r="BP7" i="36"/>
  <c r="CA8" i="36"/>
  <c r="CA10" i="36"/>
  <c r="BP4" i="36"/>
  <c r="CA7" i="36"/>
  <c r="BO17" i="36"/>
  <c r="BO18" i="36"/>
  <c r="CP14" i="36"/>
  <c r="CX14" i="36" s="1"/>
  <c r="CP18" i="36"/>
  <c r="CX18" i="36" s="1"/>
  <c r="L19" i="36"/>
  <c r="BI3" i="36"/>
  <c r="BH3" i="36"/>
  <c r="BH5" i="36"/>
  <c r="I19" i="36"/>
  <c r="BH8" i="36"/>
  <c r="BI8" i="36"/>
  <c r="BM8" i="36"/>
  <c r="BL6" i="36"/>
  <c r="BM5" i="36"/>
  <c r="BI4" i="36"/>
  <c r="BH4" i="36"/>
  <c r="BL4" i="36"/>
  <c r="N19" i="36"/>
  <c r="BJ9" i="36" s="1"/>
  <c r="F19" i="36"/>
  <c r="O3" i="36"/>
  <c r="O5" i="36"/>
  <c r="AO19" i="36"/>
  <c r="BI7" i="36"/>
  <c r="BH7" i="36"/>
  <c r="AP19" i="36"/>
  <c r="O4" i="36"/>
  <c r="O7" i="36"/>
  <c r="BV9" i="36"/>
  <c r="AQ11" i="36"/>
  <c r="BI14" i="36"/>
  <c r="BV17" i="36"/>
  <c r="O11" i="36"/>
  <c r="AQ15" i="36"/>
  <c r="BV7" i="36"/>
  <c r="BI11" i="36"/>
  <c r="BH11" i="36"/>
  <c r="BM11" i="36"/>
  <c r="CE19" i="36"/>
  <c r="CE18" i="36"/>
  <c r="CE14" i="36"/>
  <c r="CE10" i="36"/>
  <c r="CE6" i="36"/>
  <c r="CE13" i="36"/>
  <c r="CE9" i="36"/>
  <c r="CE16" i="36"/>
  <c r="CE12" i="36"/>
  <c r="CE8" i="36"/>
  <c r="CE5" i="36"/>
  <c r="CE20" i="36"/>
  <c r="AK19" i="36"/>
  <c r="O8" i="36"/>
  <c r="BV13" i="36"/>
  <c r="BI15" i="36"/>
  <c r="BH15" i="36"/>
  <c r="BM15" i="36"/>
  <c r="O6" i="36"/>
  <c r="BL7" i="36"/>
  <c r="P19" i="36"/>
  <c r="CD14" i="36"/>
  <c r="CD10" i="36"/>
  <c r="CD6" i="36"/>
  <c r="CD17" i="36"/>
  <c r="CD13" i="36"/>
  <c r="CD9" i="36"/>
  <c r="CD16" i="36"/>
  <c r="CD12" i="36"/>
  <c r="CD8" i="36"/>
  <c r="M19" i="36"/>
  <c r="CK14" i="36" s="1"/>
  <c r="CT14" i="36" s="1"/>
  <c r="BM7" i="36"/>
  <c r="BI10" i="36"/>
  <c r="BL11" i="36"/>
  <c r="CD19" i="36"/>
  <c r="CP19" i="36"/>
  <c r="BH10" i="36"/>
  <c r="BV11" i="36"/>
  <c r="BH14" i="36"/>
  <c r="BP14" i="36"/>
  <c r="CA14" i="36"/>
  <c r="BV15" i="36"/>
  <c r="BH18" i="36"/>
  <c r="BP18" i="36"/>
  <c r="CA18" i="36"/>
  <c r="BO19" i="36"/>
  <c r="CA19" i="36"/>
  <c r="O12" i="36"/>
  <c r="S19" i="36"/>
  <c r="AU19" i="36"/>
  <c r="BP19" i="36"/>
  <c r="AQ3" i="36"/>
  <c r="BL3" i="36"/>
  <c r="BP11" i="36"/>
  <c r="CA11" i="36"/>
  <c r="BP15" i="36"/>
  <c r="CA15" i="36"/>
  <c r="CP20" i="36"/>
  <c r="O9" i="36"/>
  <c r="CX12" i="36"/>
  <c r="O13" i="36"/>
  <c r="BO16" i="36"/>
  <c r="CP16" i="36"/>
  <c r="CD18" i="36"/>
  <c r="CA20" i="36"/>
  <c r="BP16" i="36"/>
  <c r="BM7" i="19"/>
  <c r="BL7" i="19"/>
  <c r="CX9" i="19"/>
  <c r="CU13" i="19"/>
  <c r="BI4" i="19"/>
  <c r="CX7" i="19"/>
  <c r="BH5" i="19"/>
  <c r="BM5" i="19"/>
  <c r="BV4" i="19"/>
  <c r="CD14" i="19"/>
  <c r="CD10" i="19"/>
  <c r="CD6" i="19"/>
  <c r="CD17" i="19"/>
  <c r="CD13" i="19"/>
  <c r="CD9" i="19"/>
  <c r="CD16" i="19"/>
  <c r="CD12" i="19"/>
  <c r="CD8" i="19"/>
  <c r="CD5" i="19"/>
  <c r="CD15" i="19"/>
  <c r="CD11" i="19"/>
  <c r="CD7" i="19"/>
  <c r="BH4" i="19"/>
  <c r="CX8" i="19"/>
  <c r="BM6" i="19"/>
  <c r="BI9" i="19"/>
  <c r="M19" i="19"/>
  <c r="BU14" i="19" s="1"/>
  <c r="BI3" i="19"/>
  <c r="BI6" i="19"/>
  <c r="BL6" i="19"/>
  <c r="BH7" i="19"/>
  <c r="AQ10" i="19"/>
  <c r="BM11" i="19"/>
  <c r="BL11" i="19"/>
  <c r="CX13" i="19"/>
  <c r="AQ14" i="19"/>
  <c r="BM15" i="19"/>
  <c r="BL15" i="19"/>
  <c r="CX17" i="19"/>
  <c r="BI5" i="19"/>
  <c r="BU5" i="19"/>
  <c r="CX5" i="19"/>
  <c r="BL3" i="19"/>
  <c r="AO19" i="19"/>
  <c r="BI13" i="19"/>
  <c r="BM3" i="19"/>
  <c r="CX12" i="19"/>
  <c r="BH10" i="19"/>
  <c r="BM10" i="19"/>
  <c r="CX16" i="19"/>
  <c r="BH14" i="19"/>
  <c r="BM14" i="19"/>
  <c r="BJ14" i="19"/>
  <c r="BH18" i="19"/>
  <c r="CX20" i="19"/>
  <c r="BM18" i="19"/>
  <c r="O18" i="19"/>
  <c r="BI17" i="19"/>
  <c r="AQ3" i="19"/>
  <c r="BM4" i="19"/>
  <c r="BL4" i="19"/>
  <c r="CX6" i="19"/>
  <c r="AQ5" i="19"/>
  <c r="BJ5" i="19"/>
  <c r="BI10" i="19"/>
  <c r="BL10" i="19"/>
  <c r="BI14" i="19"/>
  <c r="BL14" i="19"/>
  <c r="BI18" i="19"/>
  <c r="N19" i="19"/>
  <c r="BJ4" i="19" s="1"/>
  <c r="BJ18" i="19"/>
  <c r="BI7" i="19"/>
  <c r="O10" i="19"/>
  <c r="BM9" i="19"/>
  <c r="BI11" i="19"/>
  <c r="BQ11" i="19"/>
  <c r="O14" i="19"/>
  <c r="BM13" i="19"/>
  <c r="BI15" i="19"/>
  <c r="BQ15" i="19"/>
  <c r="BM17" i="19"/>
  <c r="CD19" i="19"/>
  <c r="CD20" i="19"/>
  <c r="O7" i="19"/>
  <c r="BI8" i="19"/>
  <c r="CX10" i="19"/>
  <c r="O11" i="19"/>
  <c r="BI12" i="19"/>
  <c r="CX14" i="19"/>
  <c r="O15" i="19"/>
  <c r="BI16" i="19"/>
  <c r="CX18" i="19"/>
  <c r="BL19" i="19"/>
  <c r="BV6" i="19"/>
  <c r="BJ8" i="19"/>
  <c r="BH9" i="19"/>
  <c r="BV10" i="19"/>
  <c r="BJ12" i="19"/>
  <c r="BH13" i="19"/>
  <c r="BV14" i="19"/>
  <c r="BJ16" i="19"/>
  <c r="BH17" i="19"/>
  <c r="BV18" i="19"/>
  <c r="O5" i="19"/>
  <c r="O8" i="19"/>
  <c r="CX11" i="19"/>
  <c r="O12" i="19"/>
  <c r="CX15" i="19"/>
  <c r="O16" i="19"/>
  <c r="BO18" i="19"/>
  <c r="CP19" i="19"/>
  <c r="CX19" i="19" s="1"/>
  <c r="CP20" i="19"/>
  <c r="BL8" i="19"/>
  <c r="BL12" i="19"/>
  <c r="BL16" i="19"/>
  <c r="BP18" i="19"/>
  <c r="CA19" i="19"/>
  <c r="O9" i="19"/>
  <c r="O13" i="19"/>
  <c r="O17" i="19"/>
  <c r="AP19" i="21"/>
  <c r="CP10" i="21"/>
  <c r="CP14" i="21"/>
  <c r="BO19" i="21"/>
  <c r="AQ6" i="21"/>
  <c r="AH19" i="21"/>
  <c r="AQ5" i="21"/>
  <c r="CP7" i="21"/>
  <c r="CX7" i="21" s="1"/>
  <c r="CP12" i="21"/>
  <c r="AQ7" i="21"/>
  <c r="CX13" i="21"/>
  <c r="CP5" i="21"/>
  <c r="CP6" i="21"/>
  <c r="BH7" i="21"/>
  <c r="CP11" i="21"/>
  <c r="CX11" i="21" s="1"/>
  <c r="BO16" i="21"/>
  <c r="CA20" i="21"/>
  <c r="BO17" i="21"/>
  <c r="CP18" i="21"/>
  <c r="BO3" i="21"/>
  <c r="BM5" i="21"/>
  <c r="BL7" i="21"/>
  <c r="BO15" i="21"/>
  <c r="I19" i="21"/>
  <c r="BI7" i="21"/>
  <c r="F19" i="21"/>
  <c r="BO6" i="21"/>
  <c r="BO8" i="21"/>
  <c r="BO10" i="21"/>
  <c r="BO12" i="21"/>
  <c r="BO13" i="21"/>
  <c r="CE20" i="21"/>
  <c r="BO4" i="21"/>
  <c r="BO5" i="21"/>
  <c r="BO7" i="21"/>
  <c r="CP17" i="21"/>
  <c r="BO9" i="21"/>
  <c r="BO11" i="21"/>
  <c r="CP15" i="21"/>
  <c r="CX15" i="21" s="1"/>
  <c r="O6" i="21"/>
  <c r="CP16" i="21"/>
  <c r="CX16" i="21" s="1"/>
  <c r="CX5" i="21"/>
  <c r="BJ3" i="21"/>
  <c r="BL3" i="21"/>
  <c r="BH14" i="21"/>
  <c r="BM14" i="21"/>
  <c r="BL14" i="21"/>
  <c r="R15" i="16" s="1"/>
  <c r="CU17" i="21"/>
  <c r="CU13" i="21"/>
  <c r="CU9" i="21"/>
  <c r="CU16" i="21"/>
  <c r="CU12" i="21"/>
  <c r="CU8" i="21"/>
  <c r="CU20" i="21"/>
  <c r="CU19" i="21"/>
  <c r="CU15" i="21"/>
  <c r="CU11" i="21"/>
  <c r="CU7" i="21"/>
  <c r="CD14" i="21"/>
  <c r="CD10" i="21"/>
  <c r="CD6" i="21"/>
  <c r="CD17" i="21"/>
  <c r="CD13" i="21"/>
  <c r="CD9" i="21"/>
  <c r="CD16" i="21"/>
  <c r="CD12" i="21"/>
  <c r="CD8" i="21"/>
  <c r="CD5" i="21"/>
  <c r="CD20" i="21"/>
  <c r="BQ10" i="21"/>
  <c r="CU5" i="21"/>
  <c r="O14" i="21"/>
  <c r="CU14" i="21"/>
  <c r="CD18" i="21"/>
  <c r="BI3" i="21"/>
  <c r="BM4" i="21"/>
  <c r="CX6" i="21"/>
  <c r="BJ4" i="21"/>
  <c r="CX8" i="21"/>
  <c r="BM6" i="21"/>
  <c r="S7" i="16" s="1"/>
  <c r="BL6" i="21"/>
  <c r="CU6" i="21"/>
  <c r="BV9" i="21"/>
  <c r="BI14" i="21"/>
  <c r="BJ14" i="21"/>
  <c r="BQ16" i="21"/>
  <c r="BV17" i="21"/>
  <c r="AO19" i="21"/>
  <c r="O7" i="21"/>
  <c r="BV3" i="21"/>
  <c r="O11" i="21"/>
  <c r="BH19" i="21"/>
  <c r="BI5" i="21"/>
  <c r="BQ6" i="21"/>
  <c r="BJ6" i="21"/>
  <c r="CX12" i="21"/>
  <c r="BH10" i="21"/>
  <c r="BM10" i="21"/>
  <c r="BL10" i="21"/>
  <c r="R11" i="16" s="1"/>
  <c r="BJ13" i="21"/>
  <c r="CD15" i="21"/>
  <c r="BH18" i="21"/>
  <c r="BM18" i="21"/>
  <c r="BL18" i="21"/>
  <c r="R19" i="16" s="1"/>
  <c r="BM19" i="21"/>
  <c r="CD19" i="21"/>
  <c r="BI19" i="21"/>
  <c r="M19" i="21"/>
  <c r="O15" i="21"/>
  <c r="BQ18" i="21"/>
  <c r="BJ9" i="21"/>
  <c r="O3" i="21"/>
  <c r="BM3" i="21"/>
  <c r="S4" i="16" s="1"/>
  <c r="BI6" i="21"/>
  <c r="BH4" i="21"/>
  <c r="BH5" i="21"/>
  <c r="BM8" i="21"/>
  <c r="BL8" i="21"/>
  <c r="BJ8" i="21"/>
  <c r="CX10" i="21"/>
  <c r="BH8" i="21"/>
  <c r="CU10" i="21"/>
  <c r="O18" i="21"/>
  <c r="CU18" i="21"/>
  <c r="O4" i="21"/>
  <c r="BH3" i="21"/>
  <c r="BI4" i="21"/>
  <c r="O5" i="16" s="1"/>
  <c r="BJ5" i="21"/>
  <c r="CD7" i="21"/>
  <c r="BJ10" i="21"/>
  <c r="BV13" i="21"/>
  <c r="CX17" i="21"/>
  <c r="CE17" i="21"/>
  <c r="CE13" i="21"/>
  <c r="CE9" i="21"/>
  <c r="CE16" i="21"/>
  <c r="CE12" i="21"/>
  <c r="CE15" i="21"/>
  <c r="CE11" i="21"/>
  <c r="CE7" i="21"/>
  <c r="BJ18" i="21"/>
  <c r="BV5" i="21"/>
  <c r="AB6" i="16" s="1"/>
  <c r="BJ7" i="21"/>
  <c r="BJ11" i="21"/>
  <c r="BH12" i="21"/>
  <c r="BJ15" i="21"/>
  <c r="BH16" i="21"/>
  <c r="CE19" i="21"/>
  <c r="BK19" i="21"/>
  <c r="BI8" i="21"/>
  <c r="BI12" i="21"/>
  <c r="CX14" i="21"/>
  <c r="BI16" i="21"/>
  <c r="CX18" i="21"/>
  <c r="BL19" i="21"/>
  <c r="BH9" i="21"/>
  <c r="BJ12" i="21"/>
  <c r="BH13" i="21"/>
  <c r="N14" i="16" s="1"/>
  <c r="BJ16" i="21"/>
  <c r="BV18" i="21"/>
  <c r="O5" i="21"/>
  <c r="O8" i="21"/>
  <c r="O12" i="21"/>
  <c r="O16" i="21"/>
  <c r="S19" i="21"/>
  <c r="AU19" i="21"/>
  <c r="BQ13" i="21" s="1"/>
  <c r="BO18" i="21"/>
  <c r="CP19" i="21"/>
  <c r="CX19" i="21" s="1"/>
  <c r="CP20" i="21"/>
  <c r="BL12" i="21"/>
  <c r="BL16" i="21"/>
  <c r="BJ17" i="21"/>
  <c r="BP18" i="21"/>
  <c r="CA19" i="21"/>
  <c r="O9" i="21"/>
  <c r="O13" i="21"/>
  <c r="BI11" i="32"/>
  <c r="O12" i="16" s="1"/>
  <c r="BH10" i="32"/>
  <c r="BV3" i="32"/>
  <c r="BV11" i="32"/>
  <c r="BH9" i="32"/>
  <c r="BV18" i="32"/>
  <c r="BV10" i="32"/>
  <c r="AB11" i="16" s="1"/>
  <c r="BL9" i="32"/>
  <c r="CP5" i="32"/>
  <c r="CX5" i="32" s="1"/>
  <c r="BV16" i="32"/>
  <c r="AB17" i="16" s="1"/>
  <c r="BV8" i="32"/>
  <c r="AB9" i="16" s="1"/>
  <c r="CP14" i="32"/>
  <c r="CX14" i="32" s="1"/>
  <c r="CX7" i="32"/>
  <c r="BV15" i="32"/>
  <c r="BV7" i="32"/>
  <c r="AB8" i="16" s="1"/>
  <c r="BI14" i="32"/>
  <c r="AQ13" i="32"/>
  <c r="CP13" i="32"/>
  <c r="CX13" i="32" s="1"/>
  <c r="BV14" i="32"/>
  <c r="BV6" i="32"/>
  <c r="AB7" i="16" s="1"/>
  <c r="BI13" i="32"/>
  <c r="BI5" i="32"/>
  <c r="BV13" i="32"/>
  <c r="BV5" i="32"/>
  <c r="BI4" i="32"/>
  <c r="BV12" i="32"/>
  <c r="AB13" i="16" s="1"/>
  <c r="BV4" i="32"/>
  <c r="CP12" i="32"/>
  <c r="CX12" i="32" s="1"/>
  <c r="CP19" i="32"/>
  <c r="CX19" i="32" s="1"/>
  <c r="CP11" i="32"/>
  <c r="CX11" i="32" s="1"/>
  <c r="CP20" i="32"/>
  <c r="CX20" i="32" s="1"/>
  <c r="CP18" i="32"/>
  <c r="CX18" i="32" s="1"/>
  <c r="CP10" i="32"/>
  <c r="CX10" i="32" s="1"/>
  <c r="CP17" i="32"/>
  <c r="CX17" i="32" s="1"/>
  <c r="CP9" i="32"/>
  <c r="CX9" i="32" s="1"/>
  <c r="CP16" i="32"/>
  <c r="CX16" i="32" s="1"/>
  <c r="CP8" i="32"/>
  <c r="CX8" i="32" s="1"/>
  <c r="CP15" i="32"/>
  <c r="CX15" i="32" s="1"/>
  <c r="N19" i="32"/>
  <c r="BJ16" i="32" s="1"/>
  <c r="M19" i="32"/>
  <c r="CE10" i="32"/>
  <c r="CE8" i="32"/>
  <c r="CE7" i="32"/>
  <c r="CE14" i="32"/>
  <c r="CE6" i="32"/>
  <c r="CE16" i="32"/>
  <c r="CE15" i="32"/>
  <c r="CE5" i="32"/>
  <c r="CE13" i="32"/>
  <c r="CE20" i="32"/>
  <c r="CE12" i="32"/>
  <c r="CE11" i="32"/>
  <c r="CE19" i="32"/>
  <c r="CE18" i="32"/>
  <c r="BM7" i="32"/>
  <c r="S8" i="16" s="1"/>
  <c r="BI12" i="32"/>
  <c r="BI3" i="32"/>
  <c r="BL7" i="32"/>
  <c r="BO3" i="32"/>
  <c r="BM18" i="32"/>
  <c r="BI18" i="32"/>
  <c r="BI10" i="32"/>
  <c r="BH18" i="32"/>
  <c r="BM17" i="32"/>
  <c r="S18" i="16" s="1"/>
  <c r="BH17" i="32"/>
  <c r="BM15" i="32"/>
  <c r="BH12" i="32"/>
  <c r="BM10" i="32"/>
  <c r="L19" i="32"/>
  <c r="O12" i="32"/>
  <c r="BI15" i="32"/>
  <c r="BH11" i="32"/>
  <c r="BL15" i="32"/>
  <c r="BL16" i="32"/>
  <c r="BL8" i="32"/>
  <c r="AQ12" i="32"/>
  <c r="BO18" i="32"/>
  <c r="BO10" i="32"/>
  <c r="BM8" i="32"/>
  <c r="BO9" i="32"/>
  <c r="BI16" i="32"/>
  <c r="BI6" i="32"/>
  <c r="BL6" i="32"/>
  <c r="BO16" i="32"/>
  <c r="BO8" i="32"/>
  <c r="BH16" i="32"/>
  <c r="BL13" i="32"/>
  <c r="R14" i="16" s="1"/>
  <c r="BL5" i="32"/>
  <c r="BM14" i="32"/>
  <c r="BM6" i="32"/>
  <c r="AQ9" i="32"/>
  <c r="AQ17" i="32"/>
  <c r="AQ18" i="32"/>
  <c r="BO15" i="32"/>
  <c r="BO7" i="32"/>
  <c r="BI7" i="32"/>
  <c r="BH6" i="32"/>
  <c r="N7" i="16" s="1"/>
  <c r="BL12" i="32"/>
  <c r="BL4" i="32"/>
  <c r="BM13" i="32"/>
  <c r="BM5" i="32"/>
  <c r="AQ16" i="32"/>
  <c r="BO14" i="32"/>
  <c r="BO6" i="32"/>
  <c r="P19" i="32"/>
  <c r="BL11" i="32"/>
  <c r="BL3" i="32"/>
  <c r="BM4" i="32"/>
  <c r="AQ15" i="32"/>
  <c r="BO19" i="32"/>
  <c r="BO13" i="32"/>
  <c r="BO5" i="32"/>
  <c r="BO17" i="32"/>
  <c r="AQ6" i="32"/>
  <c r="AQ14" i="32"/>
  <c r="BO12" i="32"/>
  <c r="BO4" i="32"/>
  <c r="BO11" i="32"/>
  <c r="AN19" i="32"/>
  <c r="CD16" i="32" s="1"/>
  <c r="AQ5" i="32"/>
  <c r="AR19" i="32"/>
  <c r="AK19" i="32"/>
  <c r="AQ8" i="32"/>
  <c r="AQ7" i="32"/>
  <c r="AQ4" i="32"/>
  <c r="AH19" i="32"/>
  <c r="AQ3" i="32"/>
  <c r="BN19" i="32"/>
  <c r="BH8" i="32"/>
  <c r="BI8" i="32"/>
  <c r="O9" i="32"/>
  <c r="O15" i="32"/>
  <c r="O13" i="32"/>
  <c r="O17" i="32"/>
  <c r="O16" i="32"/>
  <c r="O8" i="32"/>
  <c r="O6" i="32"/>
  <c r="O5" i="32"/>
  <c r="O14" i="32"/>
  <c r="O11" i="32"/>
  <c r="S19" i="32"/>
  <c r="I19" i="32"/>
  <c r="O4" i="32"/>
  <c r="O7" i="32"/>
  <c r="F19" i="32"/>
  <c r="O3" i="32"/>
  <c r="O18" i="32"/>
  <c r="O10" i="32"/>
  <c r="AB16" i="16" l="1"/>
  <c r="BO9" i="36"/>
  <c r="U15" i="16"/>
  <c r="BO15" i="36"/>
  <c r="U16" i="16" s="1"/>
  <c r="CP15" i="36"/>
  <c r="CX15" i="36" s="1"/>
  <c r="CP5" i="36"/>
  <c r="CX5" i="36" s="1"/>
  <c r="CP6" i="36"/>
  <c r="CX6" i="36" s="1"/>
  <c r="CP8" i="36"/>
  <c r="CX8" i="36" s="1"/>
  <c r="CP7" i="36"/>
  <c r="CX7" i="36" s="1"/>
  <c r="S10" i="16"/>
  <c r="O19" i="16"/>
  <c r="AB10" i="16"/>
  <c r="E20" i="16"/>
  <c r="S12" i="16"/>
  <c r="S16" i="16"/>
  <c r="AB12" i="16"/>
  <c r="N15" i="16"/>
  <c r="N16" i="16"/>
  <c r="CI15" i="32"/>
  <c r="CI14" i="32"/>
  <c r="BD3" i="32"/>
  <c r="AB19" i="16"/>
  <c r="N18" i="16"/>
  <c r="U17" i="16"/>
  <c r="U14" i="16"/>
  <c r="O15" i="16"/>
  <c r="S14" i="16"/>
  <c r="R10" i="16"/>
  <c r="U19" i="16"/>
  <c r="S19" i="16"/>
  <c r="O9" i="16"/>
  <c r="N4" i="16"/>
  <c r="R9" i="16"/>
  <c r="N19" i="16"/>
  <c r="S15" i="16"/>
  <c r="U12" i="16"/>
  <c r="U13" i="16"/>
  <c r="R8" i="16"/>
  <c r="N8" i="16"/>
  <c r="R16" i="16"/>
  <c r="O14" i="16"/>
  <c r="S9" i="16"/>
  <c r="O6" i="16"/>
  <c r="U10" i="16"/>
  <c r="U11" i="16"/>
  <c r="S6" i="16"/>
  <c r="T20" i="16"/>
  <c r="N12" i="16"/>
  <c r="O10" i="16"/>
  <c r="O18" i="16"/>
  <c r="O13" i="16"/>
  <c r="S5" i="16"/>
  <c r="R4" i="16"/>
  <c r="U9" i="16"/>
  <c r="U4" i="16"/>
  <c r="U20" i="16"/>
  <c r="AB15" i="16"/>
  <c r="AB18" i="16"/>
  <c r="N6" i="16"/>
  <c r="AB14" i="16"/>
  <c r="N5" i="16"/>
  <c r="O4" i="16"/>
  <c r="U8" i="16"/>
  <c r="U7" i="16"/>
  <c r="N10" i="16"/>
  <c r="N17" i="16"/>
  <c r="R13" i="16"/>
  <c r="O7" i="16"/>
  <c r="S11" i="16"/>
  <c r="AB4" i="16"/>
  <c r="U6" i="16"/>
  <c r="U18" i="16"/>
  <c r="O11" i="16"/>
  <c r="R17" i="16"/>
  <c r="O17" i="16"/>
  <c r="N13" i="16"/>
  <c r="N9" i="16"/>
  <c r="N11" i="16"/>
  <c r="R7" i="16"/>
  <c r="U5" i="16"/>
  <c r="O8" i="16"/>
  <c r="R12" i="16"/>
  <c r="O16" i="16"/>
  <c r="BU10" i="19"/>
  <c r="BU18" i="19"/>
  <c r="BU12" i="19"/>
  <c r="BJ15" i="19"/>
  <c r="CU18" i="19"/>
  <c r="BJ13" i="19"/>
  <c r="BQ5" i="19"/>
  <c r="BQ12" i="19"/>
  <c r="BJ7" i="19"/>
  <c r="BQ7" i="19"/>
  <c r="BQ4" i="19"/>
  <c r="BQ3" i="19"/>
  <c r="CI16" i="32"/>
  <c r="CD8" i="32"/>
  <c r="CI8" i="32"/>
  <c r="CD10" i="32"/>
  <c r="CD7" i="32"/>
  <c r="CD5" i="32"/>
  <c r="CI11" i="32"/>
  <c r="CD15" i="32"/>
  <c r="CI18" i="32"/>
  <c r="BQ9" i="21"/>
  <c r="BU9" i="21"/>
  <c r="BU6" i="21"/>
  <c r="BQ6" i="36"/>
  <c r="BQ15" i="36"/>
  <c r="BQ17" i="36"/>
  <c r="BQ11" i="36"/>
  <c r="BJ4" i="36"/>
  <c r="BJ13" i="36"/>
  <c r="BJ8" i="36"/>
  <c r="BJ12" i="36"/>
  <c r="BJ16" i="36"/>
  <c r="P17" i="16" s="1"/>
  <c r="BJ18" i="36"/>
  <c r="BJ6" i="36"/>
  <c r="BJ15" i="36"/>
  <c r="BL19" i="36"/>
  <c r="BJ14" i="36"/>
  <c r="BJ7" i="36"/>
  <c r="BM19" i="36"/>
  <c r="BJ5" i="36"/>
  <c r="BJ17" i="36"/>
  <c r="BJ3" i="36"/>
  <c r="BJ10" i="36"/>
  <c r="BH19" i="36"/>
  <c r="BJ11" i="36"/>
  <c r="CK17" i="36"/>
  <c r="CT17" i="36" s="1"/>
  <c r="CK13" i="36"/>
  <c r="CT13" i="36" s="1"/>
  <c r="CK19" i="36"/>
  <c r="CT19" i="36" s="1"/>
  <c r="CK18" i="36"/>
  <c r="CT18" i="36" s="1"/>
  <c r="CK15" i="36"/>
  <c r="CT15" i="36" s="1"/>
  <c r="BU17" i="36"/>
  <c r="BU8" i="36"/>
  <c r="CJ14" i="36"/>
  <c r="BU12" i="36"/>
  <c r="BU3" i="36"/>
  <c r="BU15" i="36"/>
  <c r="BU11" i="36"/>
  <c r="BU14" i="36"/>
  <c r="BU13" i="36"/>
  <c r="BK19" i="36"/>
  <c r="CK11" i="36"/>
  <c r="CK7" i="36"/>
  <c r="CL19" i="36"/>
  <c r="CL18" i="36"/>
  <c r="BK18" i="36"/>
  <c r="CN17" i="36"/>
  <c r="CL14" i="36"/>
  <c r="BK14" i="36"/>
  <c r="CN13" i="36"/>
  <c r="CL10" i="36"/>
  <c r="BK10" i="36"/>
  <c r="CN9" i="36"/>
  <c r="CL6" i="36"/>
  <c r="BK6" i="36"/>
  <c r="CK10" i="36"/>
  <c r="CK6" i="36"/>
  <c r="CL17" i="36"/>
  <c r="BK17" i="36"/>
  <c r="CN16" i="36"/>
  <c r="CL13" i="36"/>
  <c r="BK13" i="36"/>
  <c r="CN12" i="36"/>
  <c r="CL9" i="36"/>
  <c r="BK9" i="36"/>
  <c r="CN8" i="36"/>
  <c r="CN20" i="36"/>
  <c r="CK9" i="36"/>
  <c r="BK4" i="36"/>
  <c r="CL16" i="36"/>
  <c r="BK16" i="36"/>
  <c r="CN15" i="36"/>
  <c r="CL12" i="36"/>
  <c r="BK12" i="36"/>
  <c r="CN11" i="36"/>
  <c r="CL8" i="36"/>
  <c r="BK8" i="36"/>
  <c r="CL15" i="36"/>
  <c r="BK15" i="36"/>
  <c r="CK16" i="36"/>
  <c r="CL11" i="36"/>
  <c r="BK11" i="36"/>
  <c r="O19" i="36"/>
  <c r="CK8" i="36"/>
  <c r="BK7" i="36"/>
  <c r="AB3" i="36"/>
  <c r="AB6" i="36" s="1"/>
  <c r="CN7" i="36"/>
  <c r="CN6" i="36"/>
  <c r="CL20" i="36"/>
  <c r="CN19" i="36"/>
  <c r="CN14" i="36"/>
  <c r="CN5" i="36"/>
  <c r="CK20" i="36"/>
  <c r="CN10" i="36"/>
  <c r="CL7" i="36"/>
  <c r="CL5" i="36"/>
  <c r="BK5" i="36"/>
  <c r="BK3" i="36"/>
  <c r="CK5" i="36"/>
  <c r="CN18" i="36"/>
  <c r="CK12" i="36"/>
  <c r="BQ7" i="36"/>
  <c r="BQ19" i="36"/>
  <c r="BQ8" i="36"/>
  <c r="BQ5" i="36"/>
  <c r="BQ3" i="36"/>
  <c r="BQ4" i="36"/>
  <c r="BQ12" i="36"/>
  <c r="BQ16" i="36"/>
  <c r="BQ13" i="36"/>
  <c r="BU5" i="36"/>
  <c r="CI16" i="36"/>
  <c r="CI12" i="36"/>
  <c r="CI8" i="36"/>
  <c r="CI5" i="36"/>
  <c r="CI20" i="36"/>
  <c r="CI15" i="36"/>
  <c r="CI11" i="36"/>
  <c r="CI7" i="36"/>
  <c r="CI19" i="36"/>
  <c r="CI18" i="36"/>
  <c r="CI14" i="36"/>
  <c r="CI10" i="36"/>
  <c r="CI6" i="36"/>
  <c r="AQ19" i="36"/>
  <c r="CI13" i="36"/>
  <c r="CI17" i="36"/>
  <c r="CI9" i="36"/>
  <c r="CU19" i="36"/>
  <c r="CU18" i="36"/>
  <c r="CU14" i="36"/>
  <c r="CU10" i="36"/>
  <c r="CU6" i="36"/>
  <c r="BI19" i="36"/>
  <c r="CU17" i="36"/>
  <c r="CU13" i="36"/>
  <c r="CU9" i="36"/>
  <c r="CU16" i="36"/>
  <c r="CU12" i="36"/>
  <c r="CU8" i="36"/>
  <c r="CU5" i="36"/>
  <c r="CU20" i="36"/>
  <c r="CU7" i="36"/>
  <c r="BU10" i="36"/>
  <c r="BU18" i="36"/>
  <c r="CU15" i="36"/>
  <c r="CU11" i="36"/>
  <c r="BU6" i="36"/>
  <c r="BU9" i="36"/>
  <c r="BU4" i="36"/>
  <c r="BU16" i="36"/>
  <c r="BQ9" i="36"/>
  <c r="BQ18" i="36"/>
  <c r="BQ14" i="36"/>
  <c r="BQ10" i="36"/>
  <c r="BU7" i="36"/>
  <c r="CX16" i="36"/>
  <c r="CX20" i="36"/>
  <c r="CX19" i="36"/>
  <c r="BD3" i="36"/>
  <c r="BJ3" i="32"/>
  <c r="BU11" i="19"/>
  <c r="CU14" i="19"/>
  <c r="CL18" i="19"/>
  <c r="BK17" i="19"/>
  <c r="CN17" i="19"/>
  <c r="CL14" i="19"/>
  <c r="BK13" i="19"/>
  <c r="CN13" i="19"/>
  <c r="CL10" i="19"/>
  <c r="BK9" i="19"/>
  <c r="CN9" i="19"/>
  <c r="CL6" i="19"/>
  <c r="BK5" i="19"/>
  <c r="CK18" i="19"/>
  <c r="CK14" i="19"/>
  <c r="CK10" i="19"/>
  <c r="CL17" i="19"/>
  <c r="BK16" i="19"/>
  <c r="CN16" i="19"/>
  <c r="CL13" i="19"/>
  <c r="BK12" i="19"/>
  <c r="CN12" i="19"/>
  <c r="CL9" i="19"/>
  <c r="BK8" i="19"/>
  <c r="CN8" i="19"/>
  <c r="CN5" i="19"/>
  <c r="CK17" i="19"/>
  <c r="CK13" i="19"/>
  <c r="CK9" i="19"/>
  <c r="CN20" i="19"/>
  <c r="CN19" i="19"/>
  <c r="CL16" i="19"/>
  <c r="BK15" i="19"/>
  <c r="CN15" i="19"/>
  <c r="CL12" i="19"/>
  <c r="BK11" i="19"/>
  <c r="CN11" i="19"/>
  <c r="CL8" i="19"/>
  <c r="BK7" i="19"/>
  <c r="CN7" i="19"/>
  <c r="CL5" i="19"/>
  <c r="BK4" i="19"/>
  <c r="CL20" i="19"/>
  <c r="CL19" i="19"/>
  <c r="BK18" i="19"/>
  <c r="O19" i="19"/>
  <c r="CN18" i="19"/>
  <c r="CL15" i="19"/>
  <c r="BK14" i="19"/>
  <c r="CN14" i="19"/>
  <c r="CL11" i="19"/>
  <c r="BK10" i="19"/>
  <c r="CN10" i="19"/>
  <c r="CL7" i="19"/>
  <c r="BK6" i="19"/>
  <c r="CN6" i="19"/>
  <c r="CK16" i="19"/>
  <c r="CK12" i="19"/>
  <c r="CK8" i="19"/>
  <c r="CK5" i="19"/>
  <c r="CK19" i="19"/>
  <c r="CK7" i="19"/>
  <c r="BK19" i="19"/>
  <c r="BK3" i="19"/>
  <c r="CK6" i="19"/>
  <c r="CK20" i="19"/>
  <c r="CK15" i="19"/>
  <c r="CK11" i="19"/>
  <c r="CU16" i="19"/>
  <c r="BJ10" i="19"/>
  <c r="BU13" i="19"/>
  <c r="BU9" i="19"/>
  <c r="BJ17" i="19"/>
  <c r="CU9" i="19"/>
  <c r="CU20" i="19"/>
  <c r="CI20" i="19"/>
  <c r="CI19" i="19"/>
  <c r="CI15" i="19"/>
  <c r="CI11" i="19"/>
  <c r="CI18" i="19"/>
  <c r="CI14" i="19"/>
  <c r="CI10" i="19"/>
  <c r="CI6" i="19"/>
  <c r="AQ19" i="19"/>
  <c r="CI16" i="19"/>
  <c r="CI12" i="19"/>
  <c r="CI8" i="19"/>
  <c r="CI5" i="19"/>
  <c r="CI7" i="19"/>
  <c r="CI17" i="19"/>
  <c r="CI13" i="19"/>
  <c r="CI9" i="19"/>
  <c r="BU16" i="19"/>
  <c r="CU11" i="19"/>
  <c r="BU6" i="19"/>
  <c r="CU19" i="19"/>
  <c r="BJ9" i="19"/>
  <c r="BU4" i="19"/>
  <c r="CU17" i="19"/>
  <c r="BM19" i="19"/>
  <c r="BJ3" i="19"/>
  <c r="CU15" i="19"/>
  <c r="BI19" i="19"/>
  <c r="BU8" i="19"/>
  <c r="BU7" i="19"/>
  <c r="CU5" i="19"/>
  <c r="BJ11" i="19"/>
  <c r="BH19" i="19"/>
  <c r="AB3" i="19"/>
  <c r="CU6" i="19"/>
  <c r="BU17" i="19"/>
  <c r="BU15" i="19"/>
  <c r="BJ6" i="19"/>
  <c r="CU8" i="19"/>
  <c r="BD3" i="19"/>
  <c r="CU7" i="19"/>
  <c r="CU10" i="19"/>
  <c r="CU12" i="19"/>
  <c r="BU3" i="19"/>
  <c r="BQ8" i="21"/>
  <c r="BQ5" i="21"/>
  <c r="BU8" i="21"/>
  <c r="BU11" i="21"/>
  <c r="CI20" i="21"/>
  <c r="CI19" i="21"/>
  <c r="CI15" i="21"/>
  <c r="CI11" i="21"/>
  <c r="CI7" i="21"/>
  <c r="CI18" i="21"/>
  <c r="CI14" i="21"/>
  <c r="CI10" i="21"/>
  <c r="CI17" i="21"/>
  <c r="CI13" i="21"/>
  <c r="CI9" i="21"/>
  <c r="CI8" i="21"/>
  <c r="CI6" i="21"/>
  <c r="CI16" i="21"/>
  <c r="AQ19" i="21"/>
  <c r="CI5" i="21"/>
  <c r="CI12" i="21"/>
  <c r="BU13" i="21"/>
  <c r="BU15" i="21"/>
  <c r="AB3" i="21"/>
  <c r="BU5" i="21"/>
  <c r="BQ3" i="21"/>
  <c r="CL18" i="21"/>
  <c r="BK17" i="21"/>
  <c r="CN17" i="21"/>
  <c r="CL14" i="21"/>
  <c r="BK13" i="21"/>
  <c r="CN13" i="21"/>
  <c r="CL10" i="21"/>
  <c r="BK9" i="21"/>
  <c r="CN9" i="21"/>
  <c r="CL6" i="21"/>
  <c r="BK5" i="21"/>
  <c r="CK18" i="21"/>
  <c r="CK14" i="21"/>
  <c r="CK10" i="21"/>
  <c r="CL17" i="21"/>
  <c r="BK16" i="21"/>
  <c r="CN16" i="21"/>
  <c r="CL13" i="21"/>
  <c r="BK12" i="21"/>
  <c r="CN12" i="21"/>
  <c r="CL9" i="21"/>
  <c r="BK8" i="21"/>
  <c r="CN8" i="21"/>
  <c r="CN5" i="21"/>
  <c r="CK17" i="21"/>
  <c r="CK13" i="21"/>
  <c r="CK9" i="21"/>
  <c r="CN20" i="21"/>
  <c r="CN19" i="21"/>
  <c r="CL16" i="21"/>
  <c r="BK15" i="21"/>
  <c r="CN15" i="21"/>
  <c r="CL12" i="21"/>
  <c r="BK11" i="21"/>
  <c r="CN11" i="21"/>
  <c r="CL8" i="21"/>
  <c r="BK7" i="21"/>
  <c r="CN7" i="21"/>
  <c r="CL5" i="21"/>
  <c r="BK4" i="21"/>
  <c r="CK16" i="21"/>
  <c r="CK12" i="21"/>
  <c r="CK8" i="21"/>
  <c r="CK5" i="21"/>
  <c r="CL19" i="21"/>
  <c r="CL15" i="21"/>
  <c r="CN6" i="21"/>
  <c r="CN10" i="21"/>
  <c r="CN14" i="21"/>
  <c r="CK19" i="21"/>
  <c r="CK15" i="21"/>
  <c r="BK6" i="21"/>
  <c r="BK3" i="21"/>
  <c r="CN18" i="21"/>
  <c r="CK6" i="21"/>
  <c r="BK14" i="21"/>
  <c r="O19" i="21"/>
  <c r="CK7" i="21"/>
  <c r="BK18" i="21"/>
  <c r="BU17" i="21"/>
  <c r="BK10" i="21"/>
  <c r="CL20" i="21"/>
  <c r="CL11" i="21"/>
  <c r="CK20" i="21"/>
  <c r="CK11" i="21"/>
  <c r="CL7" i="21"/>
  <c r="BU14" i="21"/>
  <c r="BU4" i="21"/>
  <c r="BQ19" i="21"/>
  <c r="BQ7" i="21"/>
  <c r="BQ4" i="21"/>
  <c r="BQ11" i="21"/>
  <c r="BQ15" i="21"/>
  <c r="BU18" i="21"/>
  <c r="BQ12" i="21"/>
  <c r="BU7" i="21"/>
  <c r="BD3" i="21"/>
  <c r="BU16" i="21"/>
  <c r="BU10" i="21"/>
  <c r="BU3" i="21"/>
  <c r="CX20" i="21"/>
  <c r="BQ14" i="21"/>
  <c r="BQ17" i="21"/>
  <c r="CD18" i="32"/>
  <c r="CD11" i="32"/>
  <c r="CD13" i="32"/>
  <c r="CI7" i="32"/>
  <c r="CI10" i="32"/>
  <c r="CD19" i="32"/>
  <c r="CD12" i="32"/>
  <c r="CI5" i="32"/>
  <c r="CD6" i="32"/>
  <c r="CD14" i="32"/>
  <c r="CD17" i="32"/>
  <c r="CD20" i="32"/>
  <c r="CI13" i="32"/>
  <c r="CI6" i="32"/>
  <c r="CI20" i="32"/>
  <c r="CI17" i="32"/>
  <c r="CI12" i="32"/>
  <c r="CI9" i="32"/>
  <c r="CI19" i="32"/>
  <c r="CD9" i="32"/>
  <c r="BU10" i="32"/>
  <c r="BU18" i="32"/>
  <c r="BU11" i="32"/>
  <c r="BU4" i="32"/>
  <c r="BU12" i="32"/>
  <c r="BU15" i="32"/>
  <c r="BU5" i="32"/>
  <c r="BU13" i="32"/>
  <c r="BU6" i="32"/>
  <c r="BU14" i="32"/>
  <c r="BU7" i="32"/>
  <c r="BU8" i="32"/>
  <c r="BU16" i="32"/>
  <c r="BU9" i="32"/>
  <c r="BU17" i="32"/>
  <c r="BK3" i="32"/>
  <c r="CK9" i="32"/>
  <c r="CT9" i="32" s="1"/>
  <c r="CK17" i="32"/>
  <c r="CT17" i="32" s="1"/>
  <c r="CK14" i="32"/>
  <c r="CT14" i="32" s="1"/>
  <c r="CK10" i="32"/>
  <c r="CT10" i="32" s="1"/>
  <c r="CK18" i="32"/>
  <c r="CT18" i="32" s="1"/>
  <c r="CK6" i="32"/>
  <c r="CT6" i="32" s="1"/>
  <c r="CK11" i="32"/>
  <c r="CT11" i="32" s="1"/>
  <c r="CK19" i="32"/>
  <c r="CT19" i="32" s="1"/>
  <c r="CK12" i="32"/>
  <c r="CT12" i="32" s="1"/>
  <c r="CK20" i="32"/>
  <c r="CT20" i="32" s="1"/>
  <c r="AB3" i="32"/>
  <c r="CK13" i="32"/>
  <c r="CT13" i="32" s="1"/>
  <c r="CK5" i="32"/>
  <c r="CK7" i="32"/>
  <c r="CT7" i="32" s="1"/>
  <c r="CK15" i="32"/>
  <c r="CT15" i="32" s="1"/>
  <c r="CK8" i="32"/>
  <c r="CT8" i="32" s="1"/>
  <c r="CK16" i="32"/>
  <c r="CT16" i="32" s="1"/>
  <c r="BU3" i="32"/>
  <c r="CU6" i="32"/>
  <c r="CU14" i="32"/>
  <c r="CU7" i="32"/>
  <c r="CU15" i="32"/>
  <c r="CU18" i="32"/>
  <c r="CU8" i="32"/>
  <c r="CU16" i="32"/>
  <c r="CU10" i="32"/>
  <c r="CU9" i="32"/>
  <c r="CU17" i="32"/>
  <c r="CU11" i="32"/>
  <c r="CU19" i="32"/>
  <c r="CU13" i="32"/>
  <c r="CU12" i="32"/>
  <c r="CU20" i="32"/>
  <c r="CU5" i="32"/>
  <c r="BJ8" i="32"/>
  <c r="CN8" i="32"/>
  <c r="CN16" i="32"/>
  <c r="CQ16" i="32" s="1"/>
  <c r="CO16" i="32" s="1"/>
  <c r="CW16" i="32" s="1"/>
  <c r="CL11" i="32"/>
  <c r="CL19" i="32"/>
  <c r="CN9" i="32"/>
  <c r="CQ9" i="32" s="1"/>
  <c r="CO9" i="32" s="1"/>
  <c r="CW9" i="32" s="1"/>
  <c r="CN17" i="32"/>
  <c r="CQ17" i="32" s="1"/>
  <c r="CO17" i="32" s="1"/>
  <c r="CW17" i="32" s="1"/>
  <c r="CL12" i="32"/>
  <c r="CL20" i="32"/>
  <c r="CN15" i="32"/>
  <c r="CQ15" i="32" s="1"/>
  <c r="CO15" i="32" s="1"/>
  <c r="CW15" i="32" s="1"/>
  <c r="CN10" i="32"/>
  <c r="CQ10" i="32" s="1"/>
  <c r="CO10" i="32" s="1"/>
  <c r="CW10" i="32" s="1"/>
  <c r="CN18" i="32"/>
  <c r="CQ18" i="32" s="1"/>
  <c r="CO18" i="32" s="1"/>
  <c r="CW18" i="32" s="1"/>
  <c r="CL13" i="32"/>
  <c r="CL5" i="32"/>
  <c r="CN11" i="32"/>
  <c r="CN19" i="32"/>
  <c r="CQ19" i="32" s="1"/>
  <c r="CO19" i="32" s="1"/>
  <c r="CW19" i="32" s="1"/>
  <c r="CL6" i="32"/>
  <c r="CL14" i="32"/>
  <c r="CN7" i="32"/>
  <c r="CN12" i="32"/>
  <c r="CN20" i="32"/>
  <c r="CL7" i="32"/>
  <c r="CL15" i="32"/>
  <c r="CL18" i="32"/>
  <c r="CN13" i="32"/>
  <c r="CQ13" i="32" s="1"/>
  <c r="CO13" i="32" s="1"/>
  <c r="CW13" i="32" s="1"/>
  <c r="CN5" i="32"/>
  <c r="CL8" i="32"/>
  <c r="CL16" i="32"/>
  <c r="CL10" i="32"/>
  <c r="CN6" i="32"/>
  <c r="CN14" i="32"/>
  <c r="CQ14" i="32" s="1"/>
  <c r="CO14" i="32" s="1"/>
  <c r="CW14" i="32" s="1"/>
  <c r="CL9" i="32"/>
  <c r="CL17" i="32"/>
  <c r="BJ11" i="32"/>
  <c r="BJ10" i="32"/>
  <c r="BJ13" i="32"/>
  <c r="BJ18" i="32"/>
  <c r="BJ4" i="32"/>
  <c r="P5" i="16" s="1"/>
  <c r="BH19" i="32"/>
  <c r="BJ12" i="32"/>
  <c r="BL19" i="32"/>
  <c r="BJ5" i="32"/>
  <c r="P6" i="16" s="1"/>
  <c r="BJ6" i="32"/>
  <c r="BJ17" i="32"/>
  <c r="BJ14" i="32"/>
  <c r="BJ15" i="32"/>
  <c r="BJ7" i="32"/>
  <c r="BJ9" i="32"/>
  <c r="BM19" i="32"/>
  <c r="S20" i="16" s="1"/>
  <c r="AQ19" i="32"/>
  <c r="BK12" i="32"/>
  <c r="BK17" i="32"/>
  <c r="BK13" i="32"/>
  <c r="BK10" i="32"/>
  <c r="BK5" i="32"/>
  <c r="BK6" i="32"/>
  <c r="BK11" i="32"/>
  <c r="BK7" i="32"/>
  <c r="BK14" i="32"/>
  <c r="BK15" i="32"/>
  <c r="BK8" i="32"/>
  <c r="BK18" i="32"/>
  <c r="BK19" i="32"/>
  <c r="BK16" i="32"/>
  <c r="BK4" i="32"/>
  <c r="BK9" i="32"/>
  <c r="BI19" i="32"/>
  <c r="O20" i="16" s="1"/>
  <c r="O19" i="32"/>
  <c r="Q20" i="16" l="1"/>
  <c r="N20" i="16"/>
  <c r="P15" i="16"/>
  <c r="P19" i="16"/>
  <c r="P18" i="16"/>
  <c r="P14" i="16"/>
  <c r="P9" i="16"/>
  <c r="H4" i="16"/>
  <c r="H10" i="16" s="1"/>
  <c r="J4" i="16"/>
  <c r="R20" i="16"/>
  <c r="P4" i="16"/>
  <c r="P7" i="16"/>
  <c r="P12" i="16"/>
  <c r="P8" i="16"/>
  <c r="P13" i="16"/>
  <c r="P16" i="16"/>
  <c r="P11" i="16"/>
  <c r="AA13" i="16"/>
  <c r="BR19" i="32"/>
  <c r="BD6" i="32"/>
  <c r="AA11" i="16"/>
  <c r="Q4" i="16"/>
  <c r="AA8" i="16"/>
  <c r="CJ14" i="32"/>
  <c r="AA12" i="16"/>
  <c r="AA9" i="16"/>
  <c r="Q15" i="16"/>
  <c r="Q5" i="16"/>
  <c r="Q17" i="16"/>
  <c r="Q10" i="16"/>
  <c r="P10" i="16"/>
  <c r="AA6" i="16"/>
  <c r="Q16" i="16"/>
  <c r="Q9" i="16"/>
  <c r="AA7" i="16"/>
  <c r="Q11" i="16"/>
  <c r="Q8" i="16"/>
  <c r="AA5" i="16"/>
  <c r="AA18" i="16"/>
  <c r="Q7" i="16"/>
  <c r="AA16" i="16"/>
  <c r="Q14" i="16"/>
  <c r="AA19" i="16"/>
  <c r="AA15" i="16"/>
  <c r="Q19" i="16"/>
  <c r="Q13" i="16"/>
  <c r="Q6" i="16"/>
  <c r="AA14" i="16"/>
  <c r="AA17" i="16"/>
  <c r="AA10" i="16"/>
  <c r="AA4" i="16"/>
  <c r="Q12" i="16"/>
  <c r="Q18" i="16"/>
  <c r="CJ17" i="36"/>
  <c r="CJ15" i="36"/>
  <c r="CJ13" i="36"/>
  <c r="CJ19" i="36"/>
  <c r="CJ18" i="36"/>
  <c r="BU19" i="36"/>
  <c r="CQ6" i="36"/>
  <c r="CO6" i="36" s="1"/>
  <c r="CJ16" i="36"/>
  <c r="CT16" i="36"/>
  <c r="CQ15" i="36"/>
  <c r="CO15" i="36" s="1"/>
  <c r="CM15" i="36" s="1"/>
  <c r="CT10" i="36"/>
  <c r="CJ10" i="36"/>
  <c r="CQ7" i="36"/>
  <c r="CO7" i="36" s="1"/>
  <c r="CM7" i="36" s="1"/>
  <c r="CQ12" i="36"/>
  <c r="CO12" i="36" s="1"/>
  <c r="CM12" i="36" s="1"/>
  <c r="CQ17" i="36"/>
  <c r="CO17" i="36" s="1"/>
  <c r="CM17" i="36" s="1"/>
  <c r="CT12" i="36"/>
  <c r="CJ12" i="36"/>
  <c r="CT20" i="36"/>
  <c r="CJ20" i="36"/>
  <c r="CQ9" i="36"/>
  <c r="CO9" i="36" s="1"/>
  <c r="CM9" i="36" s="1"/>
  <c r="CQ18" i="36"/>
  <c r="CO18" i="36" s="1"/>
  <c r="CM18" i="36" s="1"/>
  <c r="CQ5" i="36"/>
  <c r="CO5" i="36" s="1"/>
  <c r="CM5" i="36" s="1"/>
  <c r="CJ8" i="36"/>
  <c r="CT8" i="36"/>
  <c r="CT9" i="36"/>
  <c r="CJ9" i="36"/>
  <c r="CQ16" i="36"/>
  <c r="CO16" i="36" s="1"/>
  <c r="CM16" i="36" s="1"/>
  <c r="CQ10" i="36"/>
  <c r="CO10" i="36" s="1"/>
  <c r="CM10" i="36" s="1"/>
  <c r="CJ5" i="36"/>
  <c r="CT5" i="36"/>
  <c r="CQ14" i="36"/>
  <c r="CO14" i="36" s="1"/>
  <c r="CM14" i="36" s="1"/>
  <c r="CQ11" i="36"/>
  <c r="CO11" i="36" s="1"/>
  <c r="CM11" i="36" s="1"/>
  <c r="CQ20" i="36"/>
  <c r="CO20" i="36" s="1"/>
  <c r="CM20" i="36" s="1"/>
  <c r="CJ7" i="36"/>
  <c r="CT7" i="36"/>
  <c r="BS19" i="36"/>
  <c r="CQ19" i="36"/>
  <c r="CO19" i="36" s="1"/>
  <c r="CM19" i="36" s="1"/>
  <c r="CQ8" i="36"/>
  <c r="CO8" i="36" s="1"/>
  <c r="CM8" i="36" s="1"/>
  <c r="CQ13" i="36"/>
  <c r="CO13" i="36" s="1"/>
  <c r="CM13" i="36" s="1"/>
  <c r="CT11" i="36"/>
  <c r="CJ11" i="36"/>
  <c r="BD6" i="36"/>
  <c r="BR19" i="36"/>
  <c r="CB20" i="36"/>
  <c r="CB15" i="36"/>
  <c r="CB11" i="36"/>
  <c r="CB7" i="36"/>
  <c r="CB19" i="36"/>
  <c r="CB18" i="36"/>
  <c r="CB14" i="36"/>
  <c r="CB10" i="36"/>
  <c r="CB17" i="36"/>
  <c r="CB13" i="36"/>
  <c r="CB9" i="36"/>
  <c r="CB6" i="36"/>
  <c r="CB12" i="36"/>
  <c r="CB5" i="36"/>
  <c r="CB16" i="36"/>
  <c r="CB8" i="36"/>
  <c r="CT6" i="36"/>
  <c r="CJ6" i="36"/>
  <c r="CJ13" i="32"/>
  <c r="CJ10" i="32"/>
  <c r="CJ9" i="32"/>
  <c r="CT14" i="19"/>
  <c r="CJ14" i="19"/>
  <c r="BU19" i="19"/>
  <c r="CJ7" i="19"/>
  <c r="CT7" i="19"/>
  <c r="CQ20" i="19"/>
  <c r="CO20" i="19" s="1"/>
  <c r="CM20" i="19" s="1"/>
  <c r="CQ12" i="19"/>
  <c r="CO12" i="19" s="1"/>
  <c r="CM12" i="19" s="1"/>
  <c r="CJ18" i="19"/>
  <c r="CT18" i="19"/>
  <c r="CT19" i="19"/>
  <c r="CJ19" i="19"/>
  <c r="CQ10" i="19"/>
  <c r="CO10" i="19" s="1"/>
  <c r="CM10" i="19" s="1"/>
  <c r="CQ11" i="19"/>
  <c r="CO11" i="19" s="1"/>
  <c r="CT9" i="19"/>
  <c r="CJ9" i="19"/>
  <c r="CQ17" i="19"/>
  <c r="CO17" i="19" s="1"/>
  <c r="CQ19" i="19"/>
  <c r="CO19" i="19" s="1"/>
  <c r="CM19" i="19" s="1"/>
  <c r="CJ11" i="19"/>
  <c r="CT11" i="19"/>
  <c r="CT5" i="19"/>
  <c r="CJ5" i="19"/>
  <c r="CT13" i="19"/>
  <c r="CJ13" i="19"/>
  <c r="CJ15" i="19"/>
  <c r="CT15" i="19"/>
  <c r="CT8" i="19"/>
  <c r="CJ8" i="19"/>
  <c r="CJ17" i="19"/>
  <c r="CT17" i="19"/>
  <c r="CQ16" i="19"/>
  <c r="CO16" i="19" s="1"/>
  <c r="CQ9" i="19"/>
  <c r="CO9" i="19" s="1"/>
  <c r="CM9" i="19" s="1"/>
  <c r="CQ18" i="19"/>
  <c r="CO18" i="19" s="1"/>
  <c r="CJ20" i="19"/>
  <c r="CT20" i="19"/>
  <c r="CJ12" i="19"/>
  <c r="CT12" i="19"/>
  <c r="CQ14" i="19"/>
  <c r="CO14" i="19" s="1"/>
  <c r="CM14" i="19" s="1"/>
  <c r="CQ15" i="19"/>
  <c r="CO15" i="19" s="1"/>
  <c r="CQ5" i="19"/>
  <c r="CO5" i="19" s="1"/>
  <c r="AB6" i="19"/>
  <c r="BS19" i="19"/>
  <c r="CT6" i="19"/>
  <c r="CJ6" i="19"/>
  <c r="CT16" i="19"/>
  <c r="CJ16" i="19"/>
  <c r="CQ8" i="19"/>
  <c r="CO8" i="19" s="1"/>
  <c r="BD6" i="19"/>
  <c r="BR19" i="19"/>
  <c r="CB20" i="19"/>
  <c r="CB19" i="19"/>
  <c r="CB15" i="19"/>
  <c r="CB11" i="19"/>
  <c r="CB7" i="19"/>
  <c r="CB18" i="19"/>
  <c r="CB14" i="19"/>
  <c r="CB10" i="19"/>
  <c r="CB6" i="19"/>
  <c r="CB17" i="19"/>
  <c r="CB13" i="19"/>
  <c r="CB9" i="19"/>
  <c r="CB16" i="19"/>
  <c r="CB12" i="19"/>
  <c r="CB8" i="19"/>
  <c r="CB5" i="19"/>
  <c r="CQ6" i="19"/>
  <c r="CO6" i="19" s="1"/>
  <c r="CM6" i="19" s="1"/>
  <c r="CQ7" i="19"/>
  <c r="CO7" i="19" s="1"/>
  <c r="CM7" i="19" s="1"/>
  <c r="CJ10" i="19"/>
  <c r="CT10" i="19"/>
  <c r="CQ13" i="19"/>
  <c r="CO13" i="19" s="1"/>
  <c r="CQ19" i="21"/>
  <c r="CO19" i="21" s="1"/>
  <c r="CM19" i="21" s="1"/>
  <c r="CT5" i="21"/>
  <c r="CJ5" i="21"/>
  <c r="CQ20" i="21"/>
  <c r="CO20" i="21" s="1"/>
  <c r="CM20" i="21" s="1"/>
  <c r="CQ12" i="21"/>
  <c r="CO12" i="21" s="1"/>
  <c r="CM12" i="21" s="1"/>
  <c r="CJ18" i="21"/>
  <c r="CT18" i="21"/>
  <c r="CT15" i="21"/>
  <c r="CJ15" i="21"/>
  <c r="CT8" i="21"/>
  <c r="CJ8" i="21"/>
  <c r="CQ11" i="21"/>
  <c r="CO11" i="21" s="1"/>
  <c r="CM11" i="21" s="1"/>
  <c r="CT9" i="21"/>
  <c r="CJ9" i="21"/>
  <c r="CQ17" i="21"/>
  <c r="CO17" i="21" s="1"/>
  <c r="AB6" i="21"/>
  <c r="BS19" i="21"/>
  <c r="CQ18" i="21"/>
  <c r="CO18" i="21" s="1"/>
  <c r="CM18" i="21" s="1"/>
  <c r="CQ13" i="21"/>
  <c r="CO13" i="21" s="1"/>
  <c r="CT7" i="21"/>
  <c r="CJ7" i="21"/>
  <c r="CT19" i="21"/>
  <c r="CJ19" i="21"/>
  <c r="CJ12" i="21"/>
  <c r="CT12" i="21"/>
  <c r="CT13" i="21"/>
  <c r="CJ13" i="21"/>
  <c r="CT14" i="21"/>
  <c r="CJ14" i="21"/>
  <c r="CT11" i="21"/>
  <c r="CJ11" i="21"/>
  <c r="CQ14" i="21"/>
  <c r="CO14" i="21" s="1"/>
  <c r="CM14" i="21" s="1"/>
  <c r="CJ16" i="21"/>
  <c r="CT16" i="21"/>
  <c r="CT17" i="21"/>
  <c r="CJ17" i="21"/>
  <c r="CQ16" i="21"/>
  <c r="CO16" i="21" s="1"/>
  <c r="CQ9" i="21"/>
  <c r="CO9" i="21" s="1"/>
  <c r="CQ7" i="21"/>
  <c r="CO7" i="21" s="1"/>
  <c r="CM7" i="21" s="1"/>
  <c r="BU19" i="21"/>
  <c r="CJ20" i="21"/>
  <c r="CT20" i="21"/>
  <c r="CQ10" i="21"/>
  <c r="CO10" i="21" s="1"/>
  <c r="CM10" i="21"/>
  <c r="CQ15" i="21"/>
  <c r="CO15" i="21" s="1"/>
  <c r="CQ5" i="21"/>
  <c r="CO5" i="21" s="1"/>
  <c r="CT10" i="21"/>
  <c r="CJ10" i="21"/>
  <c r="BD6" i="21"/>
  <c r="BR19" i="21"/>
  <c r="CT6" i="21"/>
  <c r="CJ6" i="21"/>
  <c r="CQ6" i="21"/>
  <c r="CO6" i="21" s="1"/>
  <c r="CM6" i="21" s="1"/>
  <c r="CQ8" i="21"/>
  <c r="CO8" i="21" s="1"/>
  <c r="CM8" i="21" s="1"/>
  <c r="CB20" i="21"/>
  <c r="CB19" i="21"/>
  <c r="CB15" i="21"/>
  <c r="CB11" i="21"/>
  <c r="CB7" i="21"/>
  <c r="CB18" i="21"/>
  <c r="CB14" i="21"/>
  <c r="CB10" i="21"/>
  <c r="CB6" i="21"/>
  <c r="CB17" i="21"/>
  <c r="CB13" i="21"/>
  <c r="CB9" i="21"/>
  <c r="CB16" i="21"/>
  <c r="CB8" i="21"/>
  <c r="CB5" i="21"/>
  <c r="CB12" i="21"/>
  <c r="CJ20" i="32"/>
  <c r="CJ17" i="32"/>
  <c r="CJ15" i="32"/>
  <c r="CJ11" i="32"/>
  <c r="CJ18" i="32"/>
  <c r="CJ6" i="32"/>
  <c r="CJ19" i="32"/>
  <c r="CJ16" i="32"/>
  <c r="CJ5" i="32"/>
  <c r="CT5" i="32"/>
  <c r="CJ12" i="32"/>
  <c r="CJ8" i="32"/>
  <c r="CJ7" i="32"/>
  <c r="BS19" i="32"/>
  <c r="AB6" i="32"/>
  <c r="H7" i="16" s="1"/>
  <c r="BU19" i="32"/>
  <c r="CM19" i="32"/>
  <c r="CZ19" i="32" s="1"/>
  <c r="CR19" i="32"/>
  <c r="CM14" i="32"/>
  <c r="CZ14" i="32" s="1"/>
  <c r="CR14" i="32"/>
  <c r="CQ11" i="32"/>
  <c r="CO11" i="32" s="1"/>
  <c r="CM17" i="32"/>
  <c r="CZ17" i="32" s="1"/>
  <c r="CR17" i="32"/>
  <c r="CQ6" i="32"/>
  <c r="CO6" i="32" s="1"/>
  <c r="CQ20" i="32"/>
  <c r="CO20" i="32" s="1"/>
  <c r="CQ12" i="32"/>
  <c r="CO12" i="32" s="1"/>
  <c r="CM18" i="32"/>
  <c r="CZ18" i="32" s="1"/>
  <c r="CR18" i="32"/>
  <c r="CM13" i="32"/>
  <c r="CZ13" i="32" s="1"/>
  <c r="CR13" i="32"/>
  <c r="CM9" i="32"/>
  <c r="CZ9" i="32" s="1"/>
  <c r="CR9" i="32"/>
  <c r="CQ7" i="32"/>
  <c r="CO7" i="32" s="1"/>
  <c r="CM10" i="32"/>
  <c r="CZ10" i="32" s="1"/>
  <c r="CR10" i="32"/>
  <c r="CM16" i="32"/>
  <c r="CZ16" i="32" s="1"/>
  <c r="CR16" i="32"/>
  <c r="CQ5" i="32"/>
  <c r="CO5" i="32" s="1"/>
  <c r="CM15" i="32"/>
  <c r="CZ15" i="32" s="1"/>
  <c r="CR15" i="32"/>
  <c r="CQ8" i="32"/>
  <c r="CO8" i="32" s="1"/>
  <c r="J7" i="16" l="1"/>
  <c r="Y20" i="16"/>
  <c r="AA20" i="16"/>
  <c r="X20" i="16"/>
  <c r="BT19" i="36"/>
  <c r="BZ12" i="36"/>
  <c r="CC12" i="36"/>
  <c r="CF12" i="36" s="1"/>
  <c r="BZ6" i="36"/>
  <c r="CC6" i="36"/>
  <c r="CF6" i="36" s="1"/>
  <c r="BZ14" i="36"/>
  <c r="CC14" i="36"/>
  <c r="CF14" i="36" s="1"/>
  <c r="CR10" i="36"/>
  <c r="CS10" i="36" s="1"/>
  <c r="CW10" i="36"/>
  <c r="CZ10" i="36" s="1"/>
  <c r="BZ7" i="36"/>
  <c r="CC7" i="36"/>
  <c r="CF7" i="36" s="1"/>
  <c r="BZ16" i="36"/>
  <c r="CC16" i="36"/>
  <c r="CF16" i="36" s="1"/>
  <c r="BZ5" i="36"/>
  <c r="CC5" i="36"/>
  <c r="CF5" i="36" s="1"/>
  <c r="BZ18" i="36"/>
  <c r="CC18" i="36"/>
  <c r="CF18" i="36" s="1"/>
  <c r="CR19" i="36"/>
  <c r="CS19" i="36" s="1"/>
  <c r="CW19" i="36"/>
  <c r="CZ19" i="36" s="1"/>
  <c r="CR11" i="36"/>
  <c r="CS11" i="36" s="1"/>
  <c r="CW11" i="36"/>
  <c r="CZ11" i="36" s="1"/>
  <c r="CW5" i="36"/>
  <c r="CZ5" i="36" s="1"/>
  <c r="CR5" i="36"/>
  <c r="CS5" i="36" s="1"/>
  <c r="CW12" i="36"/>
  <c r="CZ12" i="36" s="1"/>
  <c r="CR12" i="36"/>
  <c r="CS12" i="36" s="1"/>
  <c r="CR6" i="36"/>
  <c r="CW6" i="36"/>
  <c r="CR18" i="36"/>
  <c r="CS18" i="36" s="1"/>
  <c r="CW18" i="36"/>
  <c r="CZ18" i="36" s="1"/>
  <c r="CM6" i="36"/>
  <c r="BZ9" i="36"/>
  <c r="CC9" i="36"/>
  <c r="CF9" i="36" s="1"/>
  <c r="BZ11" i="36"/>
  <c r="CC11" i="36"/>
  <c r="CF11" i="36" s="1"/>
  <c r="BZ19" i="36"/>
  <c r="CC19" i="36"/>
  <c r="CF19" i="36" s="1"/>
  <c r="CR14" i="36"/>
  <c r="CS14" i="36" s="1"/>
  <c r="CW14" i="36"/>
  <c r="CZ14" i="36" s="1"/>
  <c r="CR7" i="36"/>
  <c r="CS7" i="36" s="1"/>
  <c r="CW7" i="36"/>
  <c r="CZ7" i="36" s="1"/>
  <c r="BZ13" i="36"/>
  <c r="CC13" i="36"/>
  <c r="CF13" i="36" s="1"/>
  <c r="BZ15" i="36"/>
  <c r="CC15" i="36"/>
  <c r="CF15" i="36" s="1"/>
  <c r="CW13" i="36"/>
  <c r="CZ13" i="36" s="1"/>
  <c r="CR13" i="36"/>
  <c r="CS13" i="36" s="1"/>
  <c r="CW16" i="36"/>
  <c r="CZ16" i="36" s="1"/>
  <c r="CR16" i="36"/>
  <c r="CS16" i="36" s="1"/>
  <c r="BZ17" i="36"/>
  <c r="CC17" i="36"/>
  <c r="CF17" i="36" s="1"/>
  <c r="BZ20" i="36"/>
  <c r="CC20" i="36"/>
  <c r="CF20" i="36" s="1"/>
  <c r="BZ8" i="36"/>
  <c r="CC8" i="36"/>
  <c r="CF8" i="36" s="1"/>
  <c r="BZ10" i="36"/>
  <c r="CC10" i="36"/>
  <c r="CF10" i="36" s="1"/>
  <c r="CW8" i="36"/>
  <c r="CZ8" i="36" s="1"/>
  <c r="CR8" i="36"/>
  <c r="CS8" i="36" s="1"/>
  <c r="CR20" i="36"/>
  <c r="CS20" i="36" s="1"/>
  <c r="CW20" i="36"/>
  <c r="CZ20" i="36" s="1"/>
  <c r="CW9" i="36"/>
  <c r="CZ9" i="36" s="1"/>
  <c r="CR9" i="36"/>
  <c r="CS9" i="36" s="1"/>
  <c r="CW17" i="36"/>
  <c r="CZ17" i="36" s="1"/>
  <c r="CR17" i="36"/>
  <c r="CS17" i="36" s="1"/>
  <c r="CR15" i="36"/>
  <c r="CS15" i="36" s="1"/>
  <c r="CW15" i="36"/>
  <c r="CZ15" i="36" s="1"/>
  <c r="BT19" i="32"/>
  <c r="BZ13" i="19"/>
  <c r="CC13" i="19"/>
  <c r="CF13" i="19" s="1"/>
  <c r="BZ17" i="19"/>
  <c r="CC17" i="19"/>
  <c r="CF17" i="19" s="1"/>
  <c r="BZ19" i="19"/>
  <c r="CG19" i="19" s="1"/>
  <c r="CH19" i="19" s="1"/>
  <c r="CC19" i="19"/>
  <c r="CF19" i="19" s="1"/>
  <c r="CR9" i="19"/>
  <c r="CW9" i="19"/>
  <c r="CR11" i="19"/>
  <c r="CW11" i="19"/>
  <c r="BZ20" i="19"/>
  <c r="CC20" i="19"/>
  <c r="CF20" i="19" s="1"/>
  <c r="CR14" i="19"/>
  <c r="CW14" i="19"/>
  <c r="CR19" i="19"/>
  <c r="CW19" i="19"/>
  <c r="CR10" i="19"/>
  <c r="CS10" i="19" s="1"/>
  <c r="CW10" i="19"/>
  <c r="CZ10" i="19" s="1"/>
  <c r="CR20" i="19"/>
  <c r="CS20" i="19" s="1"/>
  <c r="CW20" i="19"/>
  <c r="CR18" i="19"/>
  <c r="CW18" i="19"/>
  <c r="BZ5" i="19"/>
  <c r="CG5" i="19" s="1"/>
  <c r="CH5" i="19" s="1"/>
  <c r="BR3" i="19" s="1"/>
  <c r="CC5" i="19"/>
  <c r="CF5" i="19" s="1"/>
  <c r="BZ10" i="19"/>
  <c r="CG10" i="19" s="1"/>
  <c r="CH10" i="19" s="1"/>
  <c r="BR8" i="19" s="1"/>
  <c r="CC10" i="19"/>
  <c r="CF10" i="19" s="1"/>
  <c r="BR17" i="19"/>
  <c r="BT19" i="19"/>
  <c r="CW16" i="19"/>
  <c r="CR16" i="19"/>
  <c r="CR17" i="19"/>
  <c r="CS17" i="19" s="1"/>
  <c r="CW17" i="19"/>
  <c r="CZ17" i="19" s="1"/>
  <c r="CS19" i="19"/>
  <c r="CR13" i="19"/>
  <c r="CW13" i="19"/>
  <c r="CM13" i="19"/>
  <c r="CZ13" i="19" s="1"/>
  <c r="BZ8" i="19"/>
  <c r="CC8" i="19"/>
  <c r="CF8" i="19" s="1"/>
  <c r="BZ14" i="19"/>
  <c r="CC14" i="19"/>
  <c r="CF14" i="19" s="1"/>
  <c r="CM16" i="19"/>
  <c r="CM17" i="19"/>
  <c r="CZ19" i="19"/>
  <c r="CR15" i="19"/>
  <c r="CW15" i="19"/>
  <c r="CR6" i="19"/>
  <c r="CS6" i="19" s="1"/>
  <c r="CW6" i="19"/>
  <c r="CZ6" i="19" s="1"/>
  <c r="BZ12" i="19"/>
  <c r="CC12" i="19"/>
  <c r="CF12" i="19" s="1"/>
  <c r="BZ18" i="19"/>
  <c r="CG18" i="19" s="1"/>
  <c r="CH18" i="19" s="1"/>
  <c r="BR16" i="19" s="1"/>
  <c r="CC18" i="19"/>
  <c r="CF18" i="19" s="1"/>
  <c r="CW8" i="19"/>
  <c r="CR8" i="19"/>
  <c r="CR5" i="19"/>
  <c r="CW5" i="19"/>
  <c r="CZ20" i="19"/>
  <c r="CS9" i="19"/>
  <c r="BZ16" i="19"/>
  <c r="CC16" i="19"/>
  <c r="CF16" i="19" s="1"/>
  <c r="BZ7" i="19"/>
  <c r="CC7" i="19"/>
  <c r="CF7" i="19" s="1"/>
  <c r="CM8" i="19"/>
  <c r="CM5" i="19"/>
  <c r="CZ5" i="19" s="1"/>
  <c r="CZ9" i="19"/>
  <c r="CS18" i="19"/>
  <c r="CS14" i="19"/>
  <c r="BS12" i="19" s="1"/>
  <c r="BZ15" i="19"/>
  <c r="CC15" i="19"/>
  <c r="CF15" i="19" s="1"/>
  <c r="BZ6" i="19"/>
  <c r="CC6" i="19"/>
  <c r="CF6" i="19" s="1"/>
  <c r="CR7" i="19"/>
  <c r="CS7" i="19" s="1"/>
  <c r="CW7" i="19"/>
  <c r="CZ7" i="19" s="1"/>
  <c r="BZ9" i="19"/>
  <c r="CC9" i="19"/>
  <c r="CF9" i="19" s="1"/>
  <c r="BZ11" i="19"/>
  <c r="CC11" i="19"/>
  <c r="CF11" i="19" s="1"/>
  <c r="CS16" i="19"/>
  <c r="CM15" i="19"/>
  <c r="CM18" i="19"/>
  <c r="CZ18" i="19" s="1"/>
  <c r="CS8" i="19"/>
  <c r="CM11" i="19"/>
  <c r="CS11" i="19" s="1"/>
  <c r="CW12" i="19"/>
  <c r="CZ12" i="19" s="1"/>
  <c r="CR12" i="19"/>
  <c r="CS12" i="19" s="1"/>
  <c r="BS10" i="19" s="1"/>
  <c r="CZ14" i="19"/>
  <c r="CR11" i="21"/>
  <c r="CS11" i="21" s="1"/>
  <c r="CW11" i="21"/>
  <c r="BZ6" i="21"/>
  <c r="CC6" i="21"/>
  <c r="CF6" i="21" s="1"/>
  <c r="BZ20" i="21"/>
  <c r="CC20" i="21"/>
  <c r="CF20" i="21" s="1"/>
  <c r="CR10" i="21"/>
  <c r="CS10" i="21" s="1"/>
  <c r="CW10" i="21"/>
  <c r="CZ10" i="21" s="1"/>
  <c r="CW16" i="21"/>
  <c r="CR16" i="21"/>
  <c r="BT19" i="21"/>
  <c r="BZ15" i="21"/>
  <c r="CC15" i="21"/>
  <c r="CF15" i="21" s="1"/>
  <c r="CR18" i="21"/>
  <c r="CS18" i="21" s="1"/>
  <c r="CW18" i="21"/>
  <c r="BZ12" i="21"/>
  <c r="CC12" i="21"/>
  <c r="CF12" i="21" s="1"/>
  <c r="BZ10" i="21"/>
  <c r="CC10" i="21"/>
  <c r="CF10" i="21" s="1"/>
  <c r="CW8" i="21"/>
  <c r="CZ8" i="21" s="1"/>
  <c r="CR8" i="21"/>
  <c r="CS8" i="21" s="1"/>
  <c r="CZ20" i="21"/>
  <c r="CM16" i="21"/>
  <c r="CS16" i="21" s="1"/>
  <c r="CZ11" i="21"/>
  <c r="CR20" i="21"/>
  <c r="CS20" i="21" s="1"/>
  <c r="CW20" i="21"/>
  <c r="CR15" i="21"/>
  <c r="CW15" i="21"/>
  <c r="BZ19" i="21"/>
  <c r="CC19" i="21"/>
  <c r="CF19" i="21" s="1"/>
  <c r="CR14" i="21"/>
  <c r="CS14" i="21" s="1"/>
  <c r="CW14" i="21"/>
  <c r="CR17" i="21"/>
  <c r="CW17" i="21"/>
  <c r="BZ14" i="21"/>
  <c r="CC14" i="21"/>
  <c r="CF14" i="21" s="1"/>
  <c r="CR5" i="21"/>
  <c r="CW5" i="21"/>
  <c r="CZ14" i="21"/>
  <c r="CM17" i="21"/>
  <c r="BZ13" i="21"/>
  <c r="CC13" i="21"/>
  <c r="CF13" i="21" s="1"/>
  <c r="CW12" i="21"/>
  <c r="CZ12" i="21" s="1"/>
  <c r="CR12" i="21"/>
  <c r="CS12" i="21" s="1"/>
  <c r="BZ5" i="21"/>
  <c r="CC5" i="21"/>
  <c r="CF5" i="21" s="1"/>
  <c r="BZ18" i="21"/>
  <c r="CC18" i="21"/>
  <c r="CF18" i="21" s="1"/>
  <c r="BZ16" i="21"/>
  <c r="CC16" i="21"/>
  <c r="CF16" i="21" s="1"/>
  <c r="BZ7" i="21"/>
  <c r="CC7" i="21"/>
  <c r="CF7" i="21" s="1"/>
  <c r="CR6" i="21"/>
  <c r="CS6" i="21" s="1"/>
  <c r="CW6" i="21"/>
  <c r="CZ6" i="21" s="1"/>
  <c r="CM5" i="21"/>
  <c r="CZ5" i="21" s="1"/>
  <c r="CZ16" i="21"/>
  <c r="CR13" i="21"/>
  <c r="CW13" i="21"/>
  <c r="CZ18" i="21"/>
  <c r="CR9" i="21"/>
  <c r="CW9" i="21"/>
  <c r="BZ17" i="21"/>
  <c r="CC17" i="21"/>
  <c r="CF17" i="21" s="1"/>
  <c r="CM9" i="21"/>
  <c r="CZ9" i="21" s="1"/>
  <c r="BZ8" i="21"/>
  <c r="CC8" i="21"/>
  <c r="CF8" i="21" s="1"/>
  <c r="BZ9" i="21"/>
  <c r="CC9" i="21"/>
  <c r="CF9" i="21" s="1"/>
  <c r="BZ11" i="21"/>
  <c r="CC11" i="21"/>
  <c r="CF11" i="21" s="1"/>
  <c r="CM15" i="21"/>
  <c r="CS15" i="21" s="1"/>
  <c r="CR7" i="21"/>
  <c r="CS7" i="21" s="1"/>
  <c r="CW7" i="21"/>
  <c r="CZ7" i="21" s="1"/>
  <c r="CM13" i="21"/>
  <c r="CZ13" i="21" s="1"/>
  <c r="CR19" i="21"/>
  <c r="CS19" i="21" s="1"/>
  <c r="CW19" i="21"/>
  <c r="CZ19" i="21" s="1"/>
  <c r="CS15" i="32"/>
  <c r="BS13" i="32" s="1"/>
  <c r="CS17" i="32"/>
  <c r="BS15" i="32" s="1"/>
  <c r="CR5" i="32"/>
  <c r="CW5" i="32"/>
  <c r="CR6" i="32"/>
  <c r="CW6" i="32"/>
  <c r="CR11" i="32"/>
  <c r="CW11" i="32"/>
  <c r="CS18" i="32"/>
  <c r="BS16" i="32" s="1"/>
  <c r="CR12" i="32"/>
  <c r="CW12" i="32"/>
  <c r="CR8" i="32"/>
  <c r="CW8" i="32"/>
  <c r="CR7" i="32"/>
  <c r="CW7" i="32"/>
  <c r="CR20" i="32"/>
  <c r="CW20" i="32"/>
  <c r="CS9" i="32"/>
  <c r="BS7" i="32" s="1"/>
  <c r="CS16" i="32"/>
  <c r="BS14" i="32" s="1"/>
  <c r="CS14" i="32"/>
  <c r="BS12" i="32" s="1"/>
  <c r="CS13" i="32"/>
  <c r="BS11" i="32" s="1"/>
  <c r="CS10" i="32"/>
  <c r="BS8" i="32" s="1"/>
  <c r="CS19" i="32"/>
  <c r="BS17" i="32" s="1"/>
  <c r="CM8" i="32"/>
  <c r="CM7" i="32"/>
  <c r="CM12" i="32"/>
  <c r="CM5" i="32"/>
  <c r="CM11" i="32"/>
  <c r="CM20" i="32"/>
  <c r="CM6" i="32"/>
  <c r="CA11" i="32"/>
  <c r="CB11" i="32" s="1"/>
  <c r="CA8" i="32"/>
  <c r="CB8" i="32" s="1"/>
  <c r="CA13" i="32"/>
  <c r="CB13" i="32" s="1"/>
  <c r="CA12" i="32"/>
  <c r="CB12" i="32" s="1"/>
  <c r="CA15" i="32"/>
  <c r="CB15" i="32" s="1"/>
  <c r="CA18" i="32"/>
  <c r="CB18" i="32" s="1"/>
  <c r="CA20" i="32"/>
  <c r="CB20" i="32" s="1"/>
  <c r="CA10" i="32"/>
  <c r="CB10" i="32" s="1"/>
  <c r="CA6" i="32"/>
  <c r="CB6" i="32" s="1"/>
  <c r="CA5" i="32"/>
  <c r="CB5" i="32" s="1"/>
  <c r="CA14" i="32"/>
  <c r="CB14" i="32" s="1"/>
  <c r="CA16" i="32"/>
  <c r="CB16" i="32" s="1"/>
  <c r="CA17" i="32"/>
  <c r="CB17" i="32" s="1"/>
  <c r="CA7" i="32"/>
  <c r="CB7" i="32" s="1"/>
  <c r="CA19" i="32"/>
  <c r="CB19" i="32" s="1"/>
  <c r="CA9" i="32"/>
  <c r="CB9" i="32" s="1"/>
  <c r="AU19" i="32"/>
  <c r="BQ18" i="32" s="1"/>
  <c r="W19" i="16" s="1"/>
  <c r="BP11" i="32"/>
  <c r="V12" i="16" s="1"/>
  <c r="BP15" i="32"/>
  <c r="V16" i="16" s="1"/>
  <c r="BP5" i="32"/>
  <c r="V6" i="16" s="1"/>
  <c r="BP8" i="32"/>
  <c r="V9" i="16" s="1"/>
  <c r="BP13" i="32"/>
  <c r="V14" i="16" s="1"/>
  <c r="BP6" i="32"/>
  <c r="V7" i="16" s="1"/>
  <c r="BP16" i="32"/>
  <c r="V17" i="16" s="1"/>
  <c r="BP14" i="32"/>
  <c r="V15" i="16" s="1"/>
  <c r="BP17" i="32"/>
  <c r="V18" i="16" s="1"/>
  <c r="BP12" i="32"/>
  <c r="V13" i="16" s="1"/>
  <c r="BP18" i="32"/>
  <c r="V19" i="16" s="1"/>
  <c r="BP3" i="32"/>
  <c r="V4" i="16" s="1"/>
  <c r="BP10" i="32"/>
  <c r="V11" i="16" s="1"/>
  <c r="BP19" i="32"/>
  <c r="V20" i="16" s="1"/>
  <c r="BP7" i="32"/>
  <c r="V8" i="16" s="1"/>
  <c r="BP9" i="32"/>
  <c r="V10" i="16" s="1"/>
  <c r="BP4" i="32"/>
  <c r="V5" i="16" s="1"/>
  <c r="Z20" i="16" l="1"/>
  <c r="BS8" i="19"/>
  <c r="CZ15" i="19"/>
  <c r="CZ8" i="19"/>
  <c r="CG12" i="19"/>
  <c r="CH12" i="19" s="1"/>
  <c r="BR10" i="19" s="1"/>
  <c r="CZ16" i="19"/>
  <c r="BS18" i="19"/>
  <c r="CG20" i="19"/>
  <c r="CH20" i="19" s="1"/>
  <c r="BR18" i="19" s="1"/>
  <c r="CG17" i="21"/>
  <c r="CH17" i="21" s="1"/>
  <c r="BR15" i="21" s="1"/>
  <c r="BS16" i="21"/>
  <c r="CG18" i="36"/>
  <c r="CH18" i="36" s="1"/>
  <c r="BR16" i="36" s="1"/>
  <c r="CG20" i="36"/>
  <c r="CH20" i="36" s="1"/>
  <c r="BR18" i="36" s="1"/>
  <c r="CG15" i="36"/>
  <c r="CH15" i="36" s="1"/>
  <c r="BR13" i="36" s="1"/>
  <c r="CG19" i="36"/>
  <c r="CH19" i="36" s="1"/>
  <c r="BR17" i="36" s="1"/>
  <c r="CG13" i="36"/>
  <c r="CH13" i="36" s="1"/>
  <c r="BR11" i="36" s="1"/>
  <c r="CG11" i="36"/>
  <c r="CH11" i="36" s="1"/>
  <c r="BR9" i="36" s="1"/>
  <c r="CG14" i="36"/>
  <c r="CH14" i="36" s="1"/>
  <c r="BR12" i="36" s="1"/>
  <c r="CG16" i="36"/>
  <c r="CH16" i="36" s="1"/>
  <c r="BR14" i="36" s="1"/>
  <c r="CG12" i="36"/>
  <c r="CH12" i="36" s="1"/>
  <c r="BR10" i="36" s="1"/>
  <c r="BS3" i="36"/>
  <c r="BS17" i="36"/>
  <c r="CZ6" i="36"/>
  <c r="BS16" i="36"/>
  <c r="BS7" i="36"/>
  <c r="BS5" i="36"/>
  <c r="BS6" i="36"/>
  <c r="CS6" i="36"/>
  <c r="BS12" i="36"/>
  <c r="BS15" i="36"/>
  <c r="BS13" i="36"/>
  <c r="BS9" i="36"/>
  <c r="BS10" i="36"/>
  <c r="BS18" i="36"/>
  <c r="BS11" i="36"/>
  <c r="CG5" i="36"/>
  <c r="CH5" i="36" s="1"/>
  <c r="BR3" i="36" s="1"/>
  <c r="CG17" i="36"/>
  <c r="CH17" i="36" s="1"/>
  <c r="BR15" i="36" s="1"/>
  <c r="BS8" i="36"/>
  <c r="CG9" i="36"/>
  <c r="CH9" i="36" s="1"/>
  <c r="BR7" i="36" s="1"/>
  <c r="CG7" i="36"/>
  <c r="CH7" i="36" s="1"/>
  <c r="BR5" i="36" s="1"/>
  <c r="CG6" i="36"/>
  <c r="CH6" i="36" s="1"/>
  <c r="BR4" i="36" s="1"/>
  <c r="CG10" i="36"/>
  <c r="CH10" i="36" s="1"/>
  <c r="BR8" i="36" s="1"/>
  <c r="BS14" i="36"/>
  <c r="CG8" i="36"/>
  <c r="CH8" i="36" s="1"/>
  <c r="BR6" i="36" s="1"/>
  <c r="BT10" i="19"/>
  <c r="BS4" i="19"/>
  <c r="CG11" i="19"/>
  <c r="CH11" i="19" s="1"/>
  <c r="BR9" i="19" s="1"/>
  <c r="CG15" i="19"/>
  <c r="CH15" i="19" s="1"/>
  <c r="BR13" i="19" s="1"/>
  <c r="BS7" i="19"/>
  <c r="BT7" i="19" s="1"/>
  <c r="CG14" i="19"/>
  <c r="CH14" i="19" s="1"/>
  <c r="BR12" i="19" s="1"/>
  <c r="BT12" i="19" s="1"/>
  <c r="BS17" i="19"/>
  <c r="BT17" i="19" s="1"/>
  <c r="BS5" i="19"/>
  <c r="CZ11" i="19"/>
  <c r="BS9" i="19" s="1"/>
  <c r="CG9" i="19"/>
  <c r="CH9" i="19" s="1"/>
  <c r="BR7" i="19" s="1"/>
  <c r="BS16" i="19"/>
  <c r="BT16" i="19" s="1"/>
  <c r="CG7" i="19"/>
  <c r="CH7" i="19" s="1"/>
  <c r="BR5" i="19" s="1"/>
  <c r="CG8" i="19"/>
  <c r="CH8" i="19" s="1"/>
  <c r="BR6" i="19" s="1"/>
  <c r="CS13" i="19"/>
  <c r="BS11" i="19" s="1"/>
  <c r="CG17" i="19"/>
  <c r="CH17" i="19" s="1"/>
  <c r="BR15" i="19" s="1"/>
  <c r="CS5" i="19"/>
  <c r="BS3" i="19" s="1"/>
  <c r="BT3" i="19" s="1"/>
  <c r="CG16" i="19"/>
  <c r="CH16" i="19" s="1"/>
  <c r="BR14" i="19" s="1"/>
  <c r="CS15" i="19"/>
  <c r="BS13" i="19" s="1"/>
  <c r="BS15" i="19"/>
  <c r="BT8" i="19"/>
  <c r="BS6" i="19"/>
  <c r="BS14" i="19"/>
  <c r="CG6" i="19"/>
  <c r="CH6" i="19" s="1"/>
  <c r="BR4" i="19" s="1"/>
  <c r="CG13" i="19"/>
  <c r="CH13" i="19" s="1"/>
  <c r="BR11" i="19" s="1"/>
  <c r="CS5" i="21"/>
  <c r="BS3" i="21" s="1"/>
  <c r="CG15" i="21"/>
  <c r="CH15" i="21" s="1"/>
  <c r="BR13" i="21" s="1"/>
  <c r="CZ17" i="21"/>
  <c r="CS9" i="21"/>
  <c r="BS7" i="21" s="1"/>
  <c r="CS17" i="21"/>
  <c r="CG19" i="21"/>
  <c r="CH19" i="21" s="1"/>
  <c r="BR17" i="21" s="1"/>
  <c r="BS8" i="21"/>
  <c r="CS13" i="21"/>
  <c r="BS11" i="21" s="1"/>
  <c r="Y12" i="16" s="1"/>
  <c r="CG16" i="21"/>
  <c r="CH16" i="21" s="1"/>
  <c r="BR14" i="21" s="1"/>
  <c r="BS10" i="21"/>
  <c r="BS18" i="21"/>
  <c r="BS9" i="21"/>
  <c r="CG6" i="21"/>
  <c r="CH6" i="21" s="1"/>
  <c r="BR4" i="21" s="1"/>
  <c r="CZ15" i="21"/>
  <c r="CG12" i="21"/>
  <c r="CH12" i="21" s="1"/>
  <c r="BR10" i="21" s="1"/>
  <c r="CG13" i="21"/>
  <c r="CH13" i="21" s="1"/>
  <c r="BR11" i="21" s="1"/>
  <c r="BS14" i="21"/>
  <c r="Y15" i="16" s="1"/>
  <c r="BS5" i="21"/>
  <c r="BS17" i="21"/>
  <c r="CG7" i="21"/>
  <c r="CH7" i="21" s="1"/>
  <c r="BR5" i="21" s="1"/>
  <c r="BS13" i="21"/>
  <c r="Y14" i="16" s="1"/>
  <c r="BS6" i="21"/>
  <c r="CG10" i="21"/>
  <c r="CH10" i="21" s="1"/>
  <c r="BR8" i="21" s="1"/>
  <c r="CG20" i="21"/>
  <c r="CH20" i="21" s="1"/>
  <c r="BR18" i="21" s="1"/>
  <c r="BS4" i="21"/>
  <c r="CG11" i="21"/>
  <c r="CH11" i="21" s="1"/>
  <c r="BR9" i="21" s="1"/>
  <c r="CG18" i="21"/>
  <c r="CH18" i="21" s="1"/>
  <c r="BR16" i="21" s="1"/>
  <c r="CG14" i="21"/>
  <c r="CH14" i="21" s="1"/>
  <c r="BR12" i="21" s="1"/>
  <c r="BS12" i="21"/>
  <c r="Y13" i="16" s="1"/>
  <c r="CG8" i="21"/>
  <c r="CH8" i="21" s="1"/>
  <c r="BR6" i="21" s="1"/>
  <c r="CG9" i="21"/>
  <c r="CH9" i="21" s="1"/>
  <c r="BR7" i="21" s="1"/>
  <c r="CG5" i="21"/>
  <c r="CH5" i="21" s="1"/>
  <c r="BR3" i="21" s="1"/>
  <c r="CZ5" i="32"/>
  <c r="CS6" i="32"/>
  <c r="CZ6" i="32"/>
  <c r="CS11" i="32"/>
  <c r="CZ11" i="32"/>
  <c r="CS5" i="32"/>
  <c r="CS20" i="32"/>
  <c r="CZ20" i="32"/>
  <c r="CS12" i="32"/>
  <c r="CZ12" i="32"/>
  <c r="CS7" i="32"/>
  <c r="CZ7" i="32"/>
  <c r="CS8" i="32"/>
  <c r="CZ8" i="32"/>
  <c r="BQ7" i="32"/>
  <c r="W8" i="16" s="1"/>
  <c r="BQ4" i="32"/>
  <c r="W5" i="16" s="1"/>
  <c r="BQ13" i="32"/>
  <c r="W14" i="16" s="1"/>
  <c r="BZ15" i="32"/>
  <c r="CC15" i="32"/>
  <c r="CF15" i="32" s="1"/>
  <c r="BZ17" i="32"/>
  <c r="CC17" i="32"/>
  <c r="CF17" i="32" s="1"/>
  <c r="CC14" i="32"/>
  <c r="CF14" i="32" s="1"/>
  <c r="BZ14" i="32"/>
  <c r="BZ8" i="32"/>
  <c r="CC8" i="32"/>
  <c r="CF8" i="32" s="1"/>
  <c r="CC7" i="32"/>
  <c r="CF7" i="32" s="1"/>
  <c r="BZ7" i="32"/>
  <c r="CC16" i="32"/>
  <c r="CF16" i="32" s="1"/>
  <c r="BZ16" i="32"/>
  <c r="BZ5" i="32"/>
  <c r="CC5" i="32"/>
  <c r="CF5" i="32" s="1"/>
  <c r="CC6" i="32"/>
  <c r="CF6" i="32" s="1"/>
  <c r="BZ6" i="32"/>
  <c r="BZ11" i="32"/>
  <c r="CC11" i="32"/>
  <c r="CF11" i="32" s="1"/>
  <c r="BZ18" i="32"/>
  <c r="CC18" i="32"/>
  <c r="CF18" i="32" s="1"/>
  <c r="BZ12" i="32"/>
  <c r="CC12" i="32"/>
  <c r="CF12" i="32" s="1"/>
  <c r="BZ10" i="32"/>
  <c r="CC10" i="32"/>
  <c r="CF10" i="32" s="1"/>
  <c r="CC13" i="32"/>
  <c r="CF13" i="32" s="1"/>
  <c r="BZ13" i="32"/>
  <c r="BZ9" i="32"/>
  <c r="CC9" i="32"/>
  <c r="CF9" i="32" s="1"/>
  <c r="CG9" i="32" s="1"/>
  <c r="CH9" i="32" s="1"/>
  <c r="BR7" i="32" s="1"/>
  <c r="BT7" i="32" s="1"/>
  <c r="CC19" i="32"/>
  <c r="CF19" i="32" s="1"/>
  <c r="BZ19" i="32"/>
  <c r="CC20" i="32"/>
  <c r="CF20" i="32" s="1"/>
  <c r="BZ20" i="32"/>
  <c r="BQ5" i="32"/>
  <c r="W6" i="16" s="1"/>
  <c r="BQ10" i="32"/>
  <c r="W11" i="16" s="1"/>
  <c r="BQ15" i="32"/>
  <c r="W16" i="16" s="1"/>
  <c r="BQ11" i="32"/>
  <c r="W12" i="16" s="1"/>
  <c r="BQ9" i="32"/>
  <c r="W10" i="16" s="1"/>
  <c r="BQ3" i="32"/>
  <c r="W4" i="16" s="1"/>
  <c r="BQ6" i="32"/>
  <c r="W7" i="16" s="1"/>
  <c r="BQ14" i="32"/>
  <c r="W15" i="16" s="1"/>
  <c r="BQ16" i="32"/>
  <c r="W17" i="16" s="1"/>
  <c r="BQ12" i="32"/>
  <c r="W13" i="16" s="1"/>
  <c r="BQ17" i="32"/>
  <c r="W18" i="16" s="1"/>
  <c r="BQ19" i="32"/>
  <c r="W20" i="16" s="1"/>
  <c r="BQ8" i="32"/>
  <c r="W9" i="16" s="1"/>
  <c r="Y18" i="16" l="1"/>
  <c r="Y9" i="16"/>
  <c r="CG18" i="32"/>
  <c r="CH18" i="32" s="1"/>
  <c r="BR16" i="32" s="1"/>
  <c r="BT16" i="32" s="1"/>
  <c r="CG17" i="32"/>
  <c r="CH17" i="32" s="1"/>
  <c r="BR15" i="32" s="1"/>
  <c r="BT15" i="32" s="1"/>
  <c r="Y8" i="16"/>
  <c r="X8" i="16"/>
  <c r="Y17" i="16"/>
  <c r="BT14" i="19"/>
  <c r="BT18" i="19"/>
  <c r="BT9" i="19"/>
  <c r="CG14" i="32"/>
  <c r="CH14" i="32" s="1"/>
  <c r="BR12" i="32" s="1"/>
  <c r="BT12" i="32" s="1"/>
  <c r="BT14" i="21"/>
  <c r="BT3" i="21"/>
  <c r="BT13" i="21"/>
  <c r="BS15" i="21"/>
  <c r="Y16" i="16" s="1"/>
  <c r="BT11" i="36"/>
  <c r="BT5" i="36"/>
  <c r="BT16" i="36"/>
  <c r="BT13" i="36"/>
  <c r="BT18" i="36"/>
  <c r="BT7" i="36"/>
  <c r="BT17" i="36"/>
  <c r="BT10" i="36"/>
  <c r="BT14" i="36"/>
  <c r="BT9" i="36"/>
  <c r="BT8" i="36"/>
  <c r="BS4" i="36"/>
  <c r="BT4" i="36" s="1"/>
  <c r="BT3" i="36"/>
  <c r="BT15" i="36"/>
  <c r="BT6" i="36"/>
  <c r="BT12" i="36"/>
  <c r="BT15" i="19"/>
  <c r="BT11" i="19"/>
  <c r="BT13" i="19"/>
  <c r="BT8" i="21"/>
  <c r="BT16" i="21"/>
  <c r="BT7" i="21"/>
  <c r="BT18" i="21"/>
  <c r="BT6" i="19"/>
  <c r="BT4" i="19"/>
  <c r="BT5" i="19"/>
  <c r="BT9" i="21"/>
  <c r="BT10" i="21"/>
  <c r="BT4" i="21"/>
  <c r="BT11" i="21"/>
  <c r="BT6" i="21"/>
  <c r="BT17" i="21"/>
  <c r="BT5" i="21"/>
  <c r="BT12" i="21"/>
  <c r="CG20" i="32"/>
  <c r="CH20" i="32" s="1"/>
  <c r="BR18" i="32" s="1"/>
  <c r="X19" i="16" s="1"/>
  <c r="CG19" i="32"/>
  <c r="CH19" i="32" s="1"/>
  <c r="BR17" i="32" s="1"/>
  <c r="BT17" i="32" s="1"/>
  <c r="BS3" i="32"/>
  <c r="Y4" i="16" s="1"/>
  <c r="CG6" i="32"/>
  <c r="CH6" i="32" s="1"/>
  <c r="BR4" i="32" s="1"/>
  <c r="X5" i="16" s="1"/>
  <c r="CG13" i="32"/>
  <c r="CH13" i="32" s="1"/>
  <c r="BR11" i="32" s="1"/>
  <c r="BT11" i="32" s="1"/>
  <c r="CG7" i="32"/>
  <c r="CH7" i="32" s="1"/>
  <c r="BR5" i="32" s="1"/>
  <c r="X6" i="16" s="1"/>
  <c r="CG12" i="32"/>
  <c r="CH12" i="32" s="1"/>
  <c r="BR10" i="32" s="1"/>
  <c r="X11" i="16" s="1"/>
  <c r="CG16" i="32"/>
  <c r="CH16" i="32" s="1"/>
  <c r="BR14" i="32" s="1"/>
  <c r="BT14" i="32" s="1"/>
  <c r="CG11" i="32"/>
  <c r="CH11" i="32" s="1"/>
  <c r="BR9" i="32" s="1"/>
  <c r="X10" i="16" s="1"/>
  <c r="CG15" i="32"/>
  <c r="CH15" i="32" s="1"/>
  <c r="BR13" i="32" s="1"/>
  <c r="BT13" i="32" s="1"/>
  <c r="CG10" i="32"/>
  <c r="CH10" i="32" s="1"/>
  <c r="BR8" i="32" s="1"/>
  <c r="BT8" i="32" s="1"/>
  <c r="BS10" i="32"/>
  <c r="Y11" i="16" s="1"/>
  <c r="BS9" i="32"/>
  <c r="Y10" i="16" s="1"/>
  <c r="BS18" i="32"/>
  <c r="Y19" i="16" s="1"/>
  <c r="BS6" i="32"/>
  <c r="Y7" i="16" s="1"/>
  <c r="BS5" i="32"/>
  <c r="Y6" i="16" s="1"/>
  <c r="BS4" i="32"/>
  <c r="CG5" i="32"/>
  <c r="CH5" i="32" s="1"/>
  <c r="BR3" i="32" s="1"/>
  <c r="X4" i="16" s="1"/>
  <c r="CG8" i="32"/>
  <c r="CH8" i="32" s="1"/>
  <c r="BR6" i="32" s="1"/>
  <c r="X7" i="16" s="1"/>
  <c r="Y5" i="16" l="1"/>
  <c r="Z8" i="16"/>
  <c r="X17" i="16"/>
  <c r="Z17" i="16"/>
  <c r="X16" i="16"/>
  <c r="Z15" i="16"/>
  <c r="Z14" i="16"/>
  <c r="X18" i="16"/>
  <c r="Z13" i="16"/>
  <c r="X12" i="16"/>
  <c r="Z9" i="16"/>
  <c r="Z12" i="16"/>
  <c r="X15" i="16"/>
  <c r="X9" i="16"/>
  <c r="X14" i="16"/>
  <c r="X13" i="16"/>
  <c r="Z18" i="16"/>
  <c r="BT15" i="21"/>
  <c r="Z16" i="16" s="1"/>
  <c r="BT3" i="32"/>
  <c r="Z4" i="16" s="1"/>
  <c r="BT4" i="32"/>
  <c r="Z5" i="16" s="1"/>
  <c r="BT9" i="32"/>
  <c r="Z10" i="16" s="1"/>
  <c r="BT5" i="32"/>
  <c r="Z6" i="16" s="1"/>
  <c r="BT18" i="32"/>
  <c r="Z19" i="16" s="1"/>
  <c r="BT10" i="32"/>
  <c r="Z11" i="16" s="1"/>
  <c r="BT6" i="32"/>
  <c r="Z7" i="1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72F67F-C408-41BB-85A1-7676B96770C2}" name="Query - AVERAGES" description="Connection to the 'AVERAGES' query in the workbook." type="100" refreshedVersion="8" minRefreshableVersion="5">
    <extLst>
      <ext xmlns:x15="http://schemas.microsoft.com/office/spreadsheetml/2010/11/main" uri="{DE250136-89BD-433C-8126-D09CA5730AF9}">
        <x15:connection id="2dc1bff9-b0b4-4aaf-ba2f-7e5f17975c6d"/>
      </ext>
    </extLst>
  </connection>
  <connection id="2" xr16:uid="{A7C9A300-9E7A-4AFB-81EF-1759C3756FB0}" name="Query - Games + Average" description="Connection to the 'Games + Average' query in the workbook." type="100" refreshedVersion="8" minRefreshableVersion="5">
    <extLst>
      <ext xmlns:x15="http://schemas.microsoft.com/office/spreadsheetml/2010/11/main" uri="{DE250136-89BD-433C-8126-D09CA5730AF9}">
        <x15:connection id="a601498b-49b2-4d57-ba7b-bf3ec8a5e7ea"/>
      </ext>
    </extLst>
  </connection>
  <connection id="3" xr16:uid="{2E44E1C5-3D11-413B-830F-E8E3115072A3}" name="Query - vs Opponent" description="Connection to the 'vs Opponent' query in the workbook." type="100" refreshedVersion="8" minRefreshableVersion="5">
    <extLst>
      <ext xmlns:x15="http://schemas.microsoft.com/office/spreadsheetml/2010/11/main" uri="{DE250136-89BD-433C-8126-D09CA5730AF9}">
        <x15:connection id="277f2c73-8363-4dcd-af47-030dee9d2b97"/>
      </ext>
    </extLst>
  </connection>
  <connection id="4" xr16:uid="{9BB77708-ED73-4BC9-A28E-B4FADA65A42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<sst xmlns="http://schemas.openxmlformats.org/spreadsheetml/2006/main" count="795" uniqueCount="120">
  <si>
    <t>Player</t>
  </si>
  <si>
    <t>2-pt</t>
  </si>
  <si>
    <t>FG</t>
  </si>
  <si>
    <t>FGA</t>
  </si>
  <si>
    <t>%</t>
  </si>
  <si>
    <t>3-pt</t>
  </si>
  <si>
    <t>Total</t>
  </si>
  <si>
    <t>TP</t>
  </si>
  <si>
    <t>Rebounds</t>
  </si>
  <si>
    <t>Off</t>
  </si>
  <si>
    <t>Def</t>
  </si>
  <si>
    <t>A</t>
  </si>
  <si>
    <t>TO</t>
  </si>
  <si>
    <t>Blk</t>
  </si>
  <si>
    <t>Stl</t>
  </si>
  <si>
    <t>Avg PTs</t>
  </si>
  <si>
    <t>Games</t>
  </si>
  <si>
    <t>Lewis</t>
  </si>
  <si>
    <t>Walker</t>
  </si>
  <si>
    <t>Rivers</t>
  </si>
  <si>
    <t>Gossett</t>
  </si>
  <si>
    <t>Stapler</t>
  </si>
  <si>
    <t>JD</t>
  </si>
  <si>
    <t>Mason</t>
  </si>
  <si>
    <t>Pannell</t>
  </si>
  <si>
    <t>Chapman</t>
  </si>
  <si>
    <t>Carney</t>
  </si>
  <si>
    <t>Bowman</t>
  </si>
  <si>
    <t>Turner</t>
  </si>
  <si>
    <t>Bellomy</t>
  </si>
  <si>
    <t>Toms</t>
  </si>
  <si>
    <t>Graddick</t>
  </si>
  <si>
    <t>Baker</t>
  </si>
  <si>
    <t>#</t>
  </si>
  <si>
    <t>MP</t>
  </si>
  <si>
    <t>AVG MP</t>
  </si>
  <si>
    <t>eFG%</t>
  </si>
  <si>
    <t>TS%</t>
  </si>
  <si>
    <t>FT</t>
  </si>
  <si>
    <t>FTA</t>
  </si>
  <si>
    <t>FT%</t>
  </si>
  <si>
    <t>Usage %</t>
  </si>
  <si>
    <t>-</t>
  </si>
  <si>
    <t>Team</t>
  </si>
  <si>
    <t>Shooting % and Usage</t>
  </si>
  <si>
    <t>Ast %</t>
  </si>
  <si>
    <t>Ast Ratio</t>
  </si>
  <si>
    <t>TO Ratio</t>
  </si>
  <si>
    <t>Ast/TO</t>
  </si>
  <si>
    <t>Breakdown of Advanced Stats</t>
  </si>
  <si>
    <t>Shooting percentage taking into account all shots (FT, 2FG, 3FG)</t>
  </si>
  <si>
    <t>Field goal percentage with greater value on three-point shot</t>
  </si>
  <si>
    <t>Estimates number of possesions finished by the player compared to the team</t>
  </si>
  <si>
    <t>Percentage of baskets made following an assist with respect to total number of made shots</t>
  </si>
  <si>
    <t>Distribution of assists over 100 possesions</t>
  </si>
  <si>
    <t>Distribution of turnovers over 100 possesions</t>
  </si>
  <si>
    <t>Ratio comparing the assists and turnovers of a player</t>
  </si>
  <si>
    <t>Assist and Turnovers</t>
  </si>
  <si>
    <t>Reb %</t>
  </si>
  <si>
    <t>Percentage of rebounds taken by a player compared to total rebound opportunities</t>
  </si>
  <si>
    <t>Off Reb %</t>
  </si>
  <si>
    <t>Def Reb %</t>
  </si>
  <si>
    <t>Tot Reb %</t>
  </si>
  <si>
    <t>Rebound Percentages</t>
  </si>
  <si>
    <t>PER</t>
  </si>
  <si>
    <t>Fls</t>
  </si>
  <si>
    <t>Stop 1</t>
  </si>
  <si>
    <t>Individual Player Rating Calculations</t>
  </si>
  <si>
    <t>OppOR%</t>
  </si>
  <si>
    <t>FMwt</t>
  </si>
  <si>
    <t>Stop 2</t>
  </si>
  <si>
    <t>Stop</t>
  </si>
  <si>
    <t>Stop%</t>
  </si>
  <si>
    <t>OppScPoss</t>
  </si>
  <si>
    <t>Num of Poss</t>
  </si>
  <si>
    <t>DefRtg</t>
  </si>
  <si>
    <t>Player Ratings</t>
  </si>
  <si>
    <t>OffRtg</t>
  </si>
  <si>
    <t>Defensive Rating Calcs</t>
  </si>
  <si>
    <t>PtsGenFG</t>
  </si>
  <si>
    <t>qAst</t>
  </si>
  <si>
    <t>PtsGenAst</t>
  </si>
  <si>
    <t>a</t>
  </si>
  <si>
    <t>TeScPoss</t>
  </si>
  <si>
    <t>TeORW</t>
  </si>
  <si>
    <t>TePl%</t>
  </si>
  <si>
    <t>PtsGenOR</t>
  </si>
  <si>
    <t>PtsGen</t>
  </si>
  <si>
    <t>ScPossFG</t>
  </si>
  <si>
    <t>ScPossAst</t>
  </si>
  <si>
    <t>ScPossFT</t>
  </si>
  <si>
    <t>ScPossOR</t>
  </si>
  <si>
    <t>FGxPoss</t>
  </si>
  <si>
    <t>FTxPoss</t>
  </si>
  <si>
    <t>PossTot</t>
  </si>
  <si>
    <t>Offensive Rating Calcs</t>
  </si>
  <si>
    <t>TeOR%</t>
  </si>
  <si>
    <t>NetRtg</t>
  </si>
  <si>
    <t>Def Rtg</t>
  </si>
  <si>
    <t>Points responsible for per 100 possesions (lower is better)</t>
  </si>
  <si>
    <t>Off Rtg</t>
  </si>
  <si>
    <t>Points generated per 100 possesions</t>
  </si>
  <si>
    <t>Pace</t>
  </si>
  <si>
    <t>PIE</t>
  </si>
  <si>
    <t>Impact and Efficiency</t>
  </si>
  <si>
    <t>Net Rtg</t>
  </si>
  <si>
    <t>Overall rating per 100 possesions</t>
  </si>
  <si>
    <t>Player Impact Estimate on whole game based on all stats</t>
  </si>
  <si>
    <t>Simple Player Efficiency Rating based on a minimum threshold of shooting percentage</t>
  </si>
  <si>
    <t>2FG</t>
  </si>
  <si>
    <t>3FG</t>
  </si>
  <si>
    <t>PER Thresholds</t>
  </si>
  <si>
    <t>S2TO</t>
  </si>
  <si>
    <t>S2FT</t>
  </si>
  <si>
    <t>S2FG</t>
  </si>
  <si>
    <t>Chg</t>
  </si>
  <si>
    <t>Opp</t>
  </si>
  <si>
    <t>HHS</t>
  </si>
  <si>
    <t>Opponent</t>
  </si>
  <si>
    <t>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</si>
</sst>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AFAF"/>
        <bgColor indexed="64"/>
      </patternFill>
    </fill>
    <fill>
      <patternFill patternType="solid">
        <fgColor rgb="FFFFAFAF"/>
        <bgColor rgb="FF000000"/>
      </patternFill>
    </fill>
    <fill>
      <patternFill patternType="solid">
        <fgColor rgb="FFE5E6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8">
    <xf numFmtId="0" fontId="0" fillId="0" borderId="0" xfId="0"/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10" fontId="2" fillId="4" borderId="6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9" fontId="1" fillId="4" borderId="10" xfId="0" applyNumberFormat="1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9" fontId="2" fillId="7" borderId="1" xfId="1" applyFont="1" applyFill="1" applyBorder="1" applyAlignment="1">
      <alignment horizontal="center"/>
    </xf>
    <xf numFmtId="9" fontId="2" fillId="8" borderId="1" xfId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0" fillId="0" borderId="1" xfId="0" applyBorder="1"/>
    <xf numFmtId="0" fontId="5" fillId="3" borderId="1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24" xfId="0" applyFont="1" applyFill="1" applyBorder="1" applyAlignment="1">
      <alignment horizontal="center"/>
    </xf>
    <xf numFmtId="9" fontId="0" fillId="0" borderId="1" xfId="1" applyFont="1" applyBorder="1"/>
    <xf numFmtId="0" fontId="0" fillId="0" borderId="5" xfId="0" applyBorder="1"/>
    <xf numFmtId="9" fontId="0" fillId="0" borderId="8" xfId="1" applyFont="1" applyBorder="1"/>
    <xf numFmtId="0" fontId="0" fillId="0" borderId="8" xfId="0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0" xfId="0" applyBorder="1"/>
    <xf numFmtId="2" fontId="0" fillId="0" borderId="10" xfId="0" applyNumberFormat="1" applyBorder="1"/>
    <xf numFmtId="2" fontId="0" fillId="0" borderId="22" xfId="0" applyNumberFormat="1" applyBorder="1"/>
    <xf numFmtId="0" fontId="0" fillId="0" borderId="6" xfId="0" applyBorder="1"/>
    <xf numFmtId="0" fontId="0" fillId="0" borderId="26" xfId="0" applyBorder="1"/>
    <xf numFmtId="0" fontId="1" fillId="3" borderId="18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0" fillId="0" borderId="27" xfId="0" applyBorder="1"/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4" fontId="2" fillId="7" borderId="24" xfId="0" applyNumberFormat="1" applyFont="1" applyFill="1" applyBorder="1" applyAlignment="1">
      <alignment horizontal="center"/>
    </xf>
    <xf numFmtId="164" fontId="2" fillId="7" borderId="5" xfId="0" applyNumberFormat="1" applyFont="1" applyFill="1" applyBorder="1" applyAlignment="1">
      <alignment horizontal="center"/>
    </xf>
    <xf numFmtId="0" fontId="6" fillId="0" borderId="26" xfId="0" applyFont="1" applyBorder="1"/>
    <xf numFmtId="0" fontId="6" fillId="0" borderId="4" xfId="0" applyFont="1" applyBorder="1"/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0" fontId="8" fillId="4" borderId="6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9" fontId="7" fillId="4" borderId="10" xfId="0" applyNumberFormat="1" applyFont="1" applyFill="1" applyBorder="1" applyAlignment="1">
      <alignment horizontal="center"/>
    </xf>
    <xf numFmtId="9" fontId="7" fillId="4" borderId="6" xfId="0" applyNumberFormat="1" applyFont="1" applyFill="1" applyBorder="1" applyAlignment="1">
      <alignment horizontal="center"/>
    </xf>
    <xf numFmtId="9" fontId="7" fillId="4" borderId="5" xfId="0" applyNumberFormat="1" applyFont="1" applyFill="1" applyBorder="1" applyAlignment="1">
      <alignment horizontal="center"/>
    </xf>
    <xf numFmtId="9" fontId="7" fillId="4" borderId="1" xfId="0" applyNumberFormat="1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9" fontId="8" fillId="7" borderId="5" xfId="1" applyFont="1" applyFill="1" applyBorder="1" applyAlignment="1">
      <alignment horizontal="center"/>
    </xf>
    <xf numFmtId="2" fontId="8" fillId="7" borderId="6" xfId="1" applyNumberFormat="1" applyFont="1" applyFill="1" applyBorder="1" applyAlignment="1">
      <alignment horizontal="center"/>
    </xf>
    <xf numFmtId="164" fontId="8" fillId="7" borderId="5" xfId="0" applyNumberFormat="1" applyFont="1" applyFill="1" applyBorder="1" applyAlignment="1">
      <alignment horizontal="center"/>
    </xf>
    <xf numFmtId="164" fontId="8" fillId="7" borderId="1" xfId="0" applyNumberFormat="1" applyFont="1" applyFill="1" applyBorder="1" applyAlignment="1">
      <alignment horizontal="center"/>
    </xf>
    <xf numFmtId="164" fontId="8" fillId="7" borderId="6" xfId="0" applyNumberFormat="1" applyFont="1" applyFill="1" applyBorder="1" applyAlignment="1">
      <alignment horizontal="center"/>
    </xf>
    <xf numFmtId="9" fontId="8" fillId="8" borderId="5" xfId="1" applyFont="1" applyFill="1" applyBorder="1" applyAlignment="1">
      <alignment horizontal="center"/>
    </xf>
    <xf numFmtId="2" fontId="8" fillId="8" borderId="6" xfId="1" applyNumberFormat="1" applyFont="1" applyFill="1" applyBorder="1" applyAlignment="1">
      <alignment horizontal="center"/>
    </xf>
    <xf numFmtId="164" fontId="8" fillId="8" borderId="5" xfId="0" applyNumberFormat="1" applyFont="1" applyFill="1" applyBorder="1" applyAlignment="1">
      <alignment horizontal="center"/>
    </xf>
    <xf numFmtId="164" fontId="8" fillId="8" borderId="1" xfId="0" applyNumberFormat="1" applyFont="1" applyFill="1" applyBorder="1" applyAlignment="1">
      <alignment horizontal="center"/>
    </xf>
    <xf numFmtId="164" fontId="8" fillId="8" borderId="6" xfId="0" applyNumberFormat="1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7" fillId="3" borderId="34" xfId="0" applyFont="1" applyFill="1" applyBorder="1" applyAlignment="1">
      <alignment horizontal="center" vertical="center"/>
    </xf>
    <xf numFmtId="9" fontId="8" fillId="8" borderId="35" xfId="1" applyFont="1" applyFill="1" applyBorder="1" applyAlignment="1">
      <alignment horizontal="center"/>
    </xf>
    <xf numFmtId="2" fontId="8" fillId="8" borderId="34" xfId="1" applyNumberFormat="1" applyFont="1" applyFill="1" applyBorder="1" applyAlignment="1">
      <alignment horizontal="center"/>
    </xf>
    <xf numFmtId="164" fontId="8" fillId="8" borderId="35" xfId="0" applyNumberFormat="1" applyFont="1" applyFill="1" applyBorder="1" applyAlignment="1">
      <alignment horizontal="center"/>
    </xf>
    <xf numFmtId="164" fontId="8" fillId="8" borderId="14" xfId="0" applyNumberFormat="1" applyFont="1" applyFill="1" applyBorder="1" applyAlignment="1">
      <alignment horizontal="center"/>
    </xf>
    <xf numFmtId="164" fontId="8" fillId="8" borderId="34" xfId="0" applyNumberFormat="1" applyFont="1" applyFill="1" applyBorder="1" applyAlignment="1">
      <alignment horizontal="center"/>
    </xf>
    <xf numFmtId="0" fontId="7" fillId="3" borderId="38" xfId="0" applyFont="1" applyFill="1" applyBorder="1" applyAlignment="1">
      <alignment horizontal="center"/>
    </xf>
    <xf numFmtId="0" fontId="7" fillId="3" borderId="39" xfId="0" applyFont="1" applyFill="1" applyBorder="1" applyAlignment="1">
      <alignment horizontal="center"/>
    </xf>
    <xf numFmtId="9" fontId="8" fillId="7" borderId="40" xfId="1" applyFont="1" applyFill="1" applyBorder="1" applyAlignment="1">
      <alignment horizontal="center"/>
    </xf>
    <xf numFmtId="2" fontId="8" fillId="7" borderId="39" xfId="1" applyNumberFormat="1" applyFont="1" applyFill="1" applyBorder="1" applyAlignment="1">
      <alignment horizontal="center"/>
    </xf>
    <xf numFmtId="164" fontId="8" fillId="7" borderId="39" xfId="0" applyNumberFormat="1" applyFont="1" applyFill="1" applyBorder="1" applyAlignment="1">
      <alignment horizontal="center"/>
    </xf>
    <xf numFmtId="9" fontId="8" fillId="7" borderId="40" xfId="0" applyNumberFormat="1" applyFont="1" applyFill="1" applyBorder="1" applyAlignment="1">
      <alignment horizontal="center"/>
    </xf>
    <xf numFmtId="2" fontId="8" fillId="7" borderId="5" xfId="1" applyNumberFormat="1" applyFont="1" applyFill="1" applyBorder="1" applyAlignment="1">
      <alignment horizontal="center"/>
    </xf>
    <xf numFmtId="2" fontId="8" fillId="8" borderId="5" xfId="1" applyNumberFormat="1" applyFont="1" applyFill="1" applyBorder="1" applyAlignment="1">
      <alignment horizontal="center"/>
    </xf>
    <xf numFmtId="164" fontId="8" fillId="7" borderId="5" xfId="1" applyNumberFormat="1" applyFont="1" applyFill="1" applyBorder="1" applyAlignment="1">
      <alignment horizontal="center"/>
    </xf>
    <xf numFmtId="164" fontId="8" fillId="8" borderId="5" xfId="1" applyNumberFormat="1" applyFont="1" applyFill="1" applyBorder="1" applyAlignment="1">
      <alignment horizontal="center"/>
    </xf>
    <xf numFmtId="164" fontId="8" fillId="8" borderId="35" xfId="1" applyNumberFormat="1" applyFont="1" applyFill="1" applyBorder="1" applyAlignment="1">
      <alignment horizontal="center"/>
    </xf>
    <xf numFmtId="164" fontId="8" fillId="7" borderId="40" xfId="0" applyNumberFormat="1" applyFont="1" applyFill="1" applyBorder="1" applyAlignment="1">
      <alignment horizontal="center"/>
    </xf>
    <xf numFmtId="164" fontId="8" fillId="7" borderId="41" xfId="0" applyNumberFormat="1" applyFont="1" applyFill="1" applyBorder="1" applyAlignment="1">
      <alignment horizontal="center"/>
    </xf>
    <xf numFmtId="9" fontId="8" fillId="7" borderId="1" xfId="1" applyFont="1" applyFill="1" applyBorder="1" applyAlignment="1">
      <alignment horizontal="center"/>
    </xf>
    <xf numFmtId="9" fontId="8" fillId="7" borderId="6" xfId="0" applyNumberFormat="1" applyFont="1" applyFill="1" applyBorder="1" applyAlignment="1">
      <alignment horizontal="center"/>
    </xf>
    <xf numFmtId="9" fontId="8" fillId="7" borderId="10" xfId="0" applyNumberFormat="1" applyFont="1" applyFill="1" applyBorder="1" applyAlignment="1">
      <alignment horizontal="center"/>
    </xf>
    <xf numFmtId="9" fontId="8" fillId="7" borderId="20" xfId="1" applyFont="1" applyFill="1" applyBorder="1" applyAlignment="1">
      <alignment horizontal="center"/>
    </xf>
    <xf numFmtId="9" fontId="8" fillId="8" borderId="1" xfId="1" applyFont="1" applyFill="1" applyBorder="1" applyAlignment="1">
      <alignment horizontal="center"/>
    </xf>
    <xf numFmtId="9" fontId="8" fillId="8" borderId="6" xfId="0" applyNumberFormat="1" applyFont="1" applyFill="1" applyBorder="1" applyAlignment="1">
      <alignment horizontal="center"/>
    </xf>
    <xf numFmtId="9" fontId="8" fillId="8" borderId="10" xfId="0" applyNumberFormat="1" applyFont="1" applyFill="1" applyBorder="1" applyAlignment="1">
      <alignment horizontal="center"/>
    </xf>
    <xf numFmtId="9" fontId="8" fillId="8" borderId="20" xfId="1" applyFont="1" applyFill="1" applyBorder="1" applyAlignment="1">
      <alignment horizontal="center"/>
    </xf>
    <xf numFmtId="9" fontId="8" fillId="8" borderId="14" xfId="1" applyFont="1" applyFill="1" applyBorder="1" applyAlignment="1">
      <alignment horizontal="center"/>
    </xf>
    <xf numFmtId="9" fontId="8" fillId="8" borderId="34" xfId="0" applyNumberFormat="1" applyFont="1" applyFill="1" applyBorder="1" applyAlignment="1">
      <alignment horizontal="center"/>
    </xf>
    <xf numFmtId="9" fontId="8" fillId="8" borderId="36" xfId="0" applyNumberFormat="1" applyFont="1" applyFill="1" applyBorder="1" applyAlignment="1">
      <alignment horizontal="center"/>
    </xf>
    <xf numFmtId="9" fontId="8" fillId="8" borderId="37" xfId="1" applyFont="1" applyFill="1" applyBorder="1" applyAlignment="1">
      <alignment horizontal="center"/>
    </xf>
    <xf numFmtId="9" fontId="8" fillId="7" borderId="41" xfId="1" applyFont="1" applyFill="1" applyBorder="1" applyAlignment="1">
      <alignment horizontal="center"/>
    </xf>
    <xf numFmtId="9" fontId="8" fillId="7" borderId="39" xfId="0" applyNumberFormat="1" applyFont="1" applyFill="1" applyBorder="1" applyAlignment="1">
      <alignment horizontal="center"/>
    </xf>
    <xf numFmtId="9" fontId="8" fillId="7" borderId="42" xfId="1" applyFont="1" applyFill="1" applyBorder="1" applyAlignment="1">
      <alignment horizontal="center"/>
    </xf>
    <xf numFmtId="9" fontId="8" fillId="7" borderId="41" xfId="0" applyNumberFormat="1" applyFont="1" applyFill="1" applyBorder="1" applyAlignment="1">
      <alignment horizontal="center"/>
    </xf>
    <xf numFmtId="9" fontId="8" fillId="7" borderId="43" xfId="1" applyFont="1" applyFill="1" applyBorder="1" applyAlignment="1">
      <alignment horizontal="center"/>
    </xf>
    <xf numFmtId="9" fontId="2" fillId="7" borderId="6" xfId="0" applyNumberFormat="1" applyFont="1" applyFill="1" applyBorder="1" applyAlignment="1">
      <alignment horizontal="center"/>
    </xf>
    <xf numFmtId="9" fontId="2" fillId="8" borderId="6" xfId="0" applyNumberFormat="1" applyFont="1" applyFill="1" applyBorder="1" applyAlignment="1">
      <alignment horizontal="center"/>
    </xf>
    <xf numFmtId="9" fontId="2" fillId="6" borderId="9" xfId="0" applyNumberFormat="1" applyFont="1" applyFill="1" applyBorder="1" applyAlignment="1">
      <alignment horizontal="center"/>
    </xf>
    <xf numFmtId="9" fontId="2" fillId="7" borderId="10" xfId="0" applyNumberFormat="1" applyFont="1" applyFill="1" applyBorder="1" applyAlignment="1">
      <alignment horizontal="center"/>
    </xf>
    <xf numFmtId="9" fontId="2" fillId="8" borderId="10" xfId="0" applyNumberFormat="1" applyFont="1" applyFill="1" applyBorder="1" applyAlignment="1">
      <alignment horizontal="center"/>
    </xf>
    <xf numFmtId="9" fontId="2" fillId="6" borderId="22" xfId="0" applyNumberFormat="1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/>
    </xf>
    <xf numFmtId="9" fontId="2" fillId="8" borderId="1" xfId="0" applyNumberFormat="1" applyFont="1" applyFill="1" applyBorder="1" applyAlignment="1">
      <alignment horizontal="center"/>
    </xf>
    <xf numFmtId="9" fontId="2" fillId="6" borderId="8" xfId="0" applyNumberFormat="1" applyFont="1" applyFill="1" applyBorder="1" applyAlignment="1">
      <alignment horizontal="center"/>
    </xf>
    <xf numFmtId="9" fontId="0" fillId="0" borderId="0" xfId="0" applyNumberFormat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9" fontId="0" fillId="0" borderId="44" xfId="1" applyFont="1" applyBorder="1" applyAlignment="1">
      <alignment horizontal="center"/>
    </xf>
    <xf numFmtId="165" fontId="0" fillId="0" borderId="44" xfId="1" applyNumberFormat="1" applyFont="1" applyBorder="1" applyAlignment="1">
      <alignment horizontal="center"/>
    </xf>
    <xf numFmtId="0" fontId="4" fillId="0" borderId="25" xfId="0" applyFont="1" applyBorder="1"/>
    <xf numFmtId="0" fontId="0" fillId="9" borderId="0" xfId="0" applyFill="1"/>
    <xf numFmtId="0" fontId="4" fillId="0" borderId="0" xfId="0" applyFont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4" fillId="0" borderId="2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4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Table Style 1" pivot="0" count="0" xr9:uid="{AEDFE765-6460-4A93-ACCE-C9D93819A7A7}"/>
  </tableStyles>
  <colors>
    <mruColors>
      <color rgb="FF4C0000"/>
      <color rgb="FF7E0000"/>
      <color rgb="FFE5E6FF"/>
      <color rgb="FFECF0F8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ANALYSIS DASHBOARD'!A1"/><Relationship Id="rId2" Type="http://schemas.openxmlformats.org/officeDocument/2006/relationships/hyperlink" Target="#'ADVANCED STATS'!A1"/><Relationship Id="rId1" Type="http://schemas.openxmlformats.org/officeDocument/2006/relationships/image" Target="../media/image1.png"/><Relationship Id="rId6" Type="http://schemas.openxmlformats.org/officeDocument/2006/relationships/hyperlink" Target="#'SEASON AVERAGES (STATS)'!A1"/><Relationship Id="rId5" Type="http://schemas.openxmlformats.org/officeDocument/2006/relationships/image" Target="../media/image2.png"/><Relationship Id="rId4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ANALYSIS DASHBOARD'!A1"/><Relationship Id="rId2" Type="http://schemas.openxmlformats.org/officeDocument/2006/relationships/hyperlink" Target="#'ADVANCED STATS'!A1"/><Relationship Id="rId1" Type="http://schemas.openxmlformats.org/officeDocument/2006/relationships/image" Target="../media/image1.png"/><Relationship Id="rId6" Type="http://schemas.openxmlformats.org/officeDocument/2006/relationships/hyperlink" Target="#'SEASON AVERAGES (STATS)'!A1"/><Relationship Id="rId5" Type="http://schemas.openxmlformats.org/officeDocument/2006/relationships/image" Target="../media/image2.png"/><Relationship Id="rId4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ANALYSIS DASHBOARD'!A1"/><Relationship Id="rId2" Type="http://schemas.openxmlformats.org/officeDocument/2006/relationships/hyperlink" Target="#'ADVANCED STATS'!A1"/><Relationship Id="rId1" Type="http://schemas.openxmlformats.org/officeDocument/2006/relationships/image" Target="../media/image1.png"/><Relationship Id="rId6" Type="http://schemas.openxmlformats.org/officeDocument/2006/relationships/hyperlink" Target="#'SEASON AVERAGES (STATS)'!A1"/><Relationship Id="rId5" Type="http://schemas.openxmlformats.org/officeDocument/2006/relationships/image" Target="../media/image2.png"/><Relationship Id="rId4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ANALYSIS DASHBOARD'!A1"/><Relationship Id="rId2" Type="http://schemas.openxmlformats.org/officeDocument/2006/relationships/hyperlink" Target="#'ADVANCED STATS'!A1"/><Relationship Id="rId1" Type="http://schemas.openxmlformats.org/officeDocument/2006/relationships/image" Target="../media/image1.png"/><Relationship Id="rId6" Type="http://schemas.openxmlformats.org/officeDocument/2006/relationships/hyperlink" Target="#'SEASON AVERAGES (STATS)'!A1"/><Relationship Id="rId5" Type="http://schemas.openxmlformats.org/officeDocument/2006/relationships/image" Target="../media/image2.png"/><Relationship Id="rId4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ANALYSIS DASHBOARD'!A1"/><Relationship Id="rId2" Type="http://schemas.openxmlformats.org/officeDocument/2006/relationships/hyperlink" Target="#'ADVANCED STATS'!A1"/><Relationship Id="rId1" Type="http://schemas.openxmlformats.org/officeDocument/2006/relationships/image" Target="../media/image1.png"/><Relationship Id="rId6" Type="http://schemas.openxmlformats.org/officeDocument/2006/relationships/hyperlink" Target="#'SEASON AVERAGES (STATS)'!A1"/><Relationship Id="rId5" Type="http://schemas.openxmlformats.org/officeDocument/2006/relationships/image" Target="../media/image2.png"/><Relationship Id="rId4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ANALYSIS DASHBOARD'!A1"/><Relationship Id="rId2" Type="http://schemas.openxmlformats.org/officeDocument/2006/relationships/hyperlink" Target="#'ADVANCED STATS'!A1"/><Relationship Id="rId1" Type="http://schemas.openxmlformats.org/officeDocument/2006/relationships/image" Target="../media/image1.png"/><Relationship Id="rId6" Type="http://schemas.openxmlformats.org/officeDocument/2006/relationships/hyperlink" Target="#'SEASON AVERAGES (STATS)'!A1"/><Relationship Id="rId5" Type="http://schemas.openxmlformats.org/officeDocument/2006/relationships/image" Target="../media/image2.png"/><Relationship Id="rId4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5</xdr:row>
      <xdr:rowOff>91452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AA5B352-57FE-B788-D00E-10ABF07E6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679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15</xdr:row>
      <xdr:rowOff>22860</xdr:rowOff>
    </xdr:from>
    <xdr:to>
      <xdr:col>0</xdr:col>
      <xdr:colOff>1047750</xdr:colOff>
      <xdr:row>18</xdr:row>
      <xdr:rowOff>99060</xdr:rowOff>
    </xdr:to>
    <xdr:sp macro="" textlink="">
      <xdr:nvSpPr>
        <xdr:cNvPr id="12" name="TextBox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E2D98E-6915-456A-93AB-E87235EBF6AD}"/>
            </a:ext>
          </a:extLst>
        </xdr:cNvPr>
        <xdr:cNvSpPr txBox="1"/>
      </xdr:nvSpPr>
      <xdr:spPr>
        <a:xfrm>
          <a:off x="118110" y="2781300"/>
          <a:ext cx="929640" cy="62484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ADVANCED STATS</a:t>
          </a:r>
        </a:p>
      </xdr:txBody>
    </xdr:sp>
    <xdr:clientData/>
  </xdr:twoCellAnchor>
  <xdr:twoCellAnchor>
    <xdr:from>
      <xdr:col>0</xdr:col>
      <xdr:colOff>118110</xdr:colOff>
      <xdr:row>10</xdr:row>
      <xdr:rowOff>110490</xdr:rowOff>
    </xdr:from>
    <xdr:to>
      <xdr:col>0</xdr:col>
      <xdr:colOff>1047750</xdr:colOff>
      <xdr:row>14</xdr:row>
      <xdr:rowOff>102871</xdr:rowOff>
    </xdr:to>
    <xdr:sp macro="" textlink="">
      <xdr:nvSpPr>
        <xdr:cNvPr id="14" name="TextBox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0A8D26-667E-4762-AECA-4EA4D8BEB64A}"/>
            </a:ext>
          </a:extLst>
        </xdr:cNvPr>
        <xdr:cNvSpPr txBox="1"/>
      </xdr:nvSpPr>
      <xdr:spPr>
        <a:xfrm>
          <a:off x="118110" y="1954530"/>
          <a:ext cx="929640" cy="723901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2"/>
              </a:solidFill>
            </a:rPr>
            <a:t>ANALYSIS DASHBOARD</a:t>
          </a:r>
        </a:p>
      </xdr:txBody>
    </xdr:sp>
    <xdr:clientData/>
  </xdr:twoCellAnchor>
  <xdr:twoCellAnchor>
    <xdr:from>
      <xdr:col>0</xdr:col>
      <xdr:colOff>110490</xdr:colOff>
      <xdr:row>6</xdr:row>
      <xdr:rowOff>30480</xdr:rowOff>
    </xdr:from>
    <xdr:to>
      <xdr:col>0</xdr:col>
      <xdr:colOff>1047750</xdr:colOff>
      <xdr:row>10</xdr:row>
      <xdr:rowOff>19050</xdr:rowOff>
    </xdr:to>
    <xdr:sp macro="" textlink="">
      <xdr:nvSpPr>
        <xdr:cNvPr id="15" name="TextBox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F2EAF1B-BC58-4786-8394-44D4E91CA371}"/>
            </a:ext>
          </a:extLst>
        </xdr:cNvPr>
        <xdr:cNvSpPr txBox="1"/>
      </xdr:nvSpPr>
      <xdr:spPr>
        <a:xfrm>
          <a:off x="110490" y="1143000"/>
          <a:ext cx="937260" cy="72009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2"/>
              </a:solidFill>
            </a:rPr>
            <a:t>HOME</a:t>
          </a:r>
        </a:p>
      </xdr:txBody>
    </xdr:sp>
    <xdr:clientData/>
  </xdr:twoCellAnchor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5</xdr:row>
      <xdr:rowOff>93992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3F697FB-86C9-4520-9BBA-E178F3155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933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19</xdr:row>
      <xdr:rowOff>66040</xdr:rowOff>
    </xdr:from>
    <xdr:to>
      <xdr:col>0</xdr:col>
      <xdr:colOff>1047750</xdr:colOff>
      <xdr:row>22</xdr:row>
      <xdr:rowOff>142240</xdr:rowOff>
    </xdr:to>
    <xdr:sp macro="" textlink="">
      <xdr:nvSpPr>
        <xdr:cNvPr id="17" name="TextBox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92A9626-1E95-423C-83E9-8CBE6D2AFC1F}"/>
            </a:ext>
          </a:extLst>
        </xdr:cNvPr>
        <xdr:cNvSpPr txBox="1"/>
      </xdr:nvSpPr>
      <xdr:spPr>
        <a:xfrm>
          <a:off x="118110" y="3556000"/>
          <a:ext cx="929640" cy="62484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SEASON AVERAGES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240042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5EE4AB-A09B-4289-90F6-C9DEE2965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679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15</xdr:row>
      <xdr:rowOff>22860</xdr:rowOff>
    </xdr:from>
    <xdr:to>
      <xdr:col>0</xdr:col>
      <xdr:colOff>1047750</xdr:colOff>
      <xdr:row>18</xdr:row>
      <xdr:rowOff>99060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9E68C2D-CE6C-4EED-B866-A04DFF6CDC27}"/>
            </a:ext>
          </a:extLst>
        </xdr:cNvPr>
        <xdr:cNvSpPr txBox="1"/>
      </xdr:nvSpPr>
      <xdr:spPr>
        <a:xfrm>
          <a:off x="118110" y="2777490"/>
          <a:ext cx="929640" cy="63627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ADVANCED STATS</a:t>
          </a:r>
        </a:p>
      </xdr:txBody>
    </xdr:sp>
    <xdr:clientData/>
  </xdr:twoCellAnchor>
  <xdr:twoCellAnchor>
    <xdr:from>
      <xdr:col>0</xdr:col>
      <xdr:colOff>118110</xdr:colOff>
      <xdr:row>10</xdr:row>
      <xdr:rowOff>110490</xdr:rowOff>
    </xdr:from>
    <xdr:to>
      <xdr:col>0</xdr:col>
      <xdr:colOff>1047750</xdr:colOff>
      <xdr:row>14</xdr:row>
      <xdr:rowOff>102871</xdr:rowOff>
    </xdr:to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A906D3-035B-4E52-BFA7-65964CB828D2}"/>
            </a:ext>
          </a:extLst>
        </xdr:cNvPr>
        <xdr:cNvSpPr txBox="1"/>
      </xdr:nvSpPr>
      <xdr:spPr>
        <a:xfrm>
          <a:off x="118110" y="1946910"/>
          <a:ext cx="929640" cy="727711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2"/>
              </a:solidFill>
            </a:rPr>
            <a:t>ANALYSIS DASHBOARD</a:t>
          </a:r>
        </a:p>
      </xdr:txBody>
    </xdr:sp>
    <xdr:clientData/>
  </xdr:twoCellAnchor>
  <xdr:twoCellAnchor>
    <xdr:from>
      <xdr:col>0</xdr:col>
      <xdr:colOff>110490</xdr:colOff>
      <xdr:row>6</xdr:row>
      <xdr:rowOff>30480</xdr:rowOff>
    </xdr:from>
    <xdr:to>
      <xdr:col>0</xdr:col>
      <xdr:colOff>1047750</xdr:colOff>
      <xdr:row>10</xdr:row>
      <xdr:rowOff>19050</xdr:rowOff>
    </xdr:to>
    <xdr:sp macro="" textlink="">
      <xdr:nvSpPr>
        <xdr:cNvPr id="5" name="TextBox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4C3DEA7-DEC1-496D-9638-EC9936F0D703}"/>
            </a:ext>
          </a:extLst>
        </xdr:cNvPr>
        <xdr:cNvSpPr txBox="1"/>
      </xdr:nvSpPr>
      <xdr:spPr>
        <a:xfrm>
          <a:off x="110490" y="1131570"/>
          <a:ext cx="937260" cy="72390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2"/>
              </a:solidFill>
            </a:rPr>
            <a:t>HOME</a:t>
          </a:r>
        </a:p>
      </xdr:txBody>
    </xdr:sp>
    <xdr:clientData/>
  </xdr:twoCellAnchor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242582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475352-CDF4-491F-AA14-959BD1073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933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19</xdr:row>
      <xdr:rowOff>66040</xdr:rowOff>
    </xdr:from>
    <xdr:to>
      <xdr:col>0</xdr:col>
      <xdr:colOff>1047750</xdr:colOff>
      <xdr:row>22</xdr:row>
      <xdr:rowOff>142240</xdr:rowOff>
    </xdr:to>
    <xdr:sp macro="" textlink="">
      <xdr:nvSpPr>
        <xdr:cNvPr id="7" name="TextBox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9591B45-54A7-45CA-841D-1653AC52BE9C}"/>
            </a:ext>
          </a:extLst>
        </xdr:cNvPr>
        <xdr:cNvSpPr txBox="1"/>
      </xdr:nvSpPr>
      <xdr:spPr>
        <a:xfrm>
          <a:off x="118110" y="3567430"/>
          <a:ext cx="929640" cy="62484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SEASON AVERAGES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121932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62D938-8BF5-44CE-BC8E-C775C4ACB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679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11</xdr:row>
      <xdr:rowOff>194310</xdr:rowOff>
    </xdr:from>
    <xdr:to>
      <xdr:col>0</xdr:col>
      <xdr:colOff>1047750</xdr:colOff>
      <xdr:row>14</xdr:row>
      <xdr:rowOff>276860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02DBDD-E933-404E-A35F-AC9E1BDD6063}"/>
            </a:ext>
          </a:extLst>
        </xdr:cNvPr>
        <xdr:cNvSpPr txBox="1"/>
      </xdr:nvSpPr>
      <xdr:spPr>
        <a:xfrm>
          <a:off x="118110" y="3420110"/>
          <a:ext cx="929640" cy="95885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ADVANCED STATS</a:t>
          </a:r>
        </a:p>
      </xdr:txBody>
    </xdr:sp>
    <xdr:clientData/>
  </xdr:twoCellAnchor>
  <xdr:twoCellAnchor>
    <xdr:from>
      <xdr:col>0</xdr:col>
      <xdr:colOff>118110</xdr:colOff>
      <xdr:row>7</xdr:row>
      <xdr:rowOff>275591</xdr:rowOff>
    </xdr:from>
    <xdr:to>
      <xdr:col>0</xdr:col>
      <xdr:colOff>1047750</xdr:colOff>
      <xdr:row>11</xdr:row>
      <xdr:rowOff>69851</xdr:rowOff>
    </xdr:to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2D6389-B3AE-406A-A28A-397A14F58624}"/>
            </a:ext>
          </a:extLst>
        </xdr:cNvPr>
        <xdr:cNvSpPr txBox="1"/>
      </xdr:nvSpPr>
      <xdr:spPr>
        <a:xfrm>
          <a:off x="118110" y="2332991"/>
          <a:ext cx="929640" cy="96266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2"/>
              </a:solidFill>
            </a:rPr>
            <a:t>ANALYSIS DASHBOARD</a:t>
          </a:r>
        </a:p>
      </xdr:txBody>
    </xdr:sp>
    <xdr:clientData/>
  </xdr:twoCellAnchor>
  <xdr:twoCellAnchor>
    <xdr:from>
      <xdr:col>0</xdr:col>
      <xdr:colOff>110490</xdr:colOff>
      <xdr:row>4</xdr:row>
      <xdr:rowOff>49530</xdr:rowOff>
    </xdr:from>
    <xdr:to>
      <xdr:col>0</xdr:col>
      <xdr:colOff>1047750</xdr:colOff>
      <xdr:row>7</xdr:row>
      <xdr:rowOff>152400</xdr:rowOff>
    </xdr:to>
    <xdr:sp macro="" textlink="">
      <xdr:nvSpPr>
        <xdr:cNvPr id="5" name="TextBox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DB45F4D-594A-429D-B9AE-C3A4F4BF145C}"/>
            </a:ext>
          </a:extLst>
        </xdr:cNvPr>
        <xdr:cNvSpPr txBox="1"/>
      </xdr:nvSpPr>
      <xdr:spPr>
        <a:xfrm>
          <a:off x="110490" y="1230630"/>
          <a:ext cx="937260" cy="97917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2"/>
              </a:solidFill>
            </a:rPr>
            <a:t>HOME</a:t>
          </a:r>
        </a:p>
      </xdr:txBody>
    </xdr:sp>
    <xdr:clientData/>
  </xdr:twoCellAnchor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124472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A59187-05F5-486C-84E6-3AC85D961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933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15</xdr:row>
      <xdr:rowOff>104140</xdr:rowOff>
    </xdr:from>
    <xdr:to>
      <xdr:col>0</xdr:col>
      <xdr:colOff>1047750</xdr:colOff>
      <xdr:row>18</xdr:row>
      <xdr:rowOff>133350</xdr:rowOff>
    </xdr:to>
    <xdr:sp macro="" textlink="">
      <xdr:nvSpPr>
        <xdr:cNvPr id="7" name="TextBox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DC3CAAA-6BC0-42F6-BA15-88C5931BFEA4}"/>
            </a:ext>
          </a:extLst>
        </xdr:cNvPr>
        <xdr:cNvSpPr txBox="1"/>
      </xdr:nvSpPr>
      <xdr:spPr>
        <a:xfrm>
          <a:off x="118110" y="4498340"/>
          <a:ext cx="929640" cy="91186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SEASON AVERAGES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121932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199259-D7B0-43DE-BC61-495E617EB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679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11</xdr:row>
      <xdr:rowOff>194310</xdr:rowOff>
    </xdr:from>
    <xdr:to>
      <xdr:col>0</xdr:col>
      <xdr:colOff>1047750</xdr:colOff>
      <xdr:row>14</xdr:row>
      <xdr:rowOff>276860</xdr:rowOff>
    </xdr:to>
    <xdr:sp macro="" textlink="">
      <xdr:nvSpPr>
        <xdr:cNvPr id="9" name="TextBox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E7807C-1C36-450D-8A86-1E23E6D2B264}"/>
            </a:ext>
          </a:extLst>
        </xdr:cNvPr>
        <xdr:cNvSpPr txBox="1"/>
      </xdr:nvSpPr>
      <xdr:spPr>
        <a:xfrm>
          <a:off x="118110" y="3429000"/>
          <a:ext cx="929640" cy="96266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ADVANCED STATS</a:t>
          </a:r>
        </a:p>
      </xdr:txBody>
    </xdr:sp>
    <xdr:clientData/>
  </xdr:twoCellAnchor>
  <xdr:twoCellAnchor>
    <xdr:from>
      <xdr:col>0</xdr:col>
      <xdr:colOff>118110</xdr:colOff>
      <xdr:row>7</xdr:row>
      <xdr:rowOff>275591</xdr:rowOff>
    </xdr:from>
    <xdr:to>
      <xdr:col>0</xdr:col>
      <xdr:colOff>1047750</xdr:colOff>
      <xdr:row>11</xdr:row>
      <xdr:rowOff>69851</xdr:rowOff>
    </xdr:to>
    <xdr:sp macro="" textlink="">
      <xdr:nvSpPr>
        <xdr:cNvPr id="16" name="TextBox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F269727-0826-4B61-8EA8-D91523019B5F}"/>
            </a:ext>
          </a:extLst>
        </xdr:cNvPr>
        <xdr:cNvSpPr txBox="1"/>
      </xdr:nvSpPr>
      <xdr:spPr>
        <a:xfrm>
          <a:off x="118110" y="2336801"/>
          <a:ext cx="929640" cy="96774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2"/>
              </a:solidFill>
            </a:rPr>
            <a:t>ANALYSIS DASHBOARD</a:t>
          </a:r>
        </a:p>
      </xdr:txBody>
    </xdr:sp>
    <xdr:clientData/>
  </xdr:twoCellAnchor>
  <xdr:twoCellAnchor>
    <xdr:from>
      <xdr:col>0</xdr:col>
      <xdr:colOff>110490</xdr:colOff>
      <xdr:row>4</xdr:row>
      <xdr:rowOff>49530</xdr:rowOff>
    </xdr:from>
    <xdr:to>
      <xdr:col>0</xdr:col>
      <xdr:colOff>1047750</xdr:colOff>
      <xdr:row>7</xdr:row>
      <xdr:rowOff>152400</xdr:rowOff>
    </xdr:to>
    <xdr:sp macro="" textlink="">
      <xdr:nvSpPr>
        <xdr:cNvPr id="17" name="TextBox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DDBDF9-2012-4FB3-AB29-070FC78C392E}"/>
            </a:ext>
          </a:extLst>
        </xdr:cNvPr>
        <xdr:cNvSpPr txBox="1"/>
      </xdr:nvSpPr>
      <xdr:spPr>
        <a:xfrm>
          <a:off x="110490" y="1230630"/>
          <a:ext cx="937260" cy="98298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2"/>
              </a:solidFill>
            </a:rPr>
            <a:t>HOME</a:t>
          </a:r>
        </a:p>
      </xdr:txBody>
    </xdr:sp>
    <xdr:clientData/>
  </xdr:twoCellAnchor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124472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9EBAB7C-AFE3-4C80-9F9E-EA668A665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933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15</xdr:row>
      <xdr:rowOff>104140</xdr:rowOff>
    </xdr:from>
    <xdr:to>
      <xdr:col>0</xdr:col>
      <xdr:colOff>1047750</xdr:colOff>
      <xdr:row>18</xdr:row>
      <xdr:rowOff>133350</xdr:rowOff>
    </xdr:to>
    <xdr:sp macro="" textlink="">
      <xdr:nvSpPr>
        <xdr:cNvPr id="19" name="TextBox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67C8F3E-FDE8-4B06-A8DA-93251B5584FC}"/>
            </a:ext>
          </a:extLst>
        </xdr:cNvPr>
        <xdr:cNvSpPr txBox="1"/>
      </xdr:nvSpPr>
      <xdr:spPr>
        <a:xfrm>
          <a:off x="118110" y="4512310"/>
          <a:ext cx="929640" cy="91313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SEASON AVERAGES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121932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AA27E3-37DA-40B8-B7EC-DB2B151AE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679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11</xdr:row>
      <xdr:rowOff>194310</xdr:rowOff>
    </xdr:from>
    <xdr:to>
      <xdr:col>0</xdr:col>
      <xdr:colOff>1047750</xdr:colOff>
      <xdr:row>14</xdr:row>
      <xdr:rowOff>276860</xdr:rowOff>
    </xdr:to>
    <xdr:sp macro="" textlink="">
      <xdr:nvSpPr>
        <xdr:cNvPr id="9" name="TextBox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2B868-264D-4EAC-B823-504AB9ADB25A}"/>
            </a:ext>
          </a:extLst>
        </xdr:cNvPr>
        <xdr:cNvSpPr txBox="1"/>
      </xdr:nvSpPr>
      <xdr:spPr>
        <a:xfrm>
          <a:off x="118110" y="3429000"/>
          <a:ext cx="929640" cy="96266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ADVANCED STATS</a:t>
          </a:r>
        </a:p>
      </xdr:txBody>
    </xdr:sp>
    <xdr:clientData/>
  </xdr:twoCellAnchor>
  <xdr:twoCellAnchor>
    <xdr:from>
      <xdr:col>0</xdr:col>
      <xdr:colOff>118110</xdr:colOff>
      <xdr:row>7</xdr:row>
      <xdr:rowOff>275591</xdr:rowOff>
    </xdr:from>
    <xdr:to>
      <xdr:col>0</xdr:col>
      <xdr:colOff>1047750</xdr:colOff>
      <xdr:row>11</xdr:row>
      <xdr:rowOff>69851</xdr:rowOff>
    </xdr:to>
    <xdr:sp macro="" textlink="">
      <xdr:nvSpPr>
        <xdr:cNvPr id="16" name="TextBox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DC5066-3924-4369-9EBB-289913FA0B67}"/>
            </a:ext>
          </a:extLst>
        </xdr:cNvPr>
        <xdr:cNvSpPr txBox="1"/>
      </xdr:nvSpPr>
      <xdr:spPr>
        <a:xfrm>
          <a:off x="118110" y="2336801"/>
          <a:ext cx="929640" cy="96774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2"/>
              </a:solidFill>
            </a:rPr>
            <a:t>ANALYSIS DASHBOARD</a:t>
          </a:r>
        </a:p>
      </xdr:txBody>
    </xdr:sp>
    <xdr:clientData/>
  </xdr:twoCellAnchor>
  <xdr:twoCellAnchor>
    <xdr:from>
      <xdr:col>0</xdr:col>
      <xdr:colOff>110490</xdr:colOff>
      <xdr:row>4</xdr:row>
      <xdr:rowOff>49530</xdr:rowOff>
    </xdr:from>
    <xdr:to>
      <xdr:col>0</xdr:col>
      <xdr:colOff>1047750</xdr:colOff>
      <xdr:row>7</xdr:row>
      <xdr:rowOff>152400</xdr:rowOff>
    </xdr:to>
    <xdr:sp macro="" textlink="">
      <xdr:nvSpPr>
        <xdr:cNvPr id="17" name="TextBox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27DC572-E332-4A21-B8BC-484C7DC072F7}"/>
            </a:ext>
          </a:extLst>
        </xdr:cNvPr>
        <xdr:cNvSpPr txBox="1"/>
      </xdr:nvSpPr>
      <xdr:spPr>
        <a:xfrm>
          <a:off x="110490" y="1230630"/>
          <a:ext cx="937260" cy="98298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2"/>
              </a:solidFill>
            </a:rPr>
            <a:t>HOME</a:t>
          </a:r>
        </a:p>
      </xdr:txBody>
    </xdr:sp>
    <xdr:clientData/>
  </xdr:twoCellAnchor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124472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B09AE7-B0A1-4228-BA89-249726644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933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15</xdr:row>
      <xdr:rowOff>104140</xdr:rowOff>
    </xdr:from>
    <xdr:to>
      <xdr:col>0</xdr:col>
      <xdr:colOff>1047750</xdr:colOff>
      <xdr:row>18</xdr:row>
      <xdr:rowOff>133350</xdr:rowOff>
    </xdr:to>
    <xdr:sp macro="" textlink="">
      <xdr:nvSpPr>
        <xdr:cNvPr id="19" name="TextBox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E55483C-82AB-433A-AEAE-49459FE6D361}"/>
            </a:ext>
          </a:extLst>
        </xdr:cNvPr>
        <xdr:cNvSpPr txBox="1"/>
      </xdr:nvSpPr>
      <xdr:spPr>
        <a:xfrm>
          <a:off x="118110" y="4512310"/>
          <a:ext cx="929640" cy="91313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SEASON AVERAGES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121932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D70371-3AAA-4F1F-8E04-D2108DB44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679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11</xdr:row>
      <xdr:rowOff>194310</xdr:rowOff>
    </xdr:from>
    <xdr:to>
      <xdr:col>0</xdr:col>
      <xdr:colOff>1047750</xdr:colOff>
      <xdr:row>14</xdr:row>
      <xdr:rowOff>276860</xdr:rowOff>
    </xdr:to>
    <xdr:sp macro="" textlink="">
      <xdr:nvSpPr>
        <xdr:cNvPr id="9" name="TextBox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D8E760-3369-4B8B-8671-4F6249F17D67}"/>
            </a:ext>
          </a:extLst>
        </xdr:cNvPr>
        <xdr:cNvSpPr txBox="1"/>
      </xdr:nvSpPr>
      <xdr:spPr>
        <a:xfrm>
          <a:off x="118110" y="3429000"/>
          <a:ext cx="929640" cy="96266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ADVANCED STATS</a:t>
          </a:r>
        </a:p>
      </xdr:txBody>
    </xdr:sp>
    <xdr:clientData/>
  </xdr:twoCellAnchor>
  <xdr:twoCellAnchor>
    <xdr:from>
      <xdr:col>0</xdr:col>
      <xdr:colOff>118110</xdr:colOff>
      <xdr:row>7</xdr:row>
      <xdr:rowOff>275591</xdr:rowOff>
    </xdr:from>
    <xdr:to>
      <xdr:col>0</xdr:col>
      <xdr:colOff>1047750</xdr:colOff>
      <xdr:row>11</xdr:row>
      <xdr:rowOff>69851</xdr:rowOff>
    </xdr:to>
    <xdr:sp macro="" textlink="">
      <xdr:nvSpPr>
        <xdr:cNvPr id="16" name="TextBox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C1ED06-54C9-43EB-AC79-AF2B80EF73D1}"/>
            </a:ext>
          </a:extLst>
        </xdr:cNvPr>
        <xdr:cNvSpPr txBox="1"/>
      </xdr:nvSpPr>
      <xdr:spPr>
        <a:xfrm>
          <a:off x="118110" y="2336801"/>
          <a:ext cx="929640" cy="96774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2"/>
              </a:solidFill>
            </a:rPr>
            <a:t>ANALYSIS DASHBOARD</a:t>
          </a:r>
        </a:p>
      </xdr:txBody>
    </xdr:sp>
    <xdr:clientData/>
  </xdr:twoCellAnchor>
  <xdr:twoCellAnchor>
    <xdr:from>
      <xdr:col>0</xdr:col>
      <xdr:colOff>110490</xdr:colOff>
      <xdr:row>4</xdr:row>
      <xdr:rowOff>49530</xdr:rowOff>
    </xdr:from>
    <xdr:to>
      <xdr:col>0</xdr:col>
      <xdr:colOff>1047750</xdr:colOff>
      <xdr:row>7</xdr:row>
      <xdr:rowOff>152400</xdr:rowOff>
    </xdr:to>
    <xdr:sp macro="" textlink="">
      <xdr:nvSpPr>
        <xdr:cNvPr id="17" name="TextBox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638C3E3-8D00-4038-B1D1-5455B10AECA7}"/>
            </a:ext>
          </a:extLst>
        </xdr:cNvPr>
        <xdr:cNvSpPr txBox="1"/>
      </xdr:nvSpPr>
      <xdr:spPr>
        <a:xfrm>
          <a:off x="110490" y="1230630"/>
          <a:ext cx="937260" cy="98298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2"/>
              </a:solidFill>
            </a:rPr>
            <a:t>HOME</a:t>
          </a:r>
        </a:p>
      </xdr:txBody>
    </xdr:sp>
    <xdr:clientData/>
  </xdr:twoCellAnchor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124472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0B8F42B-B1CA-48A8-AEE8-23B01C27F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933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15</xdr:row>
      <xdr:rowOff>104140</xdr:rowOff>
    </xdr:from>
    <xdr:to>
      <xdr:col>0</xdr:col>
      <xdr:colOff>1047750</xdr:colOff>
      <xdr:row>18</xdr:row>
      <xdr:rowOff>133350</xdr:rowOff>
    </xdr:to>
    <xdr:sp macro="" textlink="">
      <xdr:nvSpPr>
        <xdr:cNvPr id="19" name="TextBox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8E5F33D-1E43-4A6A-B3B7-CFEDB60E99B6}"/>
            </a:ext>
          </a:extLst>
        </xdr:cNvPr>
        <xdr:cNvSpPr txBox="1"/>
      </xdr:nvSpPr>
      <xdr:spPr>
        <a:xfrm>
          <a:off x="118110" y="4512310"/>
          <a:ext cx="929640" cy="91313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SEASON AVERAGES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40F5E-B21C-4D64-8EBA-923EF663EDA2}">
  <dimension ref="A2:K19"/>
  <sheetViews>
    <sheetView topLeftCell="A13" zoomScale="60" zoomScaleNormal="60" workbookViewId="0">
      <selection activeCell="C3" sqref="C3:K16"/>
    </sheetView>
  </sheetViews>
  <sheetFormatPr defaultRowHeight="14.4" x14ac:dyDescent="0.55000000000000004"/>
  <cols>
    <col min="1" max="1" width="16.578125" style="149" customWidth="1"/>
    <col min="2" max="2" width="15.1015625" customWidth="1"/>
    <col min="3" max="3" width="12.62890625" bestFit="1" customWidth="1"/>
  </cols>
  <sheetData>
    <row r="2" spans="3:11" ht="14.7" thickBot="1" x14ac:dyDescent="0.6"/>
    <row r="3" spans="3:11" ht="14.4" customHeight="1" x14ac:dyDescent="0.55000000000000004">
      <c r="C3" s="153" t="s">
        <v>49</v>
      </c>
      <c r="D3" s="154"/>
      <c r="E3" s="154"/>
      <c r="F3" s="154"/>
      <c r="G3" s="154"/>
      <c r="H3" s="154"/>
      <c r="I3" s="154"/>
      <c r="J3" s="154"/>
      <c r="K3" s="155"/>
    </row>
    <row r="4" spans="3:11" ht="14.4" customHeight="1" x14ac:dyDescent="0.55000000000000004">
      <c r="C4" s="148" t="s">
        <v>36</v>
      </c>
      <c r="D4" t="s">
        <v>51</v>
      </c>
      <c r="K4" s="50"/>
    </row>
    <row r="5" spans="3:11" ht="14.4" customHeight="1" x14ac:dyDescent="0.55000000000000004">
      <c r="C5" s="148" t="s">
        <v>37</v>
      </c>
      <c r="D5" t="s">
        <v>50</v>
      </c>
      <c r="K5" s="50"/>
    </row>
    <row r="6" spans="3:11" ht="14.4" customHeight="1" x14ac:dyDescent="0.55000000000000004">
      <c r="C6" s="148" t="s">
        <v>41</v>
      </c>
      <c r="D6" t="s">
        <v>52</v>
      </c>
      <c r="K6" s="50"/>
    </row>
    <row r="7" spans="3:11" ht="14.4" customHeight="1" x14ac:dyDescent="0.55000000000000004">
      <c r="C7" s="148" t="s">
        <v>45</v>
      </c>
      <c r="D7" t="s">
        <v>53</v>
      </c>
      <c r="K7" s="50"/>
    </row>
    <row r="8" spans="3:11" ht="14.7" customHeight="1" x14ac:dyDescent="0.55000000000000004">
      <c r="C8" s="148" t="s">
        <v>46</v>
      </c>
      <c r="D8" t="s">
        <v>54</v>
      </c>
      <c r="K8" s="50"/>
    </row>
    <row r="9" spans="3:11" ht="14.4" customHeight="1" x14ac:dyDescent="0.55000000000000004">
      <c r="C9" s="148" t="s">
        <v>47</v>
      </c>
      <c r="D9" t="s">
        <v>55</v>
      </c>
      <c r="K9" s="50"/>
    </row>
    <row r="10" spans="3:11" ht="14.4" customHeight="1" x14ac:dyDescent="0.55000000000000004">
      <c r="C10" s="148" t="s">
        <v>48</v>
      </c>
      <c r="D10" t="s">
        <v>56</v>
      </c>
      <c r="K10" s="50"/>
    </row>
    <row r="11" spans="3:11" ht="14.4" customHeight="1" x14ac:dyDescent="0.55000000000000004">
      <c r="C11" s="148" t="s">
        <v>58</v>
      </c>
      <c r="D11" t="s">
        <v>59</v>
      </c>
      <c r="K11" s="50"/>
    </row>
    <row r="12" spans="3:11" ht="14.7" customHeight="1" x14ac:dyDescent="0.55000000000000004">
      <c r="C12" s="148" t="s">
        <v>98</v>
      </c>
      <c r="D12" t="s">
        <v>99</v>
      </c>
      <c r="K12" s="50"/>
    </row>
    <row r="13" spans="3:11" ht="14.4" customHeight="1" x14ac:dyDescent="0.55000000000000004">
      <c r="C13" s="148" t="s">
        <v>100</v>
      </c>
      <c r="D13" t="s">
        <v>101</v>
      </c>
      <c r="K13" s="50"/>
    </row>
    <row r="14" spans="3:11" ht="14.4" customHeight="1" x14ac:dyDescent="0.55000000000000004">
      <c r="C14" s="148" t="s">
        <v>105</v>
      </c>
      <c r="D14" t="s">
        <v>106</v>
      </c>
      <c r="K14" s="50"/>
    </row>
    <row r="15" spans="3:11" ht="14.4" customHeight="1" x14ac:dyDescent="0.55000000000000004">
      <c r="C15" s="148" t="s">
        <v>103</v>
      </c>
      <c r="D15" t="s">
        <v>107</v>
      </c>
      <c r="K15" s="50"/>
    </row>
    <row r="16" spans="3:11" ht="14.4" customHeight="1" thickBot="1" x14ac:dyDescent="0.6">
      <c r="C16" s="148" t="s">
        <v>64</v>
      </c>
      <c r="D16" t="s">
        <v>108</v>
      </c>
      <c r="K16" s="50"/>
    </row>
    <row r="17" spans="3:11" ht="14.7" customHeight="1" thickTop="1" thickBot="1" x14ac:dyDescent="0.6">
      <c r="C17" s="151" t="s">
        <v>111</v>
      </c>
      <c r="D17" s="146" t="s">
        <v>109</v>
      </c>
      <c r="E17" s="146" t="s">
        <v>110</v>
      </c>
      <c r="F17" s="146" t="s">
        <v>38</v>
      </c>
      <c r="K17" s="50"/>
    </row>
    <row r="18" spans="3:11" ht="15" thickTop="1" thickBot="1" x14ac:dyDescent="0.6">
      <c r="C18" s="152"/>
      <c r="D18" s="147">
        <v>0.375</v>
      </c>
      <c r="E18" s="147">
        <v>0.28000000000000003</v>
      </c>
      <c r="F18" s="147">
        <v>0.65</v>
      </c>
      <c r="G18" s="51"/>
      <c r="H18" s="51"/>
      <c r="I18" s="51"/>
      <c r="J18" s="51"/>
      <c r="K18" s="52"/>
    </row>
    <row r="19" spans="3:11" ht="14.7" thickTop="1" x14ac:dyDescent="0.55000000000000004"/>
  </sheetData>
  <mergeCells count="2">
    <mergeCell ref="C17:C18"/>
    <mergeCell ref="C3: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CFB2-E149-6446-AF17-3B75B707365B}">
  <dimension ref="A1:BD20"/>
  <sheetViews>
    <sheetView tabSelected="1" zoomScale="60" zoomScaleNormal="60" zoomScalePageLayoutView="78" workbookViewId="0">
      <selection activeCell="N4" sqref="N4"/>
    </sheetView>
  </sheetViews>
  <sheetFormatPr defaultColWidth="10.83984375" defaultRowHeight="14.4" x14ac:dyDescent="0.55000000000000004"/>
  <cols>
    <col min="1" max="1" width="16.578125" style="149" customWidth="1"/>
    <col min="2" max="2" width="10.89453125" bestFit="1" customWidth="1"/>
    <col min="4" max="5" width="7.62890625" bestFit="1" customWidth="1"/>
    <col min="6" max="6" width="7.05078125" bestFit="1" customWidth="1"/>
    <col min="7" max="7" width="3.7890625" bestFit="1" customWidth="1"/>
    <col min="8" max="8" width="10.83984375" bestFit="1" customWidth="1"/>
    <col min="9" max="9" width="6.734375" bestFit="1" customWidth="1"/>
    <col min="10" max="10" width="10.83984375" bestFit="1" customWidth="1"/>
    <col min="11" max="11" width="6.68359375" customWidth="1"/>
    <col min="12" max="12" width="4.26171875" bestFit="1" customWidth="1"/>
    <col min="13" max="13" width="13.578125" bestFit="1" customWidth="1"/>
    <col min="14" max="14" width="9.5234375" customWidth="1"/>
    <col min="15" max="15" width="9.83984375" customWidth="1"/>
    <col min="16" max="16" width="12.05078125" bestFit="1" customWidth="1"/>
    <col min="17" max="17" width="8.3125" bestFit="1" customWidth="1"/>
    <col min="18" max="18" width="12.9453125" bestFit="1" customWidth="1"/>
    <col min="19" max="19" width="12.41796875" bestFit="1" customWidth="1"/>
    <col min="20" max="20" width="10.3671875" bestFit="1" customWidth="1"/>
    <col min="21" max="21" width="14.05078125" bestFit="1" customWidth="1"/>
    <col min="22" max="22" width="14.47265625" bestFit="1" customWidth="1"/>
    <col min="23" max="23" width="14.26171875" customWidth="1"/>
    <col min="24" max="24" width="9.9453125" bestFit="1" customWidth="1"/>
    <col min="25" max="25" width="9.89453125" bestFit="1" customWidth="1"/>
    <col min="26" max="26" width="10.83984375" bestFit="1" customWidth="1"/>
    <col min="27" max="27" width="15.9453125" customWidth="1"/>
    <col min="28" max="28" width="14.47265625" customWidth="1"/>
    <col min="29" max="29" width="7.41796875" bestFit="1" customWidth="1"/>
    <col min="30" max="30" width="6.41796875" bestFit="1" customWidth="1"/>
    <col min="31" max="31" width="5.734375" customWidth="1"/>
    <col min="32" max="32" width="3.15625" bestFit="1" customWidth="1"/>
    <col min="33" max="33" width="4.1015625" bestFit="1" customWidth="1"/>
    <col min="34" max="34" width="5.62890625" bestFit="1" customWidth="1"/>
    <col min="35" max="35" width="2.9453125" bestFit="1" customWidth="1"/>
    <col min="36" max="36" width="4.1015625" bestFit="1" customWidth="1"/>
    <col min="37" max="37" width="4.578125" bestFit="1" customWidth="1"/>
    <col min="38" max="38" width="2.62890625" bestFit="1" customWidth="1"/>
    <col min="39" max="39" width="3.83984375" bestFit="1" customWidth="1"/>
    <col min="40" max="40" width="5.62890625" bestFit="1" customWidth="1"/>
    <col min="41" max="41" width="3.15625" bestFit="1" customWidth="1"/>
    <col min="42" max="42" width="4.1015625" bestFit="1" customWidth="1"/>
    <col min="43" max="43" width="4.578125" bestFit="1" customWidth="1"/>
    <col min="44" max="44" width="3.15625" bestFit="1" customWidth="1"/>
    <col min="45" max="45" width="3.7890625" bestFit="1" customWidth="1"/>
    <col min="46" max="46" width="3.62890625" bestFit="1" customWidth="1"/>
    <col min="47" max="47" width="5.3125" bestFit="1" customWidth="1"/>
    <col min="48" max="49" width="3.15625" bestFit="1" customWidth="1"/>
    <col min="50" max="50" width="3.3125" bestFit="1" customWidth="1"/>
    <col min="51" max="51" width="2.83984375" bestFit="1" customWidth="1"/>
    <col min="52" max="52" width="3.83984375" bestFit="1" customWidth="1"/>
    <col min="53" max="53" width="3.62890625" bestFit="1" customWidth="1"/>
    <col min="54" max="54" width="3.15625" bestFit="1" customWidth="1"/>
    <col min="55" max="55" width="4.15625" bestFit="1" customWidth="1"/>
    <col min="56" max="56" width="10.83984375" bestFit="1" customWidth="1"/>
    <col min="58" max="58" width="10.89453125" bestFit="1" customWidth="1"/>
    <col min="59" max="59" width="13.5234375" bestFit="1" customWidth="1"/>
    <col min="60" max="61" width="10.89453125" bestFit="1" customWidth="1"/>
    <col min="62" max="62" width="12.05078125" bestFit="1" customWidth="1"/>
    <col min="63" max="63" width="10.89453125" bestFit="1" customWidth="1"/>
    <col min="64" max="64" width="13" bestFit="1" customWidth="1"/>
    <col min="67" max="67" width="14.15625" bestFit="1" customWidth="1"/>
    <col min="68" max="68" width="14.578125" bestFit="1" customWidth="1"/>
    <col min="69" max="69" width="14.41796875" bestFit="1" customWidth="1"/>
    <col min="71" max="71" width="11.47265625" bestFit="1" customWidth="1"/>
    <col min="73" max="73" width="15.734375" customWidth="1"/>
    <col min="74" max="74" width="16.47265625" customWidth="1"/>
  </cols>
  <sheetData>
    <row r="1" spans="2:56" ht="14.7" thickBot="1" x14ac:dyDescent="0.6">
      <c r="BB1" s="27"/>
      <c r="BC1" s="27"/>
      <c r="BD1" s="27"/>
    </row>
    <row r="2" spans="2:56" ht="23.1" x14ac:dyDescent="0.85">
      <c r="H2" s="150" t="s">
        <v>117</v>
      </c>
      <c r="J2" s="150" t="s">
        <v>118</v>
      </c>
      <c r="L2" s="65"/>
      <c r="M2" s="66"/>
      <c r="N2" s="160" t="s">
        <v>44</v>
      </c>
      <c r="O2" s="161"/>
      <c r="P2" s="162"/>
      <c r="Q2" s="159" t="s">
        <v>57</v>
      </c>
      <c r="R2" s="157"/>
      <c r="S2" s="157"/>
      <c r="T2" s="158"/>
      <c r="U2" s="156" t="s">
        <v>63</v>
      </c>
      <c r="V2" s="157"/>
      <c r="W2" s="158"/>
      <c r="X2" s="156" t="s">
        <v>76</v>
      </c>
      <c r="Y2" s="157"/>
      <c r="Z2" s="158"/>
      <c r="AA2" s="156" t="s">
        <v>104</v>
      </c>
      <c r="AB2" s="158"/>
    </row>
    <row r="3" spans="2:56" ht="23.1" x14ac:dyDescent="0.85">
      <c r="B3" s="11" t="s">
        <v>33</v>
      </c>
      <c r="C3" s="11" t="s">
        <v>0</v>
      </c>
      <c r="D3" s="4" t="s">
        <v>35</v>
      </c>
      <c r="E3" s="13" t="s">
        <v>15</v>
      </c>
      <c r="F3" s="4" t="s">
        <v>16</v>
      </c>
      <c r="H3" s="4" t="s">
        <v>74</v>
      </c>
      <c r="J3" s="4" t="s">
        <v>74</v>
      </c>
      <c r="L3" s="70" t="s">
        <v>33</v>
      </c>
      <c r="M3" s="71" t="s">
        <v>0</v>
      </c>
      <c r="N3" s="72" t="s">
        <v>36</v>
      </c>
      <c r="O3" s="73" t="s">
        <v>37</v>
      </c>
      <c r="P3" s="74" t="s">
        <v>41</v>
      </c>
      <c r="Q3" s="75" t="s">
        <v>45</v>
      </c>
      <c r="R3" s="76" t="s">
        <v>46</v>
      </c>
      <c r="S3" s="77" t="s">
        <v>47</v>
      </c>
      <c r="T3" s="78" t="s">
        <v>48</v>
      </c>
      <c r="U3" s="79" t="s">
        <v>60</v>
      </c>
      <c r="V3" s="80" t="s">
        <v>61</v>
      </c>
      <c r="W3" s="81" t="s">
        <v>62</v>
      </c>
      <c r="X3" s="75" t="s">
        <v>75</v>
      </c>
      <c r="Y3" s="80" t="s">
        <v>77</v>
      </c>
      <c r="Z3" s="82" t="s">
        <v>97</v>
      </c>
      <c r="AA3" s="83" t="s">
        <v>103</v>
      </c>
      <c r="AB3" s="82" t="s">
        <v>64</v>
      </c>
    </row>
    <row r="4" spans="2:56" ht="23.1" x14ac:dyDescent="0.85">
      <c r="B4" s="11">
        <v>0</v>
      </c>
      <c r="C4" s="11" t="s">
        <v>17</v>
      </c>
      <c r="D4" s="16">
        <f>(SUM(Template:END!AA3))/F4</f>
        <v>25</v>
      </c>
      <c r="E4" s="15">
        <f>(SUM(Template:END!P3))/F4</f>
        <v>11.5</v>
      </c>
      <c r="F4" s="16">
        <v>2</v>
      </c>
      <c r="H4" s="64">
        <f>(SUM(Template:END!AB3))/F20</f>
        <v>131.96450377358491</v>
      </c>
      <c r="J4" s="64">
        <f>(SUM(Template:END!BD3))/F20</f>
        <v>158.94751967194946</v>
      </c>
      <c r="L4" s="70">
        <v>0</v>
      </c>
      <c r="M4" s="71" t="s">
        <v>17</v>
      </c>
      <c r="N4" s="84">
        <f>(SUM(Template:END!BH3))/$F4</f>
        <v>0.375</v>
      </c>
      <c r="O4" s="84">
        <f>(SUM(Template:END!BI3))/$F4</f>
        <v>0.49991580365412142</v>
      </c>
      <c r="P4" s="84">
        <f>(SUM(Template:END!BJ3))/$F4</f>
        <v>0.11107386177200718</v>
      </c>
      <c r="Q4" s="84">
        <f>(SUM(Template:END!BK3))/$F4</f>
        <v>6.6528066528066532E-2</v>
      </c>
      <c r="R4" s="84">
        <f>(SUM(Template:END!BL3))/$F4</f>
        <v>0.14409221902017291</v>
      </c>
      <c r="S4" s="84">
        <f>(SUM(Template:END!BM3))/$F4</f>
        <v>0.13072002445201292</v>
      </c>
      <c r="T4" s="109">
        <f>(SUM(Template:END!BN3))/$F4</f>
        <v>2</v>
      </c>
      <c r="U4" s="84">
        <f>(SUM(Template:END!BO3))/$F4</f>
        <v>7.0104821802935008E-2</v>
      </c>
      <c r="V4" s="84">
        <f>(SUM(Template:END!BP3))/$F4</f>
        <v>4.8888950459935715E-2</v>
      </c>
      <c r="W4" s="84">
        <f>(SUM(Template:END!BQ3))/$F4</f>
        <v>5.9942571484373375E-2</v>
      </c>
      <c r="X4" s="109">
        <f>(SUM(Template:END!BR3))/$F4</f>
        <v>101.60131365805184</v>
      </c>
      <c r="Y4" s="109">
        <f>(SUM(Template:END!BS3))/$F4</f>
        <v>121.61818337809072</v>
      </c>
      <c r="Z4" s="109">
        <f>(SUM(Template:END!BT3))/$F4</f>
        <v>20.016869720038883</v>
      </c>
      <c r="AA4" s="84">
        <f>(SUM(Template:END!BU3))/$F4</f>
        <v>3.9327194807614672E-2</v>
      </c>
      <c r="AB4" s="109">
        <f>(SUM(Template:END!BV3))/$F4</f>
        <v>11.595000000000001</v>
      </c>
    </row>
    <row r="5" spans="2:56" ht="23.1" x14ac:dyDescent="0.85">
      <c r="B5" s="11">
        <v>1</v>
      </c>
      <c r="C5" s="11" t="s">
        <v>18</v>
      </c>
      <c r="D5" s="16">
        <f>(SUM(Template:END!AA4))/F5</f>
        <v>20</v>
      </c>
      <c r="E5" s="15">
        <f>(SUM(Template:END!P4))/F5</f>
        <v>14</v>
      </c>
      <c r="F5" s="19">
        <v>2</v>
      </c>
      <c r="L5" s="70">
        <v>1</v>
      </c>
      <c r="M5" s="71" t="s">
        <v>18</v>
      </c>
      <c r="N5" s="89">
        <f>(SUM(Template:END!BH4))/$F5</f>
        <v>0.7901785714285714</v>
      </c>
      <c r="O5" s="89">
        <f>(SUM(Template:END!BI4))/$F5</f>
        <v>0.74645370162437308</v>
      </c>
      <c r="P5" s="89">
        <f>(SUM(Template:END!BJ4))/$F5</f>
        <v>0.15083123601838597</v>
      </c>
      <c r="Q5" s="89">
        <f>(SUM(Template:END!BK4))/$F5</f>
        <v>0.13506882922175276</v>
      </c>
      <c r="R5" s="89">
        <f>(SUM(Template:END!BL4))/$F5</f>
        <v>0.20796044716997741</v>
      </c>
      <c r="S5" s="89">
        <f>(SUM(Template:END!BM4))/$F5</f>
        <v>0.27905333372455821</v>
      </c>
      <c r="T5" s="110">
        <f>(SUM(Template:END!BN4))/$F5</f>
        <v>0.8</v>
      </c>
      <c r="U5" s="89">
        <f>(SUM(Template:END!BO4))/$F5</f>
        <v>8.0402515723270437E-2</v>
      </c>
      <c r="V5" s="89">
        <f>(SUM(Template:END!BP4))/$F5</f>
        <v>4.2535741992685359E-2</v>
      </c>
      <c r="W5" s="89">
        <f>(SUM(Template:END!BQ4))/$F5</f>
        <v>6.6036975320697952E-2</v>
      </c>
      <c r="X5" s="110">
        <f>(SUM(Template:END!BR4))/$F5</f>
        <v>94.936267493790297</v>
      </c>
      <c r="Y5" s="110">
        <f>(SUM(Template:END!BS4))/$F5</f>
        <v>116.44687185532126</v>
      </c>
      <c r="Z5" s="110">
        <f>(SUM(Template:END!BT4))/$F5</f>
        <v>21.510604361530973</v>
      </c>
      <c r="AA5" s="89">
        <f>(SUM(Template:END!BU4))/$F5</f>
        <v>5.3750271730691593E-2</v>
      </c>
      <c r="AB5" s="110">
        <f>(SUM(Template:END!BV4))/$F5</f>
        <v>16.504999999999999</v>
      </c>
    </row>
    <row r="6" spans="2:56" ht="23.1" x14ac:dyDescent="0.85">
      <c r="B6" s="11">
        <v>2</v>
      </c>
      <c r="C6" s="11" t="s">
        <v>19</v>
      </c>
      <c r="D6" s="16">
        <f>(SUM(Template:END!AA5))/F6</f>
        <v>21.5</v>
      </c>
      <c r="E6" s="15">
        <f>(SUM(Template:END!P5))/F6</f>
        <v>20.5</v>
      </c>
      <c r="F6" s="16">
        <v>2</v>
      </c>
      <c r="H6" s="4" t="s">
        <v>102</v>
      </c>
      <c r="J6" s="4" t="s">
        <v>102</v>
      </c>
      <c r="L6" s="70">
        <v>2</v>
      </c>
      <c r="M6" s="71" t="s">
        <v>19</v>
      </c>
      <c r="N6" s="84">
        <f>(SUM(Template:END!BH5))/$F6</f>
        <v>0.73026315789473684</v>
      </c>
      <c r="O6" s="84">
        <f>(SUM(Template:END!BI5))/$F6</f>
        <v>0.72607329551773991</v>
      </c>
      <c r="P6" s="84">
        <f>(SUM(Template:END!BJ5))/$F6</f>
        <v>0.16913556770913718</v>
      </c>
      <c r="Q6" s="84">
        <f>(SUM(Template:END!BK5))/$F6</f>
        <v>0.20211515863689777</v>
      </c>
      <c r="R6" s="84">
        <f>(SUM(Template:END!BL5))/$F6</f>
        <v>0.2636842233245793</v>
      </c>
      <c r="S6" s="84">
        <f>(SUM(Template:END!BM5))/$F6</f>
        <v>0.15783058554615309</v>
      </c>
      <c r="T6" s="109">
        <f>(SUM(Template:END!BN5))/$F6</f>
        <v>2.0833333333333335</v>
      </c>
      <c r="U6" s="84">
        <f>(SUM(Template:END!BO5))/$F6</f>
        <v>1.7084151512564386E-2</v>
      </c>
      <c r="V6" s="84">
        <f>(SUM(Template:END!BP5))/$F6</f>
        <v>0.18093429410912182</v>
      </c>
      <c r="W6" s="84">
        <f>(SUM(Template:END!BQ5))/$F6</f>
        <v>7.8994133969947949E-2</v>
      </c>
      <c r="X6" s="109">
        <f>(SUM(Template:END!BR5))/$F6</f>
        <v>95.120056854989485</v>
      </c>
      <c r="Y6" s="109">
        <f>(SUM(Template:END!BS5))/$F6</f>
        <v>138.53646855732711</v>
      </c>
      <c r="Z6" s="109">
        <f>(SUM(Template:END!BT5))/$F6</f>
        <v>43.416411702337626</v>
      </c>
      <c r="AA6" s="84">
        <f>(SUM(Template:END!BU5))/$F6</f>
        <v>8.171880014078238E-2</v>
      </c>
      <c r="AB6" s="109">
        <f>(SUM(Template:END!BV5))/$F6</f>
        <v>22.905000000000001</v>
      </c>
    </row>
    <row r="7" spans="2:56" ht="23.1" x14ac:dyDescent="0.85">
      <c r="B7" s="11">
        <v>3</v>
      </c>
      <c r="C7" s="11" t="s">
        <v>20</v>
      </c>
      <c r="D7" s="16">
        <f>(SUM(Template:END!AA6))/F7</f>
        <v>12</v>
      </c>
      <c r="E7" s="15">
        <f>(SUM(Template:END!P6))/F7</f>
        <v>12.5</v>
      </c>
      <c r="F7" s="19">
        <v>2</v>
      </c>
      <c r="H7" s="64">
        <f>(SUM(Template:END!AB6))/F20</f>
        <v>164.95562971698112</v>
      </c>
      <c r="J7" s="64">
        <f>(SUM(Template:END!BD6))/F20</f>
        <v>198.68439958993685</v>
      </c>
      <c r="L7" s="70">
        <v>3</v>
      </c>
      <c r="M7" s="71" t="s">
        <v>20</v>
      </c>
      <c r="N7" s="89">
        <f>(SUM(Template:END!BH6))/$F7</f>
        <v>0.85416666666666674</v>
      </c>
      <c r="O7" s="89">
        <f>(SUM(Template:END!BI6))/$F7</f>
        <v>0.84938662066321635</v>
      </c>
      <c r="P7" s="89">
        <f>(SUM(Template:END!BJ6))/$F7</f>
        <v>0.15939347180190733</v>
      </c>
      <c r="Q7" s="89">
        <f>(SUM(Template:END!BK6))/$F7</f>
        <v>0.13055325198436205</v>
      </c>
      <c r="R7" s="89">
        <f>(SUM(Template:END!BL6))/$F7</f>
        <v>0.18790952400910904</v>
      </c>
      <c r="S7" s="89">
        <f>(SUM(Template:END!BM6))/$F7</f>
        <v>0.14582198192156698</v>
      </c>
      <c r="T7" s="110">
        <f>(SUM(Template:END!BN6))/$F7</f>
        <v>1.5</v>
      </c>
      <c r="U7" s="89">
        <f>(SUM(Template:END!BO6))/$F7</f>
        <v>5.3448337825696315E-2</v>
      </c>
      <c r="V7" s="89">
        <f>(SUM(Template:END!BP6))/$F7</f>
        <v>0.22806162030366842</v>
      </c>
      <c r="W7" s="89">
        <f>(SUM(Template:END!BQ6))/$F7</f>
        <v>0.11363010075813476</v>
      </c>
      <c r="X7" s="110">
        <f>(SUM(Template:END!BR6))/$F7</f>
        <v>90.353524333743181</v>
      </c>
      <c r="Y7" s="110">
        <f>(SUM(Template:END!BS6))/$F7</f>
        <v>153.29157887276833</v>
      </c>
      <c r="Z7" s="110">
        <f>(SUM(Template:END!BT6))/$F7</f>
        <v>62.938054539025146</v>
      </c>
      <c r="AA7" s="89">
        <f>(SUM(Template:END!BU6))/$F7</f>
        <v>5.7103234371603362E-2</v>
      </c>
      <c r="AB7" s="110">
        <f>(SUM(Template:END!BV6))/$F7</f>
        <v>16.094999999999999</v>
      </c>
    </row>
    <row r="8" spans="2:56" ht="23.1" x14ac:dyDescent="0.85">
      <c r="B8" s="11">
        <v>4</v>
      </c>
      <c r="C8" s="11" t="s">
        <v>21</v>
      </c>
      <c r="D8" s="16">
        <f>(SUM(Template:END!AA7))/F8</f>
        <v>12.5</v>
      </c>
      <c r="E8" s="15">
        <f>(SUM(Template:END!P7))/F8</f>
        <v>17.5</v>
      </c>
      <c r="F8" s="16">
        <v>2</v>
      </c>
      <c r="L8" s="70">
        <v>4</v>
      </c>
      <c r="M8" s="71" t="s">
        <v>21</v>
      </c>
      <c r="N8" s="84">
        <f>(SUM(Template:END!BH7))/$F8</f>
        <v>0.77727272727272734</v>
      </c>
      <c r="O8" s="84">
        <f>(SUM(Template:END!BI7))/$F8</f>
        <v>0.71881792609640704</v>
      </c>
      <c r="P8" s="84">
        <f>(SUM(Template:END!BJ7))/$F8</f>
        <v>0.26451912804844935</v>
      </c>
      <c r="Q8" s="84">
        <f>(SUM(Template:END!BK7))/$F8</f>
        <v>0.12</v>
      </c>
      <c r="R8" s="84">
        <f>(SUM(Template:END!BL7))/$F8</f>
        <v>8.5034013605442174E-2</v>
      </c>
      <c r="S8" s="84">
        <f>(SUM(Template:END!BM7))/$F8</f>
        <v>0.18263392678649965</v>
      </c>
      <c r="T8" s="109">
        <f>(SUM(Template:END!BN7))/$F8</f>
        <v>0.75</v>
      </c>
      <c r="U8" s="84">
        <f>(SUM(Template:END!BO7))/$F8</f>
        <v>8.533333333333333E-2</v>
      </c>
      <c r="V8" s="84">
        <f>(SUM(Template:END!BP7))/$F8</f>
        <v>0.15152388340906572</v>
      </c>
      <c r="W8" s="84">
        <f>(SUM(Template:END!BQ7))/$F8</f>
        <v>0.11077470319596754</v>
      </c>
      <c r="X8" s="109">
        <f>(SUM(Template:END!BR7))/$F8</f>
        <v>91.108323598012234</v>
      </c>
      <c r="Y8" s="109">
        <f>(SUM(Template:END!BS7))/$F8</f>
        <v>115.17057156567027</v>
      </c>
      <c r="Z8" s="109">
        <f>(SUM(Template:END!BT7))/$F8</f>
        <v>24.062247967658038</v>
      </c>
      <c r="AA8" s="84">
        <f>(SUM(Template:END!BU7))/$F8</f>
        <v>5.1289168038259683E-2</v>
      </c>
      <c r="AB8" s="109">
        <f>(SUM(Template:END!BV7))/$F8</f>
        <v>16.119999999999997</v>
      </c>
    </row>
    <row r="9" spans="2:56" ht="23.1" x14ac:dyDescent="0.85">
      <c r="B9" s="11">
        <v>5</v>
      </c>
      <c r="C9" s="11" t="s">
        <v>22</v>
      </c>
      <c r="D9" s="16">
        <f>(SUM(Template:END!AA8))/F9</f>
        <v>11</v>
      </c>
      <c r="E9" s="15">
        <f>(SUM(Template:END!P8))/F9</f>
        <v>8.5</v>
      </c>
      <c r="F9" s="19">
        <v>2</v>
      </c>
      <c r="H9" s="4" t="s">
        <v>119</v>
      </c>
      <c r="J9" s="4"/>
      <c r="L9" s="70">
        <v>5</v>
      </c>
      <c r="M9" s="71" t="s">
        <v>22</v>
      </c>
      <c r="N9" s="89">
        <f>(SUM(Template:END!BH8))/$F9</f>
        <v>0.61111111111111116</v>
      </c>
      <c r="O9" s="89">
        <f>(SUM(Template:END!BI8))/$F9</f>
        <v>0.62955465587044523</v>
      </c>
      <c r="P9" s="89">
        <f>(SUM(Template:END!BJ8))/$F9</f>
        <v>0.16604983346188784</v>
      </c>
      <c r="Q9" s="89">
        <f>(SUM(Template:END!BK8))/$F9</f>
        <v>0.23375527426160339</v>
      </c>
      <c r="R9" s="89">
        <f>(SUM(Template:END!BL8))/$F9</f>
        <v>0.23871277617675313</v>
      </c>
      <c r="S9" s="89">
        <f>(SUM(Template:END!BM8))/$F9</f>
        <v>7.2046109510086456E-2</v>
      </c>
      <c r="T9" s="110">
        <f>(SUM(Template:END!BN8))/$F9</f>
        <v>0.5</v>
      </c>
      <c r="U9" s="89">
        <f>(SUM(Template:END!BO8))/$F9</f>
        <v>0.11421383647798743</v>
      </c>
      <c r="V9" s="89">
        <f>(SUM(Template:END!BP8))/$F9</f>
        <v>5.5857253685027149E-2</v>
      </c>
      <c r="W9" s="89">
        <f>(SUM(Template:END!BQ8))/$F9</f>
        <v>8.5565163912286454E-2</v>
      </c>
      <c r="X9" s="110">
        <f>(SUM(Template:END!BR8))/$F9</f>
        <v>103.8783242630528</v>
      </c>
      <c r="Y9" s="110">
        <f>(SUM(Template:END!BS8))/$F9</f>
        <v>146.51380022368926</v>
      </c>
      <c r="Z9" s="110">
        <f>(SUM(Template:END!BT8))/$F9</f>
        <v>42.635475960636477</v>
      </c>
      <c r="AA9" s="89">
        <f>(SUM(Template:END!BU8))/$F9</f>
        <v>2.8462172499818847E-2</v>
      </c>
      <c r="AB9" s="110">
        <f>(SUM(Template:END!BV8))/$F9</f>
        <v>7.6349999999999998</v>
      </c>
    </row>
    <row r="10" spans="2:56" ht="23.1" x14ac:dyDescent="0.85">
      <c r="B10" s="11">
        <v>10</v>
      </c>
      <c r="C10" s="11" t="s">
        <v>23</v>
      </c>
      <c r="D10" s="16">
        <f>(SUM(Template:END!AA9))/F10</f>
        <v>10</v>
      </c>
      <c r="E10" s="15">
        <f>(SUM(Template:END!P9))/F10</f>
        <v>15</v>
      </c>
      <c r="F10" s="16">
        <v>2</v>
      </c>
      <c r="H10" s="64">
        <f>E20/H4</f>
        <v>1.1556137873382102</v>
      </c>
      <c r="J10" s="64"/>
      <c r="L10" s="70">
        <v>10</v>
      </c>
      <c r="M10" s="71" t="s">
        <v>23</v>
      </c>
      <c r="N10" s="84">
        <f>(SUM(Template:END!BH9))/$F10</f>
        <v>0.45526315789473681</v>
      </c>
      <c r="O10" s="84">
        <f>(SUM(Template:END!BI9))/$F10</f>
        <v>0.4451163181321911</v>
      </c>
      <c r="P10" s="84">
        <f>(SUM(Template:END!BJ9))/$F10</f>
        <v>0.36607990332887413</v>
      </c>
      <c r="Q10" s="84">
        <f>(SUM(Template:END!BK9))/$F10</f>
        <v>0.19460661662496526</v>
      </c>
      <c r="R10" s="84">
        <f>(SUM(Template:END!BL9))/$F10</f>
        <v>0.18726090965122735</v>
      </c>
      <c r="S10" s="84">
        <f>(SUM(Template:END!BM9))/$F10</f>
        <v>0.19763953198143819</v>
      </c>
      <c r="T10" s="109">
        <f>(SUM(Template:END!BN9))/$F10</f>
        <v>1.0833333333333333</v>
      </c>
      <c r="U10" s="84">
        <f>(SUM(Template:END!BO9))/$F10</f>
        <v>0.23627672955974843</v>
      </c>
      <c r="V10" s="84">
        <f>(SUM(Template:END!BP9))/$F10</f>
        <v>0.10058738778676715</v>
      </c>
      <c r="W10" s="84">
        <f>(SUM(Template:END!BQ9))/$F10</f>
        <v>0.18651053202408507</v>
      </c>
      <c r="X10" s="109">
        <f>(SUM(Template:END!BR9))/$F10</f>
        <v>85.768368083781098</v>
      </c>
      <c r="Y10" s="109">
        <f>(SUM(Template:END!BS9))/$F10</f>
        <v>100.30045348665097</v>
      </c>
      <c r="Z10" s="109">
        <f>(SUM(Template:END!BT9))/$F10</f>
        <v>14.532085402869868</v>
      </c>
      <c r="AA10" s="84">
        <f>(SUM(Template:END!BU9))/$F10</f>
        <v>4.812350548119624E-2</v>
      </c>
      <c r="AB10" s="109">
        <f>(SUM(Template:END!BV9))/$F10</f>
        <v>19.80777777777778</v>
      </c>
    </row>
    <row r="11" spans="2:56" ht="23.1" x14ac:dyDescent="0.85">
      <c r="B11" s="11">
        <v>11</v>
      </c>
      <c r="C11" s="11" t="s">
        <v>24</v>
      </c>
      <c r="D11" s="16">
        <f>(SUM(Template:END!AA10))/F11</f>
        <v>10</v>
      </c>
      <c r="E11" s="15">
        <f>(SUM(Template:END!P10))/F11</f>
        <v>13.5</v>
      </c>
      <c r="F11" s="19">
        <v>2</v>
      </c>
      <c r="L11" s="70">
        <v>11</v>
      </c>
      <c r="M11" s="71" t="s">
        <v>24</v>
      </c>
      <c r="N11" s="89">
        <f>(SUM(Template:END!BH10))/$F11</f>
        <v>0.75</v>
      </c>
      <c r="O11" s="89">
        <f>(SUM(Template:END!BI10))/$F11</f>
        <v>0.77627983433670633</v>
      </c>
      <c r="P11" s="89">
        <f>(SUM(Template:END!BJ10))/$F11</f>
        <v>0.20516622692399947</v>
      </c>
      <c r="Q11" s="89">
        <f>(SUM(Template:END!BK10))/$F11</f>
        <v>0.12169312169312169</v>
      </c>
      <c r="R11" s="89">
        <f>(SUM(Template:END!BL10))/$F11</f>
        <v>0.13206780448159758</v>
      </c>
      <c r="S11" s="89">
        <f>(SUM(Template:END!BM10))/$F11</f>
        <v>8.9980262394055488E-2</v>
      </c>
      <c r="T11" s="110">
        <f>(SUM(Template:END!BN10))/$F11</f>
        <v>1.5</v>
      </c>
      <c r="U11" s="89">
        <f>(SUM(Template:END!BO10))/$F11</f>
        <v>9.6805031446540873E-2</v>
      </c>
      <c r="V11" s="89">
        <f>(SUM(Template:END!BP10))/$F11</f>
        <v>7.5119139975617852E-2</v>
      </c>
      <c r="W11" s="89">
        <f>(SUM(Template:END!BQ10))/$F11</f>
        <v>8.9751378575257529E-2</v>
      </c>
      <c r="X11" s="110">
        <f>(SUM(Template:END!BR10))/$F11</f>
        <v>86.996042842354598</v>
      </c>
      <c r="Y11" s="110">
        <f>(SUM(Template:END!BS10))/$F11</f>
        <v>157.03674878321436</v>
      </c>
      <c r="Z11" s="110">
        <f>(SUM(Template:END!BT10))/$F11</f>
        <v>70.040705940859795</v>
      </c>
      <c r="AA11" s="89">
        <f>(SUM(Template:END!BU10))/$F11</f>
        <v>5.1913178162168873E-2</v>
      </c>
      <c r="AB11" s="110">
        <f>(SUM(Template:END!BV10))/$F11</f>
        <v>15.498333333333331</v>
      </c>
    </row>
    <row r="12" spans="2:56" ht="23.1" x14ac:dyDescent="0.85">
      <c r="B12" s="11">
        <v>12</v>
      </c>
      <c r="C12" s="11" t="s">
        <v>25</v>
      </c>
      <c r="D12" s="16">
        <f>(SUM(Template:END!AA11))/F12</f>
        <v>12</v>
      </c>
      <c r="E12" s="15">
        <f>(SUM(Template:END!P11))/F12</f>
        <v>16</v>
      </c>
      <c r="F12" s="16">
        <v>2</v>
      </c>
      <c r="L12" s="70">
        <v>12</v>
      </c>
      <c r="M12" s="71" t="s">
        <v>25</v>
      </c>
      <c r="N12" s="84">
        <f>(SUM(Template:END!BH11))/$F12</f>
        <v>0.53529411764705881</v>
      </c>
      <c r="O12" s="84">
        <f>(SUM(Template:END!BI11))/$F12</f>
        <v>0.51677080240749229</v>
      </c>
      <c r="P12" s="84">
        <f>(SUM(Template:END!BJ11))/$F12</f>
        <v>0.34202704669650541</v>
      </c>
      <c r="Q12" s="84">
        <f>(SUM(Template:END!BK11))/$F12</f>
        <v>0.18466898954703834</v>
      </c>
      <c r="R12" s="84">
        <f>(SUM(Template:END!BL11))/$F12</f>
        <v>0.11886759035980435</v>
      </c>
      <c r="S12" s="84">
        <f>(SUM(Template:END!BM11))/$F12</f>
        <v>0.16280432146700996</v>
      </c>
      <c r="T12" s="109">
        <f>(SUM(Template:END!BN11))/$F12</f>
        <v>0.66666666666666663</v>
      </c>
      <c r="U12" s="84">
        <f>(SUM(Template:END!BO11))/$F12</f>
        <v>0.19637017070979335</v>
      </c>
      <c r="V12" s="84">
        <f>(SUM(Template:END!BP11))/$F12</f>
        <v>7.984357435759408E-2</v>
      </c>
      <c r="W12" s="84">
        <f>(SUM(Template:END!BQ11))/$F12</f>
        <v>0.15901180686114635</v>
      </c>
      <c r="X12" s="109">
        <f>(SUM(Template:END!BR11))/$F12</f>
        <v>95.871387840026244</v>
      </c>
      <c r="Y12" s="109">
        <f>(SUM(Template:END!BS11))/$F12</f>
        <v>109.3363769505882</v>
      </c>
      <c r="Z12" s="109">
        <f>(SUM(Template:END!BT11))/$F12</f>
        <v>13.464989110561945</v>
      </c>
      <c r="AA12" s="84">
        <f>(SUM(Template:END!BU11))/$F12</f>
        <v>3.7323180957113136E-2</v>
      </c>
      <c r="AB12" s="109">
        <f>(SUM(Template:END!BV11))/$F12</f>
        <v>14.418333333333333</v>
      </c>
    </row>
    <row r="13" spans="2:56" ht="23.1" x14ac:dyDescent="0.85">
      <c r="B13" s="11">
        <v>24</v>
      </c>
      <c r="C13" s="11" t="s">
        <v>26</v>
      </c>
      <c r="D13" s="16">
        <f>(SUM(Template:END!AA12))/F13</f>
        <v>10</v>
      </c>
      <c r="E13" s="15">
        <f>(SUM(Template:END!P12))/F13</f>
        <v>7</v>
      </c>
      <c r="F13" s="19">
        <v>2</v>
      </c>
      <c r="L13" s="70">
        <v>24</v>
      </c>
      <c r="M13" s="71" t="s">
        <v>26</v>
      </c>
      <c r="N13" s="89">
        <f>(SUM(Template:END!BH12))/$F13</f>
        <v>0.5</v>
      </c>
      <c r="O13" s="89">
        <f>(SUM(Template:END!BI12))/$F13</f>
        <v>0.51785714285714279</v>
      </c>
      <c r="P13" s="89">
        <f>(SUM(Template:END!BJ12))/$F13</f>
        <v>0.20237160341621663</v>
      </c>
      <c r="Q13" s="89">
        <f>(SUM(Template:END!BK12))/$F13</f>
        <v>0.10381385102574693</v>
      </c>
      <c r="R13" s="89">
        <f>(SUM(Template:END!BL12))/$F13</f>
        <v>0.21617161716171618</v>
      </c>
      <c r="S13" s="89">
        <f>(SUM(Template:END!BM12))/$F13</f>
        <v>0.17326732673267328</v>
      </c>
      <c r="T13" s="110">
        <f>(SUM(Template:END!BN12))/$F13</f>
        <v>0.14285714285714285</v>
      </c>
      <c r="U13" s="89">
        <f>(SUM(Template:END!BO12))/$F13</f>
        <v>4.2666666666666665E-2</v>
      </c>
      <c r="V13" s="89">
        <f>(SUM(Template:END!BP12))/$F13</f>
        <v>0.2</v>
      </c>
      <c r="W13" s="89">
        <f>(SUM(Template:END!BQ12))/$F13</f>
        <v>0.1099236641221374</v>
      </c>
      <c r="X13" s="110">
        <f>(SUM(Template:END!BR12))/$F13</f>
        <v>86.472364991864922</v>
      </c>
      <c r="Y13" s="110">
        <f>(SUM(Template:END!BS12))/$F13</f>
        <v>111.75632079076398</v>
      </c>
      <c r="Z13" s="110">
        <f>(SUM(Template:END!BT12))/$F13</f>
        <v>25.283955798899058</v>
      </c>
      <c r="AA13" s="89">
        <f>(SUM(Template:END!BU12))/$F13</f>
        <v>2.603212374356904E-2</v>
      </c>
      <c r="AB13" s="110">
        <f>(SUM(Template:END!BV12))/$F13</f>
        <v>9.1150000000000002</v>
      </c>
    </row>
    <row r="14" spans="2:56" ht="23.1" x14ac:dyDescent="0.85">
      <c r="B14" s="11">
        <v>30</v>
      </c>
      <c r="C14" s="11" t="s">
        <v>27</v>
      </c>
      <c r="D14" s="16">
        <f>(SUM(Template:END!AA13))/F14</f>
        <v>10</v>
      </c>
      <c r="E14" s="15">
        <f>(SUM(Template:END!P13))/F14</f>
        <v>8.5</v>
      </c>
      <c r="F14" s="16">
        <v>2</v>
      </c>
      <c r="L14" s="70">
        <v>30</v>
      </c>
      <c r="M14" s="71" t="s">
        <v>27</v>
      </c>
      <c r="N14" s="84">
        <f>(SUM(Template:END!BH13))/$F14</f>
        <v>0.56428571428571428</v>
      </c>
      <c r="O14" s="84">
        <f>(SUM(Template:END!BI13))/$F14</f>
        <v>0.56092233847853867</v>
      </c>
      <c r="P14" s="84">
        <f>(SUM(Template:END!BJ13))/$F14</f>
        <v>0.24609257463096229</v>
      </c>
      <c r="Q14" s="84">
        <f>(SUM(Template:END!BK13))/$F14</f>
        <v>0.15895910780669145</v>
      </c>
      <c r="R14" s="84">
        <f>(SUM(Template:END!BL13))/$F14</f>
        <v>0.19797102143073708</v>
      </c>
      <c r="S14" s="84">
        <f>(SUM(Template:END!BM13))/$F14</f>
        <v>0.32114190881963395</v>
      </c>
      <c r="T14" s="109">
        <f>(SUM(Template:END!BN13))/$F14</f>
        <v>1.0625</v>
      </c>
      <c r="U14" s="84">
        <f>(SUM(Template:END!BO13))/$F14</f>
        <v>8.1710691823899367E-2</v>
      </c>
      <c r="V14" s="84">
        <f>(SUM(Template:END!BP13))/$F14</f>
        <v>0.22857142857142856</v>
      </c>
      <c r="W14" s="84">
        <f>(SUM(Template:END!BQ13))/$F14</f>
        <v>0.14911800271767361</v>
      </c>
      <c r="X14" s="109">
        <f>(SUM(Template:END!BR13))/$F14</f>
        <v>85.330763726630607</v>
      </c>
      <c r="Y14" s="109">
        <f>(SUM(Template:END!BS13))/$F14</f>
        <v>87.59214210172496</v>
      </c>
      <c r="Z14" s="109">
        <f>(SUM(Template:END!BT13))/$F14</f>
        <v>2.2613783750943597</v>
      </c>
      <c r="AA14" s="84">
        <f>(SUM(Template:END!BU13))/$F14</f>
        <v>3.6038606461497057E-2</v>
      </c>
      <c r="AB14" s="109">
        <f>(SUM(Template:END!BV13))/$F14</f>
        <v>14.43</v>
      </c>
    </row>
    <row r="15" spans="2:56" ht="23.1" x14ac:dyDescent="0.85">
      <c r="B15" s="11">
        <v>32</v>
      </c>
      <c r="C15" s="11" t="s">
        <v>28</v>
      </c>
      <c r="D15" s="16">
        <f>(SUM(Template:END!AA14))/F15</f>
        <v>6</v>
      </c>
      <c r="E15" s="15">
        <f>(SUM(Template:END!P14))/F15</f>
        <v>8</v>
      </c>
      <c r="F15" s="19">
        <v>2</v>
      </c>
      <c r="L15" s="70">
        <v>32</v>
      </c>
      <c r="M15" s="71" t="s">
        <v>28</v>
      </c>
      <c r="N15" s="89">
        <f>(SUM(Template:END!BH14))/$F15</f>
        <v>0.64583333333333326</v>
      </c>
      <c r="O15" s="89">
        <f>(SUM(Template:END!BI14))/$F15</f>
        <v>0.61518123573810779</v>
      </c>
      <c r="P15" s="89">
        <f>(SUM(Template:END!BJ14))/$F15</f>
        <v>0.28228863855530373</v>
      </c>
      <c r="Q15" s="89">
        <f>(SUM(Template:END!BK14))/$F15</f>
        <v>7.476635514018691E-2</v>
      </c>
      <c r="R15" s="89">
        <f>(SUM(Template:END!BL14))/$F15</f>
        <v>4.7892720306513412E-2</v>
      </c>
      <c r="S15" s="89">
        <f>(SUM(Template:END!BM14))/$F15</f>
        <v>0.2061205684077792</v>
      </c>
      <c r="T15" s="110">
        <f>(SUM(Template:END!BN14))/$F15</f>
        <v>0.5</v>
      </c>
      <c r="U15" s="89">
        <f>(SUM(Template:END!BO14))/$F15</f>
        <v>0.15094339622641509</v>
      </c>
      <c r="V15" s="89">
        <f>(SUM(Template:END!BP14))/$F15</f>
        <v>0.16040489120396023</v>
      </c>
      <c r="W15" s="89">
        <f>(SUM(Template:END!BQ14))/$F15</f>
        <v>0.16156167886295419</v>
      </c>
      <c r="X15" s="110">
        <f>(SUM(Template:END!BR14))/$F15</f>
        <v>82.0137333071104</v>
      </c>
      <c r="Y15" s="110">
        <f>(SUM(Template:END!BS14))/$F15</f>
        <v>110.29284547617193</v>
      </c>
      <c r="Z15" s="110">
        <f>(SUM(Template:END!BT14))/$F15</f>
        <v>28.279112169061534</v>
      </c>
      <c r="AA15" s="89">
        <f>(SUM(Template:END!BU14))/$F15</f>
        <v>2.7726235210086641E-2</v>
      </c>
      <c r="AB15" s="110">
        <f>(SUM(Template:END!BV14))/$F15</f>
        <v>10.005000000000001</v>
      </c>
    </row>
    <row r="16" spans="2:56" ht="23.1" x14ac:dyDescent="0.85">
      <c r="B16" s="12">
        <v>33</v>
      </c>
      <c r="C16" s="12" t="s">
        <v>29</v>
      </c>
      <c r="D16" s="16">
        <f>(SUM(Template:END!Z15))/F16</f>
        <v>0</v>
      </c>
      <c r="E16" s="15">
        <f>(SUM(Template:END!P15))/F16</f>
        <v>0</v>
      </c>
      <c r="F16" s="16">
        <v>2</v>
      </c>
      <c r="L16" s="94">
        <v>33</v>
      </c>
      <c r="M16" s="95" t="s">
        <v>29</v>
      </c>
      <c r="N16" s="84">
        <f>(SUM(Template:END!BH15))/$F16</f>
        <v>0</v>
      </c>
      <c r="O16" s="84">
        <f>(SUM(Template:END!BI15))/$F16</f>
        <v>0</v>
      </c>
      <c r="P16" s="84">
        <f>(SUM(Template:END!BJ15))/$F16</f>
        <v>0</v>
      </c>
      <c r="Q16" s="84">
        <f>(SUM(Template:END!BK15))/$F16</f>
        <v>0</v>
      </c>
      <c r="R16" s="84">
        <f>(SUM(Template:END!BL15))/$F16</f>
        <v>0</v>
      </c>
      <c r="S16" s="84">
        <f>(SUM(Template:END!BM15))/$F16</f>
        <v>0</v>
      </c>
      <c r="T16" s="109">
        <f>(SUM(Template:END!BN15))/$F16</f>
        <v>0</v>
      </c>
      <c r="U16" s="84">
        <f>(SUM(Template:END!BO15))/$F16</f>
        <v>0</v>
      </c>
      <c r="V16" s="84">
        <f>(SUM(Template:END!BP15))/$F16</f>
        <v>0</v>
      </c>
      <c r="W16" s="84">
        <f>(SUM(Template:END!BQ15))/$F16</f>
        <v>0</v>
      </c>
      <c r="X16" s="109">
        <f>(SUM(Template:END!BR15))/$F16</f>
        <v>118.44377780667016</v>
      </c>
      <c r="Y16" s="109">
        <f>(SUM(Template:END!BS15))/$F16</f>
        <v>0</v>
      </c>
      <c r="Z16" s="109">
        <f>(SUM(Template:END!BT15))/$F16</f>
        <v>-118.44377780667016</v>
      </c>
      <c r="AA16" s="84">
        <f>(SUM(Template:END!BU15))/$F16</f>
        <v>0</v>
      </c>
      <c r="AB16" s="109">
        <f>(SUM(Template:END!BV15))/$F16</f>
        <v>0</v>
      </c>
    </row>
    <row r="17" spans="2:30" ht="23.1" x14ac:dyDescent="0.85">
      <c r="B17" s="12">
        <v>34</v>
      </c>
      <c r="C17" s="12" t="s">
        <v>30</v>
      </c>
      <c r="D17" s="16">
        <f>(SUM(Template:END!Z16))/F17</f>
        <v>0</v>
      </c>
      <c r="E17" s="15">
        <f>(SUM(Template:END!P16))/F17</f>
        <v>0</v>
      </c>
      <c r="F17" s="19">
        <v>2</v>
      </c>
      <c r="L17" s="94">
        <v>34</v>
      </c>
      <c r="M17" s="95" t="s">
        <v>30</v>
      </c>
      <c r="N17" s="89">
        <f>(SUM(Template:END!BH16))/$F17</f>
        <v>0</v>
      </c>
      <c r="O17" s="89">
        <f>(SUM(Template:END!BI16))/$F17</f>
        <v>0</v>
      </c>
      <c r="P17" s="89">
        <f>(SUM(Template:END!BJ16))/$F17</f>
        <v>0</v>
      </c>
      <c r="Q17" s="89">
        <f>(SUM(Template:END!BK16))/$F17</f>
        <v>0</v>
      </c>
      <c r="R17" s="89">
        <f>(SUM(Template:END!BL16))/$F17</f>
        <v>0</v>
      </c>
      <c r="S17" s="89">
        <f>(SUM(Template:END!BM16))/$F17</f>
        <v>0</v>
      </c>
      <c r="T17" s="110">
        <f>(SUM(Template:END!BN16))/$F17</f>
        <v>0</v>
      </c>
      <c r="U17" s="89">
        <f>(SUM(Template:END!BO16))/$F17</f>
        <v>0</v>
      </c>
      <c r="V17" s="89">
        <f>(SUM(Template:END!BP16))/$F17</f>
        <v>0</v>
      </c>
      <c r="W17" s="89">
        <f>(SUM(Template:END!BQ16))/$F17</f>
        <v>0</v>
      </c>
      <c r="X17" s="110">
        <f>(SUM(Template:END!BR16))/$F17</f>
        <v>118.44377780667016</v>
      </c>
      <c r="Y17" s="110">
        <f>(SUM(Template:END!BS16))/$F17</f>
        <v>0</v>
      </c>
      <c r="Z17" s="110">
        <f>(SUM(Template:END!BT16))/$F17</f>
        <v>-118.44377780667016</v>
      </c>
      <c r="AA17" s="89">
        <f>(SUM(Template:END!BU16))/$F17</f>
        <v>0</v>
      </c>
      <c r="AB17" s="110">
        <f>(SUM(Template:END!BV16))/$F17</f>
        <v>0</v>
      </c>
    </row>
    <row r="18" spans="2:30" ht="23.1" x14ac:dyDescent="0.85">
      <c r="B18" s="12">
        <v>50</v>
      </c>
      <c r="C18" s="12" t="s">
        <v>31</v>
      </c>
      <c r="D18" s="16">
        <f>(SUM(Template:END!Z17))/F18</f>
        <v>0</v>
      </c>
      <c r="E18" s="15">
        <f>(SUM(Template:END!P17))/F18</f>
        <v>0</v>
      </c>
      <c r="F18" s="16">
        <v>2</v>
      </c>
      <c r="L18" s="94">
        <v>50</v>
      </c>
      <c r="M18" s="95" t="s">
        <v>31</v>
      </c>
      <c r="N18" s="84">
        <f>(SUM(Template:END!BH17))/$F18</f>
        <v>0</v>
      </c>
      <c r="O18" s="84">
        <f>(SUM(Template:END!BI17))/$F18</f>
        <v>0</v>
      </c>
      <c r="P18" s="84">
        <f>(SUM(Template:END!BJ17))/$F18</f>
        <v>0</v>
      </c>
      <c r="Q18" s="84">
        <f>(SUM(Template:END!BK17))/$F18</f>
        <v>0</v>
      </c>
      <c r="R18" s="84">
        <f>(SUM(Template:END!BL17))/$F18</f>
        <v>0</v>
      </c>
      <c r="S18" s="84">
        <f>(SUM(Template:END!BM17))/$F18</f>
        <v>0</v>
      </c>
      <c r="T18" s="109">
        <f>(SUM(Template:END!BN17))/$F18</f>
        <v>0</v>
      </c>
      <c r="U18" s="84">
        <f>(SUM(Template:END!BO17))/$F18</f>
        <v>0</v>
      </c>
      <c r="V18" s="84">
        <f>(SUM(Template:END!BP17))/$F18</f>
        <v>0</v>
      </c>
      <c r="W18" s="84">
        <f>(SUM(Template:END!BQ17))/$F18</f>
        <v>0</v>
      </c>
      <c r="X18" s="109">
        <f>(SUM(Template:END!BR17))/$F18</f>
        <v>118.44377780667016</v>
      </c>
      <c r="Y18" s="109">
        <f>(SUM(Template:END!BS17))/$F18</f>
        <v>0</v>
      </c>
      <c r="Z18" s="109">
        <f>(SUM(Template:END!BT17))/$F18</f>
        <v>-118.44377780667016</v>
      </c>
      <c r="AA18" s="84">
        <f>(SUM(Template:END!BU17))/$F18</f>
        <v>0</v>
      </c>
      <c r="AB18" s="109">
        <f>(SUM(Template:END!BV17))/$F18</f>
        <v>0</v>
      </c>
    </row>
    <row r="19" spans="2:30" ht="23.4" thickBot="1" x14ac:dyDescent="0.9">
      <c r="B19" s="12">
        <v>55</v>
      </c>
      <c r="C19" s="12" t="s">
        <v>32</v>
      </c>
      <c r="D19" s="16">
        <f>(SUM(Template:END!Z18))/F19</f>
        <v>0</v>
      </c>
      <c r="E19" s="15">
        <f>(SUM(Template:END!P18))/F19</f>
        <v>0</v>
      </c>
      <c r="F19" s="19">
        <v>2</v>
      </c>
      <c r="L19" s="96">
        <v>55</v>
      </c>
      <c r="M19" s="97" t="s">
        <v>32</v>
      </c>
      <c r="N19" s="89">
        <f>(SUM(Template:END!BH18))/$F19</f>
        <v>0</v>
      </c>
      <c r="O19" s="89">
        <f>(SUM(Template:END!BI18))/$F19</f>
        <v>0</v>
      </c>
      <c r="P19" s="89">
        <f>(SUM(Template:END!BJ18))/$F19</f>
        <v>0</v>
      </c>
      <c r="Q19" s="89">
        <f>(SUM(Template:END!BK18))/$F19</f>
        <v>0</v>
      </c>
      <c r="R19" s="89">
        <f>(SUM(Template:END!BL18))/$F19</f>
        <v>0</v>
      </c>
      <c r="S19" s="89">
        <f>(SUM(Template:END!BM18))/$F19</f>
        <v>0</v>
      </c>
      <c r="T19" s="110">
        <f>(SUM(Template:END!BN18))/$F19</f>
        <v>0</v>
      </c>
      <c r="U19" s="89">
        <f>(SUM(Template:END!BO18))/$F19</f>
        <v>0</v>
      </c>
      <c r="V19" s="89">
        <f>(SUM(Template:END!BP18))/$F19</f>
        <v>0</v>
      </c>
      <c r="W19" s="89">
        <f>(SUM(Template:END!BQ18))/$F19</f>
        <v>0</v>
      </c>
      <c r="X19" s="110">
        <f>(SUM(Template:END!BR18))/$F19</f>
        <v>118.44377780667016</v>
      </c>
      <c r="Y19" s="110">
        <f>(SUM(Template:END!BS18))/$F19</f>
        <v>0</v>
      </c>
      <c r="Z19" s="110">
        <f>(SUM(Template:END!BT18))/$F19</f>
        <v>-118.44377780667016</v>
      </c>
      <c r="AA19" s="89">
        <f>(SUM(Template:END!BU18))/$F19</f>
        <v>0</v>
      </c>
      <c r="AB19" s="110">
        <f>(SUM(Template:END!BV18))/$F19</f>
        <v>0</v>
      </c>
    </row>
    <row r="20" spans="2:30" ht="23.4" thickBot="1" x14ac:dyDescent="0.9">
      <c r="B20" s="11"/>
      <c r="C20" s="11" t="s">
        <v>6</v>
      </c>
      <c r="D20" s="16">
        <f>(SUM(Template:END!AA19))/F20</f>
        <v>160</v>
      </c>
      <c r="E20" s="15">
        <f>(SUM(Template:END!P19))/F20</f>
        <v>152.5</v>
      </c>
      <c r="F20" s="24">
        <v>2</v>
      </c>
      <c r="L20" s="103"/>
      <c r="M20" s="104" t="s">
        <v>43</v>
      </c>
      <c r="N20" s="84">
        <f>(SUM(Template:END!BH19))/$F20</f>
        <v>0.65149136577708</v>
      </c>
      <c r="O20" s="84">
        <f>(SUM(Template:END!BI19))/$F20</f>
        <v>0.65414998384773004</v>
      </c>
      <c r="P20" s="84">
        <v>0</v>
      </c>
      <c r="Q20" s="84">
        <f>(SUM(Template:END!BK19))/$F20</f>
        <v>0.48637218045112784</v>
      </c>
      <c r="R20" s="84">
        <f>(SUM(Template:END!BL19))/$F20</f>
        <v>0.18337374117396957</v>
      </c>
      <c r="S20" s="84">
        <f>(SUM(Template:END!BM19))/$F20</f>
        <v>0.22965860910781305</v>
      </c>
      <c r="T20" s="109">
        <f>(SUM(Template:END!BN19))/$F20</f>
        <v>0.8125</v>
      </c>
      <c r="U20" s="84">
        <f>(SUM(Template:END!BO19))/$F20</f>
        <v>0.41503144654088053</v>
      </c>
      <c r="V20" s="84">
        <f>(SUM(Template:END!BP19))/$F20</f>
        <v>0.61236562119029148</v>
      </c>
      <c r="W20" s="84">
        <f>(SUM(Template:END!BQ19))/$F20</f>
        <v>0.49545028610371206</v>
      </c>
      <c r="X20" s="109">
        <f>(SUM(Template:END!BR19))/$F20</f>
        <v>92.495820798100922</v>
      </c>
      <c r="Y20" s="109">
        <f>(SUM(Template:END!BS19))/$F20</f>
        <v>115.93355639577166</v>
      </c>
      <c r="Z20" s="109">
        <f>(SUM(Template:END!BT19))/$F20</f>
        <v>23.437735597670745</v>
      </c>
      <c r="AA20" s="84">
        <f>(SUM(Template:END!BU19))/$F20</f>
        <v>0.53880767160440146</v>
      </c>
      <c r="AB20" s="109">
        <v>0</v>
      </c>
      <c r="AD20" s="23"/>
    </row>
  </sheetData>
  <mergeCells count="5">
    <mergeCell ref="U2:W2"/>
    <mergeCell ref="X2:Z2"/>
    <mergeCell ref="AA2:AB2"/>
    <mergeCell ref="Q2:T2"/>
    <mergeCell ref="N2:P2"/>
  </mergeCell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AD80-5E56-6F4D-98A1-5229773AE856}">
  <dimension ref="A1:CZ20"/>
  <sheetViews>
    <sheetView zoomScale="60" zoomScaleNormal="60" workbookViewId="0">
      <selection activeCell="D3" sqref="D3"/>
    </sheetView>
  </sheetViews>
  <sheetFormatPr defaultColWidth="10.83984375" defaultRowHeight="14.4" x14ac:dyDescent="0.55000000000000004"/>
  <cols>
    <col min="1" max="1" width="16.578125" style="149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2.683593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3.41796875" bestFit="1" customWidth="1"/>
    <col min="28" max="28" width="10.7890625" bestFit="1" customWidth="1"/>
    <col min="30" max="30" width="10.89453125" bestFit="1" customWidth="1"/>
    <col min="31" max="31" width="7.1015625" customWidth="1"/>
    <col min="32" max="32" width="2.83984375" bestFit="1" customWidth="1"/>
    <col min="33" max="33" width="4.05078125" bestFit="1" customWidth="1"/>
    <col min="34" max="34" width="3.15625" bestFit="1" customWidth="1"/>
    <col min="35" max="35" width="2.83984375" bestFit="1" customWidth="1"/>
    <col min="36" max="36" width="4.05078125" bestFit="1" customWidth="1"/>
    <col min="37" max="37" width="3.15625" bestFit="1" customWidth="1"/>
    <col min="38" max="38" width="2.578125" bestFit="1" customWidth="1"/>
    <col min="39" max="39" width="3.7890625" bestFit="1" customWidth="1"/>
    <col min="40" max="40" width="3.9453125" bestFit="1" customWidth="1"/>
    <col min="41" max="41" width="2.83984375" bestFit="1" customWidth="1"/>
    <col min="42" max="42" width="4.05078125" bestFit="1" customWidth="1"/>
    <col min="43" max="43" width="3.15625" bestFit="1" customWidth="1"/>
    <col min="44" max="44" width="2.68359375" bestFit="1" customWidth="1"/>
    <col min="45" max="45" width="3.3125" bestFit="1" customWidth="1"/>
    <col min="46" max="46" width="3.578125" bestFit="1" customWidth="1"/>
    <col min="47" max="47" width="4.7890625" bestFit="1" customWidth="1"/>
    <col min="48" max="48" width="1.9453125" bestFit="1" customWidth="1"/>
    <col min="49" max="49" width="2.9453125" bestFit="1" customWidth="1"/>
    <col min="50" max="50" width="3.20703125" bestFit="1" customWidth="1"/>
    <col min="51" max="51" width="2.7890625" bestFit="1" customWidth="1"/>
    <col min="52" max="52" width="3.734375" bestFit="1" customWidth="1"/>
    <col min="53" max="53" width="3.578125" bestFit="1" customWidth="1"/>
    <col min="54" max="54" width="2.83984375" bestFit="1" customWidth="1"/>
    <col min="55" max="55" width="3.4179687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</cols>
  <sheetData>
    <row r="1" spans="2:104" ht="23.4" thickBot="1" x14ac:dyDescent="0.9">
      <c r="B1" s="11"/>
      <c r="C1" s="11" t="s">
        <v>117</v>
      </c>
      <c r="D1" s="173" t="s">
        <v>1</v>
      </c>
      <c r="E1" s="174"/>
      <c r="F1" s="175"/>
      <c r="G1" s="176" t="s">
        <v>5</v>
      </c>
      <c r="H1" s="177"/>
      <c r="I1" s="178"/>
      <c r="J1" s="179" t="s">
        <v>38</v>
      </c>
      <c r="K1" s="180"/>
      <c r="L1" s="181"/>
      <c r="M1" s="182" t="s">
        <v>6</v>
      </c>
      <c r="N1" s="182"/>
      <c r="O1" s="182"/>
      <c r="P1" s="183"/>
      <c r="Q1" s="184" t="s">
        <v>8</v>
      </c>
      <c r="R1" s="185"/>
      <c r="S1" s="186"/>
      <c r="T1" s="171"/>
      <c r="U1" s="172"/>
      <c r="V1" s="172"/>
      <c r="W1" s="172"/>
      <c r="X1" s="172"/>
      <c r="Y1" s="172"/>
      <c r="Z1" s="38"/>
      <c r="AD1" s="11" t="s">
        <v>116</v>
      </c>
      <c r="AE1" s="11"/>
      <c r="AF1" s="173" t="s">
        <v>1</v>
      </c>
      <c r="AG1" s="174"/>
      <c r="AH1" s="175"/>
      <c r="AI1" s="176" t="s">
        <v>5</v>
      </c>
      <c r="AJ1" s="177"/>
      <c r="AK1" s="178"/>
      <c r="AL1" s="179" t="s">
        <v>38</v>
      </c>
      <c r="AM1" s="180"/>
      <c r="AN1" s="181"/>
      <c r="AO1" s="182" t="s">
        <v>6</v>
      </c>
      <c r="AP1" s="182"/>
      <c r="AQ1" s="182"/>
      <c r="AR1" s="183"/>
      <c r="AS1" s="184" t="s">
        <v>8</v>
      </c>
      <c r="AT1" s="185"/>
      <c r="AU1" s="186"/>
      <c r="AV1" s="171"/>
      <c r="AW1" s="172"/>
      <c r="AX1" s="172"/>
      <c r="AY1" s="172"/>
      <c r="AZ1" s="172"/>
      <c r="BA1" s="172"/>
      <c r="BB1" s="38"/>
      <c r="BF1" s="65"/>
      <c r="BG1" s="66"/>
      <c r="BH1" s="143" t="s">
        <v>44</v>
      </c>
      <c r="BI1" s="144"/>
      <c r="BJ1" s="145"/>
      <c r="BK1" s="143" t="s">
        <v>57</v>
      </c>
      <c r="BL1" s="144"/>
      <c r="BM1" s="144"/>
      <c r="BN1" s="145"/>
      <c r="BO1" s="67" t="s">
        <v>63</v>
      </c>
      <c r="BP1" s="68"/>
      <c r="BQ1" s="69"/>
      <c r="BR1" s="67" t="s">
        <v>76</v>
      </c>
      <c r="BS1" s="68"/>
      <c r="BT1" s="69"/>
      <c r="BU1" s="67" t="s">
        <v>104</v>
      </c>
      <c r="BV1" s="69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115</v>
      </c>
      <c r="Y2" s="4" t="s">
        <v>10</v>
      </c>
      <c r="Z2" s="4" t="s">
        <v>65</v>
      </c>
      <c r="AA2" s="4" t="s">
        <v>34</v>
      </c>
      <c r="AB2" s="39" t="s">
        <v>74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115</v>
      </c>
      <c r="BA2" s="4" t="s">
        <v>10</v>
      </c>
      <c r="BB2" s="4" t="s">
        <v>65</v>
      </c>
      <c r="BC2" s="4" t="s">
        <v>34</v>
      </c>
      <c r="BD2" s="39" t="s">
        <v>74</v>
      </c>
      <c r="BF2" s="70" t="s">
        <v>33</v>
      </c>
      <c r="BG2" s="71" t="s">
        <v>0</v>
      </c>
      <c r="BH2" s="72" t="s">
        <v>36</v>
      </c>
      <c r="BI2" s="73" t="s">
        <v>37</v>
      </c>
      <c r="BJ2" s="74" t="s">
        <v>41</v>
      </c>
      <c r="BK2" s="75" t="s">
        <v>45</v>
      </c>
      <c r="BL2" s="76" t="s">
        <v>46</v>
      </c>
      <c r="BM2" s="77" t="s">
        <v>47</v>
      </c>
      <c r="BN2" s="78" t="s">
        <v>48</v>
      </c>
      <c r="BO2" s="79" t="s">
        <v>60</v>
      </c>
      <c r="BP2" s="80" t="s">
        <v>61</v>
      </c>
      <c r="BQ2" s="81" t="s">
        <v>62</v>
      </c>
      <c r="BR2" s="75" t="s">
        <v>75</v>
      </c>
      <c r="BS2" s="80" t="s">
        <v>77</v>
      </c>
      <c r="BT2" s="82" t="s">
        <v>97</v>
      </c>
      <c r="BU2" s="83" t="s">
        <v>103</v>
      </c>
      <c r="BV2" s="82" t="s">
        <v>64</v>
      </c>
      <c r="BX2" s="57"/>
      <c r="BY2" s="163" t="s">
        <v>67</v>
      </c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4"/>
    </row>
    <row r="3" spans="2:104" ht="23.1" x14ac:dyDescent="0.85">
      <c r="B3" s="11">
        <v>0</v>
      </c>
      <c r="C3" s="11" t="s">
        <v>17</v>
      </c>
      <c r="D3" s="15"/>
      <c r="E3" s="16"/>
      <c r="F3" s="133">
        <f>IFERROR(D3/E3,0)</f>
        <v>0</v>
      </c>
      <c r="G3" s="15"/>
      <c r="H3" s="16"/>
      <c r="I3" s="136">
        <f>IFERROR(G3/H3,0)</f>
        <v>0</v>
      </c>
      <c r="J3" s="33"/>
      <c r="K3" s="33"/>
      <c r="L3" s="31">
        <f>IFERROR(J3/K3, 0)</f>
        <v>0</v>
      </c>
      <c r="M3" s="21">
        <f t="shared" ref="M3:M18" si="0">D3+G3</f>
        <v>0</v>
      </c>
      <c r="N3" s="16">
        <f t="shared" ref="N3:N18" si="1">E3+H3</f>
        <v>0</v>
      </c>
      <c r="O3" s="139">
        <f>IFERROR(M3/N3,0)</f>
        <v>0</v>
      </c>
      <c r="P3" s="17">
        <f>(D3*2)+(G3*3)+(J3)</f>
        <v>0</v>
      </c>
      <c r="Q3" s="15"/>
      <c r="R3" s="16"/>
      <c r="S3" s="17">
        <f>Q3+R3</f>
        <v>0</v>
      </c>
      <c r="T3" s="15"/>
      <c r="U3" s="16"/>
      <c r="V3" s="16"/>
      <c r="W3" s="16"/>
      <c r="X3" s="16"/>
      <c r="Y3" s="16"/>
      <c r="Z3" s="16"/>
      <c r="AA3" s="16">
        <v>0</v>
      </c>
      <c r="AB3" s="63">
        <f>IFERROR($N$19+0.44*$K$19-(1.07*($Q$19/($Q$19+$AT$19))*($N$19-$M$19))+U19, 0)</f>
        <v>0</v>
      </c>
      <c r="AD3" s="11">
        <v>0</v>
      </c>
      <c r="AE3" s="11"/>
      <c r="AF3" s="15"/>
      <c r="AG3" s="16"/>
      <c r="AH3" s="133">
        <f>IFERROR(AF3/AG3,0)</f>
        <v>0</v>
      </c>
      <c r="AI3" s="15"/>
      <c r="AJ3" s="16"/>
      <c r="AK3" s="136">
        <f>IFERROR(AI3/AJ3,0)</f>
        <v>0</v>
      </c>
      <c r="AL3" s="33"/>
      <c r="AM3" s="33"/>
      <c r="AN3" s="31">
        <f>IFERROR(AL3/AM3, 0)</f>
        <v>0</v>
      </c>
      <c r="AO3" s="21">
        <f t="shared" ref="AO3:AO18" si="2">AF3+AI3</f>
        <v>0</v>
      </c>
      <c r="AP3" s="16">
        <f t="shared" ref="AP3:AP18" si="3">AG3+AJ3</f>
        <v>0</v>
      </c>
      <c r="AQ3" s="139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3">
        <f>IFERROR($AP$19+0.44*$AM$19-(1.07*($AS$19/($AS$19+$R$19))*($AP$19-$AO$19))+AW19, 0)</f>
        <v>0</v>
      </c>
      <c r="BF3" s="70">
        <v>0</v>
      </c>
      <c r="BG3" s="71" t="s">
        <v>17</v>
      </c>
      <c r="BH3" s="84">
        <f t="shared" ref="BH3:BH19" si="4">IFERROR(((D3+(1.5*G3))/N3), 0)</f>
        <v>0</v>
      </c>
      <c r="BI3" s="116">
        <f t="shared" ref="BI3:BI19" si="5">IFERROR(P3/(2*(N3+(0.44*K3))), 0)</f>
        <v>0</v>
      </c>
      <c r="BJ3" s="117">
        <f t="shared" ref="BJ3:BJ18" si="6">IFERROR((N3+(0.44*K3)+U3)/(($N$19+(0.44*$K$19)+$U$19)*((5*AA3)/160)), 0)</f>
        <v>0</v>
      </c>
      <c r="BK3" s="84">
        <f t="shared" ref="BK3:BK18" si="7">IFERROR(T3/(($M$19*((5*AA3)/$AA$19))-M3), 0)</f>
        <v>0</v>
      </c>
      <c r="BL3" s="116">
        <f t="shared" ref="BL3:BL18" si="8">IFERROR(T3/(N3+(0.44*K3)+T3+U3), 0)</f>
        <v>0</v>
      </c>
      <c r="BM3" s="118">
        <f t="shared" ref="BM3:BM18" si="9">IFERROR(U3/(N3+(0.44*K3)+T3+U3), 0)</f>
        <v>0</v>
      </c>
      <c r="BN3" s="85">
        <f t="shared" ref="BN3:BN19" si="10">IFERROR(T3/U3, 0)</f>
        <v>0</v>
      </c>
      <c r="BO3" s="84">
        <f t="shared" ref="BO3:BO18" si="11">IFERROR(Q3/(($Q$19+$AT$19)*((5*AA3)/$AA$19)), 0)</f>
        <v>0</v>
      </c>
      <c r="BP3" s="116">
        <f t="shared" ref="BP3:BP18" si="12">IFERROR(R3/(($R$19+$AS$19)*((5*AA3)/$AA$19)), 0)</f>
        <v>0</v>
      </c>
      <c r="BQ3" s="119">
        <f t="shared" ref="BQ3:BQ18" si="13">IFERROR(S3/(($S$19+$AU$19)*((5*AA3)/$AA$19)), 0)</f>
        <v>0</v>
      </c>
      <c r="BR3" s="86">
        <f t="shared" ref="BR3:BR18" si="14">IFERROR($BR$19+0.2*(100*($AR$19/CI5)*(1-CH5)-$BR$19), 0)</f>
        <v>0</v>
      </c>
      <c r="BS3" s="87">
        <f t="shared" ref="BS3:BS18" si="15">IFERROR((CS5/CZ5)*100, 0)</f>
        <v>0</v>
      </c>
      <c r="BT3" s="88">
        <f>BS3-BR3</f>
        <v>0</v>
      </c>
      <c r="BU3" s="84">
        <f t="shared" ref="BU3:BU18" si="16">IFERROR((P3+M3+J3-N3-K3+R3+(0.5*Q3)+T3+W3+(0.5*V3)-U3)/(($P$19+$AR$19)+($M$19+$AO$19)+($J$19+$AL$19)-($N$19+$AP$19)-($K$19+$AM$19)+($R$19+$AT$19)+(0.5*($Q$19+$AS$19))+($T$19+$AV$19)+($W$19+$AY$19)+(0.5*($V$19+$AX$19))-($U$19+$AW$19)), 0)</f>
        <v>0</v>
      </c>
      <c r="BV3" s="88">
        <f>IFERROR((D3*2)-(E3*((HOME!$D$18)*2))+(G3*3)-(H3*((HOME!$E$18)*3))+(J3)-(K3*(HOME!$F$18))+S3+T3+V3+W3-U3, 0)</f>
        <v>0</v>
      </c>
      <c r="BX3" s="57"/>
      <c r="BY3" s="60"/>
      <c r="BZ3" s="165" t="s">
        <v>78</v>
      </c>
      <c r="CA3" s="166"/>
      <c r="CB3" s="166"/>
      <c r="CC3" s="166"/>
      <c r="CD3" s="166"/>
      <c r="CE3" s="166"/>
      <c r="CF3" s="166"/>
      <c r="CG3" s="166"/>
      <c r="CH3" s="166"/>
      <c r="CI3" s="167"/>
      <c r="CJ3" s="168" t="s">
        <v>95</v>
      </c>
      <c r="CK3" s="169"/>
      <c r="CL3" s="169"/>
      <c r="CM3" s="169"/>
      <c r="CN3" s="169"/>
      <c r="CO3" s="169"/>
      <c r="CP3" s="169"/>
      <c r="CQ3" s="169"/>
      <c r="CR3" s="169"/>
      <c r="CS3" s="169"/>
      <c r="CT3" s="169"/>
      <c r="CU3" s="169"/>
      <c r="CV3" s="169"/>
      <c r="CW3" s="169"/>
      <c r="CX3" s="169"/>
      <c r="CY3" s="169"/>
      <c r="CZ3" s="170"/>
    </row>
    <row r="4" spans="2:104" ht="23.1" x14ac:dyDescent="0.85">
      <c r="B4" s="11">
        <v>1</v>
      </c>
      <c r="C4" s="11" t="s">
        <v>18</v>
      </c>
      <c r="D4" s="18"/>
      <c r="E4" s="19"/>
      <c r="F4" s="134">
        <f t="shared" ref="F4:F19" si="17">IFERROR(D4/E4,0)</f>
        <v>0</v>
      </c>
      <c r="G4" s="18"/>
      <c r="H4" s="19"/>
      <c r="I4" s="137">
        <f t="shared" ref="I4:I19" si="18">IFERROR(G4/H4,0)</f>
        <v>0</v>
      </c>
      <c r="J4" s="34"/>
      <c r="K4" s="34"/>
      <c r="L4" s="32">
        <f t="shared" ref="L4:L19" si="19">IFERROR(J4/K4, 0)</f>
        <v>0</v>
      </c>
      <c r="M4" s="22">
        <f t="shared" si="0"/>
        <v>0</v>
      </c>
      <c r="N4" s="19">
        <f t="shared" si="1"/>
        <v>0</v>
      </c>
      <c r="O4" s="140">
        <f t="shared" ref="O4:O19" si="20">IFERROR(M4/N4,0)</f>
        <v>0</v>
      </c>
      <c r="P4" s="20">
        <f t="shared" ref="P4:P18" si="21">(D4*2)+(G4*3)+(J4)</f>
        <v>0</v>
      </c>
      <c r="Q4" s="18"/>
      <c r="R4" s="19"/>
      <c r="S4" s="20">
        <f t="shared" ref="S4:S19" si="22">Q4+R4</f>
        <v>0</v>
      </c>
      <c r="T4" s="18"/>
      <c r="U4" s="19"/>
      <c r="V4" s="19"/>
      <c r="W4" s="19"/>
      <c r="X4" s="19"/>
      <c r="Y4" s="19"/>
      <c r="Z4" s="19"/>
      <c r="AA4" s="19"/>
      <c r="AD4" s="11">
        <v>1</v>
      </c>
      <c r="AE4" s="11"/>
      <c r="AF4" s="18"/>
      <c r="AG4" s="19"/>
      <c r="AH4" s="134">
        <f t="shared" ref="AH4:AH19" si="23">IFERROR(AF4/AG4,0)</f>
        <v>0</v>
      </c>
      <c r="AI4" s="18"/>
      <c r="AJ4" s="19"/>
      <c r="AK4" s="137">
        <f t="shared" ref="AK4:AK19" si="24">IFERROR(AI4/AJ4,0)</f>
        <v>0</v>
      </c>
      <c r="AL4" s="34"/>
      <c r="AM4" s="34"/>
      <c r="AN4" s="32">
        <f t="shared" ref="AN4:AN19" si="25">IFERROR(AL4/AM4, 0)</f>
        <v>0</v>
      </c>
      <c r="AO4" s="22">
        <f t="shared" si="2"/>
        <v>0</v>
      </c>
      <c r="AP4" s="19">
        <f t="shared" si="3"/>
        <v>0</v>
      </c>
      <c r="AQ4" s="140">
        <f t="shared" ref="AQ4:AQ19" si="26">IFERROR(AO4/AP4,0)</f>
        <v>0</v>
      </c>
      <c r="AR4" s="20">
        <f t="shared" ref="AR4:AR18" si="27">(AF4*2)+(AI4*3)+(AL4)</f>
        <v>0</v>
      </c>
      <c r="AS4" s="18"/>
      <c r="AT4" s="19"/>
      <c r="AU4" s="20">
        <f t="shared" ref="AU4:AU19" si="28">AS4+AT4</f>
        <v>0</v>
      </c>
      <c r="AV4" s="18"/>
      <c r="AW4" s="19"/>
      <c r="AX4" s="19"/>
      <c r="AY4" s="19"/>
      <c r="AZ4" s="19"/>
      <c r="BA4" s="19"/>
      <c r="BB4" s="19"/>
      <c r="BC4" s="19"/>
      <c r="BF4" s="70">
        <v>1</v>
      </c>
      <c r="BG4" s="71" t="s">
        <v>18</v>
      </c>
      <c r="BH4" s="89">
        <f t="shared" si="4"/>
        <v>0</v>
      </c>
      <c r="BI4" s="120">
        <f t="shared" si="5"/>
        <v>0</v>
      </c>
      <c r="BJ4" s="121">
        <f t="shared" si="6"/>
        <v>0</v>
      </c>
      <c r="BK4" s="89">
        <f t="shared" si="7"/>
        <v>0</v>
      </c>
      <c r="BL4" s="120">
        <f t="shared" si="8"/>
        <v>0</v>
      </c>
      <c r="BM4" s="122">
        <f t="shared" si="9"/>
        <v>0</v>
      </c>
      <c r="BN4" s="90">
        <f t="shared" si="10"/>
        <v>0</v>
      </c>
      <c r="BO4" s="89">
        <f t="shared" si="11"/>
        <v>0</v>
      </c>
      <c r="BP4" s="120">
        <f t="shared" si="12"/>
        <v>0</v>
      </c>
      <c r="BQ4" s="123">
        <f t="shared" si="13"/>
        <v>0</v>
      </c>
      <c r="BR4" s="91">
        <f t="shared" si="14"/>
        <v>0</v>
      </c>
      <c r="BS4" s="92">
        <f t="shared" si="15"/>
        <v>0</v>
      </c>
      <c r="BT4" s="93">
        <f t="shared" ref="BT4:BT19" si="29">BS4-BR4</f>
        <v>0</v>
      </c>
      <c r="BU4" s="89">
        <f t="shared" si="16"/>
        <v>0</v>
      </c>
      <c r="BV4" s="93">
        <f>IFERROR((D4*2)-(E4*((HOME!$D$18)*2))+(G4*3)-(H4*((HOME!$E$18)*3))+(J4)-(K4*(HOME!$F$18))+S4+T4+V4+W4-U4, 0)</f>
        <v>0</v>
      </c>
      <c r="BX4" s="26" t="s">
        <v>33</v>
      </c>
      <c r="BY4" s="25" t="s">
        <v>0</v>
      </c>
      <c r="BZ4" s="41" t="s">
        <v>66</v>
      </c>
      <c r="CA4" s="36" t="s">
        <v>68</v>
      </c>
      <c r="CB4" s="36" t="s">
        <v>69</v>
      </c>
      <c r="CC4" s="36" t="s">
        <v>114</v>
      </c>
      <c r="CD4" s="36" t="s">
        <v>113</v>
      </c>
      <c r="CE4" s="36" t="s">
        <v>112</v>
      </c>
      <c r="CF4" s="36" t="s">
        <v>70</v>
      </c>
      <c r="CG4" s="36" t="s">
        <v>71</v>
      </c>
      <c r="CH4" s="36" t="s">
        <v>72</v>
      </c>
      <c r="CI4" s="53" t="s">
        <v>73</v>
      </c>
      <c r="CJ4" s="41" t="s">
        <v>79</v>
      </c>
      <c r="CK4" s="36" t="s">
        <v>80</v>
      </c>
      <c r="CL4" s="36" t="s">
        <v>81</v>
      </c>
      <c r="CM4" s="36" t="s">
        <v>82</v>
      </c>
      <c r="CN4" s="36" t="s">
        <v>83</v>
      </c>
      <c r="CO4" s="36" t="s">
        <v>84</v>
      </c>
      <c r="CP4" s="36" t="s">
        <v>96</v>
      </c>
      <c r="CQ4" s="36" t="s">
        <v>85</v>
      </c>
      <c r="CR4" s="36" t="s">
        <v>86</v>
      </c>
      <c r="CS4" s="36" t="s">
        <v>87</v>
      </c>
      <c r="CT4" s="36" t="s">
        <v>88</v>
      </c>
      <c r="CU4" s="36" t="s">
        <v>89</v>
      </c>
      <c r="CV4" s="36" t="s">
        <v>90</v>
      </c>
      <c r="CW4" s="36" t="s">
        <v>91</v>
      </c>
      <c r="CX4" s="36" t="s">
        <v>92</v>
      </c>
      <c r="CY4" s="36" t="s">
        <v>93</v>
      </c>
      <c r="CZ4" s="56" t="s">
        <v>94</v>
      </c>
    </row>
    <row r="5" spans="2:104" ht="23.1" x14ac:dyDescent="0.85">
      <c r="B5" s="11">
        <v>2</v>
      </c>
      <c r="C5" s="11" t="s">
        <v>19</v>
      </c>
      <c r="D5" s="15"/>
      <c r="E5" s="16"/>
      <c r="F5" s="133">
        <f t="shared" si="17"/>
        <v>0</v>
      </c>
      <c r="G5" s="15"/>
      <c r="H5" s="16"/>
      <c r="I5" s="136">
        <f t="shared" si="18"/>
        <v>0</v>
      </c>
      <c r="J5" s="33"/>
      <c r="K5" s="33"/>
      <c r="L5" s="31">
        <f t="shared" si="19"/>
        <v>0</v>
      </c>
      <c r="M5" s="21">
        <f t="shared" si="0"/>
        <v>0</v>
      </c>
      <c r="N5" s="16">
        <f t="shared" si="1"/>
        <v>0</v>
      </c>
      <c r="O5" s="139">
        <f t="shared" si="20"/>
        <v>0</v>
      </c>
      <c r="P5" s="17">
        <f t="shared" si="21"/>
        <v>0</v>
      </c>
      <c r="Q5" s="15"/>
      <c r="R5" s="16"/>
      <c r="S5" s="17">
        <f t="shared" si="22"/>
        <v>0</v>
      </c>
      <c r="T5" s="15"/>
      <c r="U5" s="16"/>
      <c r="V5" s="16"/>
      <c r="W5" s="16"/>
      <c r="X5" s="16"/>
      <c r="Y5" s="16"/>
      <c r="Z5" s="16"/>
      <c r="AA5" s="16"/>
      <c r="AB5" s="39" t="s">
        <v>102</v>
      </c>
      <c r="AD5" s="11">
        <v>2</v>
      </c>
      <c r="AE5" s="11"/>
      <c r="AF5" s="15"/>
      <c r="AG5" s="16"/>
      <c r="AH5" s="133">
        <f t="shared" si="23"/>
        <v>0</v>
      </c>
      <c r="AI5" s="15"/>
      <c r="AJ5" s="16"/>
      <c r="AK5" s="136">
        <f t="shared" si="24"/>
        <v>0</v>
      </c>
      <c r="AL5" s="33"/>
      <c r="AM5" s="33"/>
      <c r="AN5" s="31">
        <f t="shared" si="25"/>
        <v>0</v>
      </c>
      <c r="AO5" s="21">
        <f t="shared" si="2"/>
        <v>0</v>
      </c>
      <c r="AP5" s="16">
        <f t="shared" si="3"/>
        <v>0</v>
      </c>
      <c r="AQ5" s="139">
        <f t="shared" si="26"/>
        <v>0</v>
      </c>
      <c r="AR5" s="17">
        <f t="shared" si="27"/>
        <v>0</v>
      </c>
      <c r="AS5" s="15"/>
      <c r="AT5" s="16"/>
      <c r="AU5" s="17">
        <f t="shared" si="28"/>
        <v>0</v>
      </c>
      <c r="AV5" s="15"/>
      <c r="AW5" s="16"/>
      <c r="AX5" s="16"/>
      <c r="AY5" s="16"/>
      <c r="AZ5" s="16"/>
      <c r="BA5" s="16"/>
      <c r="BB5" s="16"/>
      <c r="BC5" s="16"/>
      <c r="BD5" s="39" t="s">
        <v>102</v>
      </c>
      <c r="BF5" s="70">
        <v>2</v>
      </c>
      <c r="BG5" s="71" t="s">
        <v>19</v>
      </c>
      <c r="BH5" s="84">
        <f t="shared" si="4"/>
        <v>0</v>
      </c>
      <c r="BI5" s="116">
        <f t="shared" si="5"/>
        <v>0</v>
      </c>
      <c r="BJ5" s="117">
        <f t="shared" si="6"/>
        <v>0</v>
      </c>
      <c r="BK5" s="84">
        <f t="shared" si="7"/>
        <v>0</v>
      </c>
      <c r="BL5" s="116">
        <f t="shared" si="8"/>
        <v>0</v>
      </c>
      <c r="BM5" s="118">
        <f t="shared" si="9"/>
        <v>0</v>
      </c>
      <c r="BN5" s="85">
        <f t="shared" si="10"/>
        <v>0</v>
      </c>
      <c r="BO5" s="84">
        <f t="shared" si="11"/>
        <v>0</v>
      </c>
      <c r="BP5" s="116">
        <f t="shared" si="12"/>
        <v>0</v>
      </c>
      <c r="BQ5" s="119">
        <f t="shared" si="13"/>
        <v>0</v>
      </c>
      <c r="BR5" s="86">
        <f t="shared" si="14"/>
        <v>0</v>
      </c>
      <c r="BS5" s="87">
        <f t="shared" si="15"/>
        <v>0</v>
      </c>
      <c r="BT5" s="88">
        <f t="shared" si="29"/>
        <v>0</v>
      </c>
      <c r="BU5" s="84">
        <f t="shared" si="16"/>
        <v>0</v>
      </c>
      <c r="BV5" s="88">
        <f>IFERROR((D5*2)-(E5*((HOME!$D$18)*2))+(G5*3)-(H5*((HOME!$E$18)*3))+(J5)-(K5*(HOME!$F$18))+S5+T5+V5+W5-U5, 0)</f>
        <v>0</v>
      </c>
      <c r="BX5" s="26">
        <v>0</v>
      </c>
      <c r="BY5" s="25" t="s">
        <v>17</v>
      </c>
      <c r="BZ5" s="48">
        <f t="shared" ref="BZ5:BZ20" si="30">IFERROR(W3+((V3*CB5)*(1-(1.07*CA5)))+(R3*(1-CB5)), 0)</f>
        <v>0</v>
      </c>
      <c r="CA5" s="40">
        <f>IFERROR(($AS$19/($AS$19+$R$19)), 0)</f>
        <v>0</v>
      </c>
      <c r="CB5" s="46">
        <f>IFERROR(($AQ$19*(1-CA5))/($AQ$19*(1-CA5)+(CA5*(1-$AQ$19))), 0)</f>
        <v>0</v>
      </c>
      <c r="CC5" s="46">
        <f t="shared" ref="CC5:CC20" si="31">IFERROR(((($AP$19-$AO$19-$V$19)*CB5*(1-1.07*CA5))/$AA$19)*AA3, 0)</f>
        <v>0</v>
      </c>
      <c r="CD5" s="46">
        <f t="shared" ref="CD5:CD20" si="32">IFERROR((Z3/$Z$19)*0.4*$AM$19*((1-$AN$19)^2), 0)</f>
        <v>0</v>
      </c>
      <c r="CE5" s="36">
        <f t="shared" ref="CE5:CE20" si="33">IFERROR((($AW$19-$W$19)/$AA$19)*AA3, 0)</f>
        <v>0</v>
      </c>
      <c r="CF5" s="46">
        <f>IFERROR(CC5+CE5+CD5, 0)</f>
        <v>0</v>
      </c>
      <c r="CG5" s="46">
        <f>IFERROR(BZ5+CF5, 0)</f>
        <v>0</v>
      </c>
      <c r="CH5" s="46">
        <f t="shared" ref="CH5:CH20" si="34">IFERROR(CG5/($BD$3*(AA3/$BC$19)),0)</f>
        <v>0</v>
      </c>
      <c r="CI5" s="54">
        <f>IFERROR($AO$19+(1-((1-$AN$19)^2))*0.4*$AM$19, 0)</f>
        <v>0</v>
      </c>
      <c r="CJ5" s="48">
        <f t="shared" ref="CJ5:CJ20" si="35">IFERROR(2*(M3+0.5*G3)*(1-(0.5*((P3-J3)/(2*N3)))*CK5), 0)</f>
        <v>0</v>
      </c>
      <c r="CK5" s="46">
        <f t="shared" ref="CK5:CK20" si="36">IFERROR(((5*AA3/$AA$19)*1.14*(($T$19-T3)/$M$19))+((1-(5*AA3/$AA$19))*(((($T$19/$AA$19)*AA3*5)-T3)/((($M$19/$AA$19)*AA3*5)-M3))), 0)</f>
        <v>0</v>
      </c>
      <c r="CL5" s="46">
        <f t="shared" ref="CL5:CL20" si="37">IFERROR(2*((($M$19)+0.5*($H$19-G3))/($M$19-M3))*0.5*((($P$19-$J$19)-(P3-J3))/(2*($N$19-N3)))*T3, 0)</f>
        <v>0</v>
      </c>
      <c r="CM5" s="46">
        <f t="shared" ref="CM5:CM20" si="38">IFERROR(1-($Q$19/CN5)*CO5*CQ5, 0)</f>
        <v>0</v>
      </c>
      <c r="CN5" s="46">
        <f>IFERROR($M$19+(1-(1-($J$19/$K$19))^2)*$K$19*0.4, 0)</f>
        <v>0</v>
      </c>
      <c r="CO5" s="46">
        <f>IFERROR(((1-CP5)*CQ5)/((1-CP5)*CQ5+(1-CQ5)*CP5), 0)</f>
        <v>0</v>
      </c>
      <c r="CP5" s="46">
        <f>IFERROR($Q$19/($Q$19+$AT$19), 0)</f>
        <v>0</v>
      </c>
      <c r="CQ5" s="46">
        <f>IFERROR(CN5/($N$19+0.44*$K$19+$U$19), 0)</f>
        <v>0</v>
      </c>
      <c r="CR5" s="46">
        <f t="shared" ref="CR5:CR20" si="39">IFERROR(Q3*CO5*CQ5*($P$19/($M$19+(1-(1-($J$19/$K$19))^2)*0.4*$K$19)), 0)</f>
        <v>0</v>
      </c>
      <c r="CS5" s="46">
        <f t="shared" ref="CS5:CS20" si="40">IFERROR((CJ5+CL5+J3)*CM5+CR5, 0)</f>
        <v>0</v>
      </c>
      <c r="CT5" s="46">
        <f t="shared" ref="CT5:CT20" si="41">IFERROR(M3*(1-(0.5*((P3-J3)/(2*N3)))*CK5), 0)</f>
        <v>0</v>
      </c>
      <c r="CU5" s="46">
        <f t="shared" ref="CU5:CU20" si="42">IFERROR(0.5*((($P$19-$J$19)-(P3-J3))/(2*($N$19-N3)))*T3, 0)</f>
        <v>0</v>
      </c>
      <c r="CV5" s="46">
        <f t="shared" ref="CV5:CV20" si="43">IFERROR((1-(1-(J3/K3))^2)*0.4*K3, 0)</f>
        <v>0</v>
      </c>
      <c r="CW5" s="46">
        <f t="shared" ref="CW5:CW20" si="44">IFERROR(Q3*CO5*CQ5, 0)</f>
        <v>0</v>
      </c>
      <c r="CX5" s="46">
        <f t="shared" ref="CX5:CX20" si="45">IFERROR((N3-M3)*(1-(1.07*CP5)), 0)</f>
        <v>0</v>
      </c>
      <c r="CY5" s="46">
        <f t="shared" ref="CY5:CY20" si="46">IFERROR(((1-(J3/K3))^2)*0.4*K3, 0)</f>
        <v>0</v>
      </c>
      <c r="CZ5" s="44">
        <f t="shared" ref="CZ5:CZ20" si="47">IFERROR(((CT5+CU5+CV5)*CM5)+CW5+CX5+CY5+U3, 0)</f>
        <v>0</v>
      </c>
    </row>
    <row r="6" spans="2:104" ht="23.1" x14ac:dyDescent="0.85">
      <c r="B6" s="11">
        <v>3</v>
      </c>
      <c r="C6" s="11" t="s">
        <v>20</v>
      </c>
      <c r="D6" s="18"/>
      <c r="E6" s="19"/>
      <c r="F6" s="134">
        <f t="shared" si="17"/>
        <v>0</v>
      </c>
      <c r="G6" s="18"/>
      <c r="H6" s="19"/>
      <c r="I6" s="137">
        <f t="shared" si="18"/>
        <v>0</v>
      </c>
      <c r="J6" s="34"/>
      <c r="K6" s="34"/>
      <c r="L6" s="32">
        <f t="shared" si="19"/>
        <v>0</v>
      </c>
      <c r="M6" s="22">
        <f t="shared" si="0"/>
        <v>0</v>
      </c>
      <c r="N6" s="19">
        <f t="shared" si="1"/>
        <v>0</v>
      </c>
      <c r="O6" s="140">
        <f t="shared" si="20"/>
        <v>0</v>
      </c>
      <c r="P6" s="20">
        <f t="shared" si="21"/>
        <v>0</v>
      </c>
      <c r="Q6" s="18"/>
      <c r="R6" s="19"/>
      <c r="S6" s="20">
        <f t="shared" si="22"/>
        <v>0</v>
      </c>
      <c r="T6" s="18"/>
      <c r="U6" s="19"/>
      <c r="V6" s="19"/>
      <c r="W6" s="19"/>
      <c r="X6" s="19"/>
      <c r="Y6" s="19"/>
      <c r="Z6" s="19"/>
      <c r="AA6" s="19"/>
      <c r="AB6" s="63">
        <f>IFERROR((AB3/32)*40, 0)</f>
        <v>0</v>
      </c>
      <c r="AD6" s="11">
        <v>3</v>
      </c>
      <c r="AE6" s="11"/>
      <c r="AF6" s="18"/>
      <c r="AG6" s="19"/>
      <c r="AH6" s="134">
        <f t="shared" si="23"/>
        <v>0</v>
      </c>
      <c r="AI6" s="18"/>
      <c r="AJ6" s="19"/>
      <c r="AK6" s="137">
        <f t="shared" si="24"/>
        <v>0</v>
      </c>
      <c r="AL6" s="34"/>
      <c r="AM6" s="34"/>
      <c r="AN6" s="32">
        <f t="shared" si="25"/>
        <v>0</v>
      </c>
      <c r="AO6" s="22">
        <f t="shared" si="2"/>
        <v>0</v>
      </c>
      <c r="AP6" s="19">
        <f t="shared" si="3"/>
        <v>0</v>
      </c>
      <c r="AQ6" s="140">
        <f t="shared" si="26"/>
        <v>0</v>
      </c>
      <c r="AR6" s="20">
        <f t="shared" si="27"/>
        <v>0</v>
      </c>
      <c r="AS6" s="18"/>
      <c r="AT6" s="19"/>
      <c r="AU6" s="20">
        <f t="shared" si="28"/>
        <v>0</v>
      </c>
      <c r="AV6" s="18"/>
      <c r="AW6" s="19"/>
      <c r="AX6" s="19"/>
      <c r="AY6" s="19"/>
      <c r="AZ6" s="19"/>
      <c r="BA6" s="19"/>
      <c r="BB6" s="19"/>
      <c r="BC6" s="19"/>
      <c r="BD6" s="63">
        <f>IFERROR((BD3/32)*40, 0)</f>
        <v>0</v>
      </c>
      <c r="BF6" s="70">
        <v>3</v>
      </c>
      <c r="BG6" s="71" t="s">
        <v>20</v>
      </c>
      <c r="BH6" s="89">
        <f t="shared" si="4"/>
        <v>0</v>
      </c>
      <c r="BI6" s="120">
        <f t="shared" si="5"/>
        <v>0</v>
      </c>
      <c r="BJ6" s="121">
        <f t="shared" si="6"/>
        <v>0</v>
      </c>
      <c r="BK6" s="89">
        <f t="shared" si="7"/>
        <v>0</v>
      </c>
      <c r="BL6" s="120">
        <f t="shared" si="8"/>
        <v>0</v>
      </c>
      <c r="BM6" s="122">
        <f t="shared" si="9"/>
        <v>0</v>
      </c>
      <c r="BN6" s="90">
        <f t="shared" si="10"/>
        <v>0</v>
      </c>
      <c r="BO6" s="89">
        <f t="shared" si="11"/>
        <v>0</v>
      </c>
      <c r="BP6" s="120">
        <f t="shared" si="12"/>
        <v>0</v>
      </c>
      <c r="BQ6" s="123">
        <f t="shared" si="13"/>
        <v>0</v>
      </c>
      <c r="BR6" s="91">
        <f t="shared" si="14"/>
        <v>0</v>
      </c>
      <c r="BS6" s="92">
        <f t="shared" si="15"/>
        <v>0</v>
      </c>
      <c r="BT6" s="93">
        <f t="shared" si="29"/>
        <v>0</v>
      </c>
      <c r="BU6" s="89">
        <f t="shared" si="16"/>
        <v>0</v>
      </c>
      <c r="BV6" s="93">
        <f>IFERROR((D6*2)-(E6*((HOME!$D$18)*2))+(G6*3)-(H6*((HOME!$E$18)*3))+(J6)-(K6*(HOME!$F$18))+S6+T6+V6+W6-U6, 0)</f>
        <v>0</v>
      </c>
      <c r="BX6" s="26">
        <v>1</v>
      </c>
      <c r="BY6" s="25" t="s">
        <v>18</v>
      </c>
      <c r="BZ6" s="48">
        <f t="shared" si="30"/>
        <v>0</v>
      </c>
      <c r="CA6" s="40">
        <f t="shared" ref="CA6:CA20" si="48">IFERROR(($AS$19/($AS$19+$R$19)), 0)</f>
        <v>0</v>
      </c>
      <c r="CB6" s="46">
        <f t="shared" ref="CB6:CB20" si="49">IFERROR(($AQ$19*(1-CA6))/($AQ$19*(1-CA6)+(CA6*(1-$AQ$19))), 0)</f>
        <v>0</v>
      </c>
      <c r="CC6" s="46">
        <f t="shared" si="31"/>
        <v>0</v>
      </c>
      <c r="CD6" s="46">
        <f t="shared" si="32"/>
        <v>0</v>
      </c>
      <c r="CE6" s="36">
        <f t="shared" si="33"/>
        <v>0</v>
      </c>
      <c r="CF6" s="46">
        <f t="shared" ref="CF6:CF20" si="50">IFERROR(CC6+CE6+CD6, 0)</f>
        <v>0</v>
      </c>
      <c r="CG6" s="46">
        <f t="shared" ref="CG6:CG20" si="51">IFERROR(BZ6+CF6, 0)</f>
        <v>0</v>
      </c>
      <c r="CH6" s="46">
        <f t="shared" si="34"/>
        <v>0</v>
      </c>
      <c r="CI6" s="54">
        <f t="shared" ref="CI6:CI20" si="52">IFERROR($AO$19+(1-((1-$AN$19)^2))*0.4*$AM$19, 0)</f>
        <v>0</v>
      </c>
      <c r="CJ6" s="48">
        <f t="shared" si="35"/>
        <v>0</v>
      </c>
      <c r="CK6" s="46">
        <f t="shared" si="36"/>
        <v>0</v>
      </c>
      <c r="CL6" s="46">
        <f t="shared" si="37"/>
        <v>0</v>
      </c>
      <c r="CM6" s="36">
        <f t="shared" si="38"/>
        <v>0</v>
      </c>
      <c r="CN6" s="46">
        <f t="shared" ref="CN6:CN20" si="53">IFERROR($M$19+(1-(1-($J$19/$K$19))^2)*$K$19*0.4, 0)</f>
        <v>0</v>
      </c>
      <c r="CO6" s="46">
        <f t="shared" ref="CO6:CO20" si="54">IFERROR(((1-CP6)*CQ6)/((1-CP6)*CQ6+(1-CQ6)*CP6), 0)</f>
        <v>0</v>
      </c>
      <c r="CP6" s="46">
        <f t="shared" ref="CP6:CP20" si="55">IFERROR($Q$19/($Q$19+$AT$19), 0)</f>
        <v>0</v>
      </c>
      <c r="CQ6" s="46">
        <f t="shared" ref="CQ6:CQ20" si="56">IFERROR(CN6/($N$19+0.44*$K$19+$U$19), 0)</f>
        <v>0</v>
      </c>
      <c r="CR6" s="46">
        <f t="shared" si="39"/>
        <v>0</v>
      </c>
      <c r="CS6" s="46">
        <f t="shared" si="40"/>
        <v>0</v>
      </c>
      <c r="CT6" s="46">
        <f t="shared" si="41"/>
        <v>0</v>
      </c>
      <c r="CU6" s="46">
        <f t="shared" si="42"/>
        <v>0</v>
      </c>
      <c r="CV6" s="46">
        <f t="shared" si="43"/>
        <v>0</v>
      </c>
      <c r="CW6" s="46">
        <f t="shared" si="44"/>
        <v>0</v>
      </c>
      <c r="CX6" s="46">
        <f t="shared" si="45"/>
        <v>0</v>
      </c>
      <c r="CY6" s="46">
        <f t="shared" si="46"/>
        <v>0</v>
      </c>
      <c r="CZ6" s="44">
        <f t="shared" si="47"/>
        <v>0</v>
      </c>
    </row>
    <row r="7" spans="2:104" ht="23.1" x14ac:dyDescent="0.85">
      <c r="B7" s="11">
        <v>4</v>
      </c>
      <c r="C7" s="11" t="s">
        <v>21</v>
      </c>
      <c r="D7" s="15"/>
      <c r="E7" s="16"/>
      <c r="F7" s="133">
        <f t="shared" si="17"/>
        <v>0</v>
      </c>
      <c r="G7" s="15"/>
      <c r="H7" s="16"/>
      <c r="I7" s="136">
        <f t="shared" si="18"/>
        <v>0</v>
      </c>
      <c r="J7" s="33"/>
      <c r="K7" s="33"/>
      <c r="L7" s="31">
        <f t="shared" si="19"/>
        <v>0</v>
      </c>
      <c r="M7" s="21">
        <f t="shared" si="0"/>
        <v>0</v>
      </c>
      <c r="N7" s="16">
        <f t="shared" si="1"/>
        <v>0</v>
      </c>
      <c r="O7" s="139">
        <f t="shared" si="20"/>
        <v>0</v>
      </c>
      <c r="P7" s="17">
        <f t="shared" si="21"/>
        <v>0</v>
      </c>
      <c r="Q7" s="15"/>
      <c r="R7" s="16"/>
      <c r="S7" s="17">
        <f t="shared" si="22"/>
        <v>0</v>
      </c>
      <c r="T7" s="15"/>
      <c r="U7" s="16"/>
      <c r="V7" s="16"/>
      <c r="W7" s="16"/>
      <c r="X7" s="16"/>
      <c r="Y7" s="16"/>
      <c r="Z7" s="16"/>
      <c r="AA7" s="16"/>
      <c r="AD7" s="11">
        <v>4</v>
      </c>
      <c r="AE7" s="11"/>
      <c r="AF7" s="15"/>
      <c r="AG7" s="16"/>
      <c r="AH7" s="133">
        <f t="shared" si="23"/>
        <v>0</v>
      </c>
      <c r="AI7" s="15"/>
      <c r="AJ7" s="16"/>
      <c r="AK7" s="136">
        <f t="shared" si="24"/>
        <v>0</v>
      </c>
      <c r="AL7" s="33"/>
      <c r="AM7" s="33"/>
      <c r="AN7" s="31">
        <f t="shared" si="25"/>
        <v>0</v>
      </c>
      <c r="AO7" s="21">
        <f t="shared" si="2"/>
        <v>0</v>
      </c>
      <c r="AP7" s="16">
        <f t="shared" si="3"/>
        <v>0</v>
      </c>
      <c r="AQ7" s="139">
        <f t="shared" si="26"/>
        <v>0</v>
      </c>
      <c r="AR7" s="17">
        <f t="shared" si="27"/>
        <v>0</v>
      </c>
      <c r="AS7" s="15"/>
      <c r="AT7" s="16"/>
      <c r="AU7" s="17">
        <f t="shared" si="28"/>
        <v>0</v>
      </c>
      <c r="AV7" s="15"/>
      <c r="AW7" s="16"/>
      <c r="AX7" s="16"/>
      <c r="AY7" s="16"/>
      <c r="AZ7" s="16"/>
      <c r="BA7" s="16"/>
      <c r="BB7" s="16"/>
      <c r="BC7" s="16"/>
      <c r="BF7" s="70">
        <v>4</v>
      </c>
      <c r="BG7" s="71" t="s">
        <v>21</v>
      </c>
      <c r="BH7" s="84">
        <f t="shared" si="4"/>
        <v>0</v>
      </c>
      <c r="BI7" s="116">
        <f t="shared" si="5"/>
        <v>0</v>
      </c>
      <c r="BJ7" s="117">
        <f t="shared" si="6"/>
        <v>0</v>
      </c>
      <c r="BK7" s="84">
        <f t="shared" si="7"/>
        <v>0</v>
      </c>
      <c r="BL7" s="116">
        <f t="shared" si="8"/>
        <v>0</v>
      </c>
      <c r="BM7" s="118">
        <f t="shared" si="9"/>
        <v>0</v>
      </c>
      <c r="BN7" s="85">
        <f t="shared" si="10"/>
        <v>0</v>
      </c>
      <c r="BO7" s="84">
        <f t="shared" si="11"/>
        <v>0</v>
      </c>
      <c r="BP7" s="116">
        <f t="shared" si="12"/>
        <v>0</v>
      </c>
      <c r="BQ7" s="119">
        <f t="shared" si="13"/>
        <v>0</v>
      </c>
      <c r="BR7" s="86">
        <f t="shared" si="14"/>
        <v>0</v>
      </c>
      <c r="BS7" s="87">
        <f t="shared" si="15"/>
        <v>0</v>
      </c>
      <c r="BT7" s="88">
        <f t="shared" si="29"/>
        <v>0</v>
      </c>
      <c r="BU7" s="84">
        <f t="shared" si="16"/>
        <v>0</v>
      </c>
      <c r="BV7" s="88">
        <f>IFERROR((D7*2)-(E7*((HOME!$D$18)*2))+(G7*3)-(H7*((HOME!$E$18)*3))+(J7)-(K7*(HOME!$F$18))+S7+T7+V7+W7-U7, 0)</f>
        <v>0</v>
      </c>
      <c r="BX7" s="26">
        <v>2</v>
      </c>
      <c r="BY7" s="25" t="s">
        <v>19</v>
      </c>
      <c r="BZ7" s="48">
        <f t="shared" si="30"/>
        <v>0</v>
      </c>
      <c r="CA7" s="40">
        <f t="shared" si="48"/>
        <v>0</v>
      </c>
      <c r="CB7" s="46">
        <f t="shared" si="49"/>
        <v>0</v>
      </c>
      <c r="CC7" s="46">
        <f t="shared" si="31"/>
        <v>0</v>
      </c>
      <c r="CD7" s="46">
        <f t="shared" si="32"/>
        <v>0</v>
      </c>
      <c r="CE7" s="36">
        <f t="shared" si="33"/>
        <v>0</v>
      </c>
      <c r="CF7" s="46">
        <f t="shared" si="50"/>
        <v>0</v>
      </c>
      <c r="CG7" s="46">
        <f t="shared" si="51"/>
        <v>0</v>
      </c>
      <c r="CH7" s="46">
        <f t="shared" si="34"/>
        <v>0</v>
      </c>
      <c r="CI7" s="54">
        <f t="shared" si="52"/>
        <v>0</v>
      </c>
      <c r="CJ7" s="48">
        <f t="shared" si="35"/>
        <v>0</v>
      </c>
      <c r="CK7" s="46">
        <f t="shared" si="36"/>
        <v>0</v>
      </c>
      <c r="CL7" s="46">
        <f t="shared" si="37"/>
        <v>0</v>
      </c>
      <c r="CM7" s="36">
        <f t="shared" si="38"/>
        <v>0</v>
      </c>
      <c r="CN7" s="46">
        <f t="shared" si="53"/>
        <v>0</v>
      </c>
      <c r="CO7" s="46">
        <f t="shared" si="54"/>
        <v>0</v>
      </c>
      <c r="CP7" s="46">
        <f t="shared" si="55"/>
        <v>0</v>
      </c>
      <c r="CQ7" s="46">
        <f t="shared" si="56"/>
        <v>0</v>
      </c>
      <c r="CR7" s="46">
        <f t="shared" si="39"/>
        <v>0</v>
      </c>
      <c r="CS7" s="46">
        <f t="shared" si="40"/>
        <v>0</v>
      </c>
      <c r="CT7" s="46">
        <f t="shared" si="41"/>
        <v>0</v>
      </c>
      <c r="CU7" s="46">
        <f t="shared" si="42"/>
        <v>0</v>
      </c>
      <c r="CV7" s="46">
        <f t="shared" si="43"/>
        <v>0</v>
      </c>
      <c r="CW7" s="46">
        <f t="shared" si="44"/>
        <v>0</v>
      </c>
      <c r="CX7" s="46">
        <f t="shared" si="45"/>
        <v>0</v>
      </c>
      <c r="CY7" s="46">
        <f t="shared" si="46"/>
        <v>0</v>
      </c>
      <c r="CZ7" s="44">
        <f t="shared" si="47"/>
        <v>0</v>
      </c>
    </row>
    <row r="8" spans="2:104" ht="23.1" x14ac:dyDescent="0.85">
      <c r="B8" s="11">
        <v>5</v>
      </c>
      <c r="C8" s="11" t="s">
        <v>22</v>
      </c>
      <c r="D8" s="18"/>
      <c r="E8" s="19"/>
      <c r="F8" s="134">
        <f t="shared" si="17"/>
        <v>0</v>
      </c>
      <c r="G8" s="18"/>
      <c r="H8" s="19"/>
      <c r="I8" s="137">
        <f t="shared" si="18"/>
        <v>0</v>
      </c>
      <c r="J8" s="34"/>
      <c r="K8" s="34"/>
      <c r="L8" s="32">
        <f t="shared" si="19"/>
        <v>0</v>
      </c>
      <c r="M8" s="22">
        <f t="shared" si="0"/>
        <v>0</v>
      </c>
      <c r="N8" s="19">
        <f t="shared" si="1"/>
        <v>0</v>
      </c>
      <c r="O8" s="140">
        <f t="shared" si="20"/>
        <v>0</v>
      </c>
      <c r="P8" s="20">
        <f t="shared" si="21"/>
        <v>0</v>
      </c>
      <c r="Q8" s="18"/>
      <c r="R8" s="19"/>
      <c r="S8" s="20">
        <f t="shared" si="22"/>
        <v>0</v>
      </c>
      <c r="T8" s="18"/>
      <c r="U8" s="19"/>
      <c r="V8" s="19"/>
      <c r="W8" s="19"/>
      <c r="X8" s="19"/>
      <c r="Y8" s="19"/>
      <c r="Z8" s="19"/>
      <c r="AA8" s="19"/>
      <c r="AD8" s="11">
        <v>5</v>
      </c>
      <c r="AE8" s="11"/>
      <c r="AF8" s="18"/>
      <c r="AG8" s="19"/>
      <c r="AH8" s="134">
        <f t="shared" si="23"/>
        <v>0</v>
      </c>
      <c r="AI8" s="18"/>
      <c r="AJ8" s="19"/>
      <c r="AK8" s="137">
        <f t="shared" si="24"/>
        <v>0</v>
      </c>
      <c r="AL8" s="34"/>
      <c r="AM8" s="34"/>
      <c r="AN8" s="32">
        <f t="shared" si="25"/>
        <v>0</v>
      </c>
      <c r="AO8" s="22">
        <f t="shared" si="2"/>
        <v>0</v>
      </c>
      <c r="AP8" s="19">
        <f t="shared" si="3"/>
        <v>0</v>
      </c>
      <c r="AQ8" s="140">
        <f t="shared" si="26"/>
        <v>0</v>
      </c>
      <c r="AR8" s="20">
        <f t="shared" si="27"/>
        <v>0</v>
      </c>
      <c r="AS8" s="18"/>
      <c r="AT8" s="19"/>
      <c r="AU8" s="20">
        <f t="shared" si="28"/>
        <v>0</v>
      </c>
      <c r="AV8" s="18"/>
      <c r="AW8" s="19"/>
      <c r="AX8" s="19"/>
      <c r="AY8" s="19"/>
      <c r="AZ8" s="19"/>
      <c r="BA8" s="19"/>
      <c r="BB8" s="19"/>
      <c r="BC8" s="19"/>
      <c r="BF8" s="70">
        <v>5</v>
      </c>
      <c r="BG8" s="71" t="s">
        <v>22</v>
      </c>
      <c r="BH8" s="89">
        <f t="shared" si="4"/>
        <v>0</v>
      </c>
      <c r="BI8" s="120">
        <f t="shared" si="5"/>
        <v>0</v>
      </c>
      <c r="BJ8" s="121">
        <f t="shared" si="6"/>
        <v>0</v>
      </c>
      <c r="BK8" s="89">
        <f t="shared" si="7"/>
        <v>0</v>
      </c>
      <c r="BL8" s="120">
        <f t="shared" si="8"/>
        <v>0</v>
      </c>
      <c r="BM8" s="122">
        <f t="shared" si="9"/>
        <v>0</v>
      </c>
      <c r="BN8" s="90">
        <f t="shared" si="10"/>
        <v>0</v>
      </c>
      <c r="BO8" s="89">
        <f t="shared" si="11"/>
        <v>0</v>
      </c>
      <c r="BP8" s="120">
        <f t="shared" si="12"/>
        <v>0</v>
      </c>
      <c r="BQ8" s="123">
        <f t="shared" si="13"/>
        <v>0</v>
      </c>
      <c r="BR8" s="91">
        <f t="shared" si="14"/>
        <v>0</v>
      </c>
      <c r="BS8" s="92">
        <f t="shared" si="15"/>
        <v>0</v>
      </c>
      <c r="BT8" s="93">
        <f t="shared" si="29"/>
        <v>0</v>
      </c>
      <c r="BU8" s="89">
        <f t="shared" si="16"/>
        <v>0</v>
      </c>
      <c r="BV8" s="93">
        <f>IFERROR((D8*2)-(E8*((HOME!$D$18)*2))+(G8*3)-(H8*((HOME!$E$18)*3))+(J8)-(K8*(HOME!$F$18))+S8+T8+V8+W8-U8, 0)</f>
        <v>0</v>
      </c>
      <c r="BX8" s="26">
        <v>3</v>
      </c>
      <c r="BY8" s="25" t="s">
        <v>20</v>
      </c>
      <c r="BZ8" s="48">
        <f t="shared" si="30"/>
        <v>0</v>
      </c>
      <c r="CA8" s="40">
        <f t="shared" si="48"/>
        <v>0</v>
      </c>
      <c r="CB8" s="46">
        <f t="shared" si="49"/>
        <v>0</v>
      </c>
      <c r="CC8" s="46">
        <f t="shared" si="31"/>
        <v>0</v>
      </c>
      <c r="CD8" s="46">
        <f t="shared" si="32"/>
        <v>0</v>
      </c>
      <c r="CE8" s="36">
        <f t="shared" si="33"/>
        <v>0</v>
      </c>
      <c r="CF8" s="46">
        <f t="shared" si="50"/>
        <v>0</v>
      </c>
      <c r="CG8" s="46">
        <f t="shared" si="51"/>
        <v>0</v>
      </c>
      <c r="CH8" s="46">
        <f t="shared" si="34"/>
        <v>0</v>
      </c>
      <c r="CI8" s="54">
        <f t="shared" si="52"/>
        <v>0</v>
      </c>
      <c r="CJ8" s="48">
        <f t="shared" si="35"/>
        <v>0</v>
      </c>
      <c r="CK8" s="46">
        <f t="shared" si="36"/>
        <v>0</v>
      </c>
      <c r="CL8" s="46">
        <f t="shared" si="37"/>
        <v>0</v>
      </c>
      <c r="CM8" s="36">
        <f t="shared" si="38"/>
        <v>0</v>
      </c>
      <c r="CN8" s="46">
        <f t="shared" si="53"/>
        <v>0</v>
      </c>
      <c r="CO8" s="46">
        <f t="shared" si="54"/>
        <v>0</v>
      </c>
      <c r="CP8" s="46">
        <f t="shared" si="55"/>
        <v>0</v>
      </c>
      <c r="CQ8" s="46">
        <f t="shared" si="56"/>
        <v>0</v>
      </c>
      <c r="CR8" s="46">
        <f t="shared" si="39"/>
        <v>0</v>
      </c>
      <c r="CS8" s="46">
        <f t="shared" si="40"/>
        <v>0</v>
      </c>
      <c r="CT8" s="46">
        <f t="shared" si="41"/>
        <v>0</v>
      </c>
      <c r="CU8" s="46">
        <f t="shared" si="42"/>
        <v>0</v>
      </c>
      <c r="CV8" s="46">
        <f t="shared" si="43"/>
        <v>0</v>
      </c>
      <c r="CW8" s="46">
        <f t="shared" si="44"/>
        <v>0</v>
      </c>
      <c r="CX8" s="46">
        <f t="shared" si="45"/>
        <v>0</v>
      </c>
      <c r="CY8" s="46">
        <f t="shared" si="46"/>
        <v>0</v>
      </c>
      <c r="CZ8" s="44">
        <f t="shared" si="47"/>
        <v>0</v>
      </c>
    </row>
    <row r="9" spans="2:104" ht="23.1" x14ac:dyDescent="0.85">
      <c r="B9" s="11">
        <v>10</v>
      </c>
      <c r="C9" s="11" t="s">
        <v>23</v>
      </c>
      <c r="D9" s="15"/>
      <c r="E9" s="16"/>
      <c r="F9" s="133">
        <f t="shared" si="17"/>
        <v>0</v>
      </c>
      <c r="G9" s="15"/>
      <c r="H9" s="16"/>
      <c r="I9" s="136">
        <f t="shared" si="18"/>
        <v>0</v>
      </c>
      <c r="J9" s="33"/>
      <c r="K9" s="33"/>
      <c r="L9" s="31">
        <f t="shared" si="19"/>
        <v>0</v>
      </c>
      <c r="M9" s="21">
        <f t="shared" si="0"/>
        <v>0</v>
      </c>
      <c r="N9" s="16">
        <f t="shared" si="1"/>
        <v>0</v>
      </c>
      <c r="O9" s="139">
        <f t="shared" si="20"/>
        <v>0</v>
      </c>
      <c r="P9" s="17">
        <f t="shared" si="21"/>
        <v>0</v>
      </c>
      <c r="Q9" s="15"/>
      <c r="R9" s="16"/>
      <c r="S9" s="17">
        <f t="shared" si="22"/>
        <v>0</v>
      </c>
      <c r="T9" s="15"/>
      <c r="U9" s="16"/>
      <c r="V9" s="16"/>
      <c r="W9" s="16"/>
      <c r="X9" s="16"/>
      <c r="Y9" s="16"/>
      <c r="Z9" s="16"/>
      <c r="AA9" s="16"/>
      <c r="AD9" s="11">
        <v>10</v>
      </c>
      <c r="AE9" s="11"/>
      <c r="AF9" s="15"/>
      <c r="AG9" s="16"/>
      <c r="AH9" s="133">
        <f t="shared" si="23"/>
        <v>0</v>
      </c>
      <c r="AI9" s="15"/>
      <c r="AJ9" s="16"/>
      <c r="AK9" s="136">
        <f t="shared" si="24"/>
        <v>0</v>
      </c>
      <c r="AL9" s="33"/>
      <c r="AM9" s="33"/>
      <c r="AN9" s="31">
        <f t="shared" si="25"/>
        <v>0</v>
      </c>
      <c r="AO9" s="21">
        <f t="shared" si="2"/>
        <v>0</v>
      </c>
      <c r="AP9" s="16">
        <f t="shared" si="3"/>
        <v>0</v>
      </c>
      <c r="AQ9" s="139">
        <f t="shared" si="26"/>
        <v>0</v>
      </c>
      <c r="AR9" s="17">
        <f t="shared" si="27"/>
        <v>0</v>
      </c>
      <c r="AS9" s="15"/>
      <c r="AT9" s="16"/>
      <c r="AU9" s="17">
        <f t="shared" si="28"/>
        <v>0</v>
      </c>
      <c r="AV9" s="15"/>
      <c r="AW9" s="16"/>
      <c r="AX9" s="16"/>
      <c r="AY9" s="16"/>
      <c r="AZ9" s="16"/>
      <c r="BA9" s="16"/>
      <c r="BB9" s="16"/>
      <c r="BC9" s="16"/>
      <c r="BF9" s="70">
        <v>10</v>
      </c>
      <c r="BG9" s="71" t="s">
        <v>23</v>
      </c>
      <c r="BH9" s="84">
        <f t="shared" si="4"/>
        <v>0</v>
      </c>
      <c r="BI9" s="116">
        <f t="shared" si="5"/>
        <v>0</v>
      </c>
      <c r="BJ9" s="117">
        <f t="shared" si="6"/>
        <v>0</v>
      </c>
      <c r="BK9" s="84">
        <f t="shared" si="7"/>
        <v>0</v>
      </c>
      <c r="BL9" s="116">
        <f t="shared" si="8"/>
        <v>0</v>
      </c>
      <c r="BM9" s="118">
        <f t="shared" si="9"/>
        <v>0</v>
      </c>
      <c r="BN9" s="85">
        <f t="shared" si="10"/>
        <v>0</v>
      </c>
      <c r="BO9" s="84">
        <f t="shared" si="11"/>
        <v>0</v>
      </c>
      <c r="BP9" s="116">
        <f t="shared" si="12"/>
        <v>0</v>
      </c>
      <c r="BQ9" s="119">
        <f t="shared" si="13"/>
        <v>0</v>
      </c>
      <c r="BR9" s="86">
        <f t="shared" si="14"/>
        <v>0</v>
      </c>
      <c r="BS9" s="87">
        <f t="shared" si="15"/>
        <v>0</v>
      </c>
      <c r="BT9" s="88">
        <f t="shared" si="29"/>
        <v>0</v>
      </c>
      <c r="BU9" s="84">
        <f t="shared" si="16"/>
        <v>0</v>
      </c>
      <c r="BV9" s="88">
        <f>IFERROR((D9*2)-(E9*((HOME!$D$18)*2))+(G9*3)-(H9*((HOME!$E$18)*3))+(J9)-(K9*(HOME!$F$18))+S9+T9+V9+W9-U9, 0)</f>
        <v>0</v>
      </c>
      <c r="BX9" s="26">
        <v>4</v>
      </c>
      <c r="BY9" s="25" t="s">
        <v>21</v>
      </c>
      <c r="BZ9" s="48">
        <f t="shared" si="30"/>
        <v>0</v>
      </c>
      <c r="CA9" s="40">
        <f t="shared" si="48"/>
        <v>0</v>
      </c>
      <c r="CB9" s="46">
        <f t="shared" si="49"/>
        <v>0</v>
      </c>
      <c r="CC9" s="46">
        <f t="shared" si="31"/>
        <v>0</v>
      </c>
      <c r="CD9" s="46">
        <f t="shared" si="32"/>
        <v>0</v>
      </c>
      <c r="CE9" s="36">
        <f t="shared" si="33"/>
        <v>0</v>
      </c>
      <c r="CF9" s="46">
        <f t="shared" si="50"/>
        <v>0</v>
      </c>
      <c r="CG9" s="46">
        <f t="shared" si="51"/>
        <v>0</v>
      </c>
      <c r="CH9" s="46">
        <f t="shared" si="34"/>
        <v>0</v>
      </c>
      <c r="CI9" s="54">
        <f t="shared" si="52"/>
        <v>0</v>
      </c>
      <c r="CJ9" s="48">
        <f t="shared" si="35"/>
        <v>0</v>
      </c>
      <c r="CK9" s="46">
        <f t="shared" si="36"/>
        <v>0</v>
      </c>
      <c r="CL9" s="46">
        <f t="shared" si="37"/>
        <v>0</v>
      </c>
      <c r="CM9" s="36">
        <f t="shared" si="38"/>
        <v>0</v>
      </c>
      <c r="CN9" s="46">
        <f t="shared" si="53"/>
        <v>0</v>
      </c>
      <c r="CO9" s="46">
        <f t="shared" si="54"/>
        <v>0</v>
      </c>
      <c r="CP9" s="46">
        <f t="shared" si="55"/>
        <v>0</v>
      </c>
      <c r="CQ9" s="46">
        <f t="shared" si="56"/>
        <v>0</v>
      </c>
      <c r="CR9" s="46">
        <f t="shared" si="39"/>
        <v>0</v>
      </c>
      <c r="CS9" s="46">
        <f t="shared" si="40"/>
        <v>0</v>
      </c>
      <c r="CT9" s="46">
        <f t="shared" si="41"/>
        <v>0</v>
      </c>
      <c r="CU9" s="46">
        <f t="shared" si="42"/>
        <v>0</v>
      </c>
      <c r="CV9" s="46">
        <f t="shared" si="43"/>
        <v>0</v>
      </c>
      <c r="CW9" s="46">
        <f t="shared" si="44"/>
        <v>0</v>
      </c>
      <c r="CX9" s="46">
        <f t="shared" si="45"/>
        <v>0</v>
      </c>
      <c r="CY9" s="46">
        <f t="shared" si="46"/>
        <v>0</v>
      </c>
      <c r="CZ9" s="44">
        <f t="shared" si="47"/>
        <v>0</v>
      </c>
    </row>
    <row r="10" spans="2:104" ht="23.1" x14ac:dyDescent="0.85">
      <c r="B10" s="11">
        <v>11</v>
      </c>
      <c r="C10" s="11" t="s">
        <v>24</v>
      </c>
      <c r="D10" s="18"/>
      <c r="E10" s="19"/>
      <c r="F10" s="134">
        <f t="shared" si="17"/>
        <v>0</v>
      </c>
      <c r="G10" s="18"/>
      <c r="H10" s="19"/>
      <c r="I10" s="137">
        <f t="shared" si="18"/>
        <v>0</v>
      </c>
      <c r="J10" s="34"/>
      <c r="K10" s="34"/>
      <c r="L10" s="32">
        <f t="shared" si="19"/>
        <v>0</v>
      </c>
      <c r="M10" s="22">
        <f t="shared" si="0"/>
        <v>0</v>
      </c>
      <c r="N10" s="19">
        <f t="shared" si="1"/>
        <v>0</v>
      </c>
      <c r="O10" s="140">
        <f t="shared" si="20"/>
        <v>0</v>
      </c>
      <c r="P10" s="20">
        <f t="shared" si="21"/>
        <v>0</v>
      </c>
      <c r="Q10" s="18"/>
      <c r="R10" s="19"/>
      <c r="S10" s="20">
        <f t="shared" si="22"/>
        <v>0</v>
      </c>
      <c r="T10" s="18"/>
      <c r="U10" s="19"/>
      <c r="V10" s="19"/>
      <c r="W10" s="19"/>
      <c r="X10" s="19"/>
      <c r="Y10" s="19"/>
      <c r="Z10" s="19"/>
      <c r="AA10" s="19"/>
      <c r="AD10" s="11">
        <v>11</v>
      </c>
      <c r="AE10" s="11"/>
      <c r="AF10" s="18"/>
      <c r="AG10" s="19"/>
      <c r="AH10" s="134">
        <f t="shared" si="23"/>
        <v>0</v>
      </c>
      <c r="AI10" s="18"/>
      <c r="AJ10" s="19"/>
      <c r="AK10" s="137">
        <f t="shared" si="24"/>
        <v>0</v>
      </c>
      <c r="AL10" s="34"/>
      <c r="AM10" s="34"/>
      <c r="AN10" s="32">
        <f t="shared" si="25"/>
        <v>0</v>
      </c>
      <c r="AO10" s="22">
        <f t="shared" si="2"/>
        <v>0</v>
      </c>
      <c r="AP10" s="19">
        <f t="shared" si="3"/>
        <v>0</v>
      </c>
      <c r="AQ10" s="140">
        <f t="shared" si="26"/>
        <v>0</v>
      </c>
      <c r="AR10" s="20">
        <f t="shared" si="27"/>
        <v>0</v>
      </c>
      <c r="AS10" s="18"/>
      <c r="AT10" s="19"/>
      <c r="AU10" s="20">
        <f t="shared" si="28"/>
        <v>0</v>
      </c>
      <c r="AV10" s="18"/>
      <c r="AW10" s="19"/>
      <c r="AX10" s="19"/>
      <c r="AY10" s="19"/>
      <c r="AZ10" s="19"/>
      <c r="BA10" s="19"/>
      <c r="BB10" s="19"/>
      <c r="BC10" s="19"/>
      <c r="BF10" s="70">
        <v>11</v>
      </c>
      <c r="BG10" s="71" t="s">
        <v>24</v>
      </c>
      <c r="BH10" s="89">
        <f t="shared" si="4"/>
        <v>0</v>
      </c>
      <c r="BI10" s="120">
        <f t="shared" si="5"/>
        <v>0</v>
      </c>
      <c r="BJ10" s="121">
        <f t="shared" si="6"/>
        <v>0</v>
      </c>
      <c r="BK10" s="89">
        <f t="shared" si="7"/>
        <v>0</v>
      </c>
      <c r="BL10" s="120">
        <f t="shared" si="8"/>
        <v>0</v>
      </c>
      <c r="BM10" s="122">
        <f t="shared" si="9"/>
        <v>0</v>
      </c>
      <c r="BN10" s="90">
        <f t="shared" si="10"/>
        <v>0</v>
      </c>
      <c r="BO10" s="89">
        <f t="shared" si="11"/>
        <v>0</v>
      </c>
      <c r="BP10" s="120">
        <f t="shared" si="12"/>
        <v>0</v>
      </c>
      <c r="BQ10" s="123">
        <f t="shared" si="13"/>
        <v>0</v>
      </c>
      <c r="BR10" s="91">
        <f t="shared" si="14"/>
        <v>0</v>
      </c>
      <c r="BS10" s="92">
        <f t="shared" si="15"/>
        <v>0</v>
      </c>
      <c r="BT10" s="93">
        <f t="shared" si="29"/>
        <v>0</v>
      </c>
      <c r="BU10" s="89">
        <f t="shared" si="16"/>
        <v>0</v>
      </c>
      <c r="BV10" s="93">
        <f>IFERROR((D10*2)-(E10*((HOME!$D$18)*2))+(G10*3)-(H10*((HOME!$E$18)*3))+(J10)-(K10*(HOME!$F$18))+S10+T10+V10+W10-U10, 0)</f>
        <v>0</v>
      </c>
      <c r="BX10" s="26">
        <v>5</v>
      </c>
      <c r="BY10" s="25" t="s">
        <v>22</v>
      </c>
      <c r="BZ10" s="48">
        <f t="shared" si="30"/>
        <v>0</v>
      </c>
      <c r="CA10" s="40">
        <f t="shared" si="48"/>
        <v>0</v>
      </c>
      <c r="CB10" s="46">
        <f t="shared" si="49"/>
        <v>0</v>
      </c>
      <c r="CC10" s="46">
        <f t="shared" si="31"/>
        <v>0</v>
      </c>
      <c r="CD10" s="46">
        <f t="shared" si="32"/>
        <v>0</v>
      </c>
      <c r="CE10" s="36">
        <f t="shared" si="33"/>
        <v>0</v>
      </c>
      <c r="CF10" s="46">
        <f t="shared" si="50"/>
        <v>0</v>
      </c>
      <c r="CG10" s="46">
        <f t="shared" si="51"/>
        <v>0</v>
      </c>
      <c r="CH10" s="46">
        <f t="shared" si="34"/>
        <v>0</v>
      </c>
      <c r="CI10" s="54">
        <f t="shared" si="52"/>
        <v>0</v>
      </c>
      <c r="CJ10" s="48">
        <f t="shared" si="35"/>
        <v>0</v>
      </c>
      <c r="CK10" s="46">
        <f t="shared" si="36"/>
        <v>0</v>
      </c>
      <c r="CL10" s="46">
        <f t="shared" si="37"/>
        <v>0</v>
      </c>
      <c r="CM10" s="36">
        <f t="shared" si="38"/>
        <v>0</v>
      </c>
      <c r="CN10" s="46">
        <f t="shared" si="53"/>
        <v>0</v>
      </c>
      <c r="CO10" s="46">
        <f t="shared" si="54"/>
        <v>0</v>
      </c>
      <c r="CP10" s="46">
        <f t="shared" si="55"/>
        <v>0</v>
      </c>
      <c r="CQ10" s="46">
        <f t="shared" si="56"/>
        <v>0</v>
      </c>
      <c r="CR10" s="46">
        <f t="shared" si="39"/>
        <v>0</v>
      </c>
      <c r="CS10" s="46">
        <f t="shared" si="40"/>
        <v>0</v>
      </c>
      <c r="CT10" s="46">
        <f t="shared" si="41"/>
        <v>0</v>
      </c>
      <c r="CU10" s="46">
        <f t="shared" si="42"/>
        <v>0</v>
      </c>
      <c r="CV10" s="46">
        <f t="shared" si="43"/>
        <v>0</v>
      </c>
      <c r="CW10" s="46">
        <f t="shared" si="44"/>
        <v>0</v>
      </c>
      <c r="CX10" s="46">
        <f t="shared" si="45"/>
        <v>0</v>
      </c>
      <c r="CY10" s="46">
        <f t="shared" si="46"/>
        <v>0</v>
      </c>
      <c r="CZ10" s="44">
        <f t="shared" si="47"/>
        <v>0</v>
      </c>
    </row>
    <row r="11" spans="2:104" ht="23.1" x14ac:dyDescent="0.85">
      <c r="B11" s="11">
        <v>12</v>
      </c>
      <c r="C11" s="11" t="s">
        <v>25</v>
      </c>
      <c r="D11" s="15"/>
      <c r="E11" s="16"/>
      <c r="F11" s="133">
        <f t="shared" si="17"/>
        <v>0</v>
      </c>
      <c r="G11" s="15"/>
      <c r="H11" s="16"/>
      <c r="I11" s="136">
        <f t="shared" si="18"/>
        <v>0</v>
      </c>
      <c r="J11" s="33"/>
      <c r="K11" s="33"/>
      <c r="L11" s="31">
        <f t="shared" si="19"/>
        <v>0</v>
      </c>
      <c r="M11" s="21">
        <f t="shared" si="0"/>
        <v>0</v>
      </c>
      <c r="N11" s="16">
        <f t="shared" si="1"/>
        <v>0</v>
      </c>
      <c r="O11" s="139">
        <f t="shared" si="20"/>
        <v>0</v>
      </c>
      <c r="P11" s="17">
        <f t="shared" si="21"/>
        <v>0</v>
      </c>
      <c r="Q11" s="15"/>
      <c r="R11" s="16"/>
      <c r="S11" s="17">
        <f t="shared" si="22"/>
        <v>0</v>
      </c>
      <c r="T11" s="15"/>
      <c r="U11" s="16"/>
      <c r="V11" s="16"/>
      <c r="W11" s="16"/>
      <c r="X11" s="16"/>
      <c r="Y11" s="16"/>
      <c r="Z11" s="16"/>
      <c r="AA11" s="16"/>
      <c r="AD11" s="11">
        <v>12</v>
      </c>
      <c r="AE11" s="11"/>
      <c r="AF11" s="15"/>
      <c r="AG11" s="16"/>
      <c r="AH11" s="133">
        <f t="shared" si="23"/>
        <v>0</v>
      </c>
      <c r="AI11" s="15"/>
      <c r="AJ11" s="16"/>
      <c r="AK11" s="136">
        <f t="shared" si="24"/>
        <v>0</v>
      </c>
      <c r="AL11" s="33"/>
      <c r="AM11" s="33"/>
      <c r="AN11" s="31">
        <f t="shared" si="25"/>
        <v>0</v>
      </c>
      <c r="AO11" s="21">
        <f t="shared" si="2"/>
        <v>0</v>
      </c>
      <c r="AP11" s="16">
        <f t="shared" si="3"/>
        <v>0</v>
      </c>
      <c r="AQ11" s="139">
        <f t="shared" si="26"/>
        <v>0</v>
      </c>
      <c r="AR11" s="17">
        <f t="shared" si="27"/>
        <v>0</v>
      </c>
      <c r="AS11" s="15"/>
      <c r="AT11" s="16"/>
      <c r="AU11" s="17">
        <f t="shared" si="28"/>
        <v>0</v>
      </c>
      <c r="AV11" s="15"/>
      <c r="AW11" s="16"/>
      <c r="AX11" s="16"/>
      <c r="AY11" s="16"/>
      <c r="AZ11" s="16"/>
      <c r="BA11" s="16"/>
      <c r="BB11" s="16"/>
      <c r="BC11" s="16"/>
      <c r="BF11" s="70">
        <v>12</v>
      </c>
      <c r="BG11" s="71" t="s">
        <v>25</v>
      </c>
      <c r="BH11" s="84">
        <f t="shared" si="4"/>
        <v>0</v>
      </c>
      <c r="BI11" s="116">
        <f t="shared" si="5"/>
        <v>0</v>
      </c>
      <c r="BJ11" s="117">
        <f t="shared" si="6"/>
        <v>0</v>
      </c>
      <c r="BK11" s="84">
        <f t="shared" si="7"/>
        <v>0</v>
      </c>
      <c r="BL11" s="116">
        <f t="shared" si="8"/>
        <v>0</v>
      </c>
      <c r="BM11" s="118">
        <f t="shared" si="9"/>
        <v>0</v>
      </c>
      <c r="BN11" s="85">
        <f t="shared" si="10"/>
        <v>0</v>
      </c>
      <c r="BO11" s="84">
        <f t="shared" si="11"/>
        <v>0</v>
      </c>
      <c r="BP11" s="116">
        <f t="shared" si="12"/>
        <v>0</v>
      </c>
      <c r="BQ11" s="119">
        <f t="shared" si="13"/>
        <v>0</v>
      </c>
      <c r="BR11" s="86">
        <f t="shared" si="14"/>
        <v>0</v>
      </c>
      <c r="BS11" s="87">
        <f t="shared" si="15"/>
        <v>0</v>
      </c>
      <c r="BT11" s="88">
        <f t="shared" si="29"/>
        <v>0</v>
      </c>
      <c r="BU11" s="84">
        <f t="shared" si="16"/>
        <v>0</v>
      </c>
      <c r="BV11" s="88">
        <f>IFERROR((D11*2)-(E11*((HOME!$D$18)*2))+(G11*3)-(H11*((HOME!$E$18)*3))+(J11)-(K11*(HOME!$F$18))+S11+T11+V11+W11-U11, 0)</f>
        <v>0</v>
      </c>
      <c r="BX11" s="26">
        <v>10</v>
      </c>
      <c r="BY11" s="25" t="s">
        <v>23</v>
      </c>
      <c r="BZ11" s="48">
        <f t="shared" si="30"/>
        <v>0</v>
      </c>
      <c r="CA11" s="40">
        <f t="shared" si="48"/>
        <v>0</v>
      </c>
      <c r="CB11" s="46">
        <f t="shared" si="49"/>
        <v>0</v>
      </c>
      <c r="CC11" s="46">
        <f t="shared" si="31"/>
        <v>0</v>
      </c>
      <c r="CD11" s="46">
        <f t="shared" si="32"/>
        <v>0</v>
      </c>
      <c r="CE11" s="36">
        <f t="shared" si="33"/>
        <v>0</v>
      </c>
      <c r="CF11" s="46">
        <f t="shared" si="50"/>
        <v>0</v>
      </c>
      <c r="CG11" s="46">
        <f t="shared" si="51"/>
        <v>0</v>
      </c>
      <c r="CH11" s="46">
        <f t="shared" si="34"/>
        <v>0</v>
      </c>
      <c r="CI11" s="54">
        <f t="shared" si="52"/>
        <v>0</v>
      </c>
      <c r="CJ11" s="48">
        <f t="shared" si="35"/>
        <v>0</v>
      </c>
      <c r="CK11" s="46">
        <f t="shared" si="36"/>
        <v>0</v>
      </c>
      <c r="CL11" s="46">
        <f t="shared" si="37"/>
        <v>0</v>
      </c>
      <c r="CM11" s="36">
        <f t="shared" si="38"/>
        <v>0</v>
      </c>
      <c r="CN11" s="46">
        <f t="shared" si="53"/>
        <v>0</v>
      </c>
      <c r="CO11" s="46">
        <f t="shared" si="54"/>
        <v>0</v>
      </c>
      <c r="CP11" s="46">
        <f t="shared" si="55"/>
        <v>0</v>
      </c>
      <c r="CQ11" s="46">
        <f t="shared" si="56"/>
        <v>0</v>
      </c>
      <c r="CR11" s="46">
        <f t="shared" si="39"/>
        <v>0</v>
      </c>
      <c r="CS11" s="46">
        <f t="shared" si="40"/>
        <v>0</v>
      </c>
      <c r="CT11" s="46">
        <f t="shared" si="41"/>
        <v>0</v>
      </c>
      <c r="CU11" s="46">
        <f t="shared" si="42"/>
        <v>0</v>
      </c>
      <c r="CV11" s="46">
        <f t="shared" si="43"/>
        <v>0</v>
      </c>
      <c r="CW11" s="46">
        <f t="shared" si="44"/>
        <v>0</v>
      </c>
      <c r="CX11" s="46">
        <f t="shared" si="45"/>
        <v>0</v>
      </c>
      <c r="CY11" s="46">
        <f t="shared" si="46"/>
        <v>0</v>
      </c>
      <c r="CZ11" s="44">
        <f t="shared" si="47"/>
        <v>0</v>
      </c>
    </row>
    <row r="12" spans="2:104" ht="23.1" x14ac:dyDescent="0.85">
      <c r="B12" s="11">
        <v>24</v>
      </c>
      <c r="C12" s="11" t="s">
        <v>26</v>
      </c>
      <c r="D12" s="18"/>
      <c r="E12" s="19"/>
      <c r="F12" s="134">
        <f t="shared" si="17"/>
        <v>0</v>
      </c>
      <c r="G12" s="18"/>
      <c r="H12" s="19"/>
      <c r="I12" s="137">
        <f t="shared" si="18"/>
        <v>0</v>
      </c>
      <c r="J12" s="34"/>
      <c r="K12" s="34"/>
      <c r="L12" s="32">
        <f t="shared" si="19"/>
        <v>0</v>
      </c>
      <c r="M12" s="22">
        <f t="shared" si="0"/>
        <v>0</v>
      </c>
      <c r="N12" s="19">
        <f t="shared" si="1"/>
        <v>0</v>
      </c>
      <c r="O12" s="140">
        <f t="shared" si="20"/>
        <v>0</v>
      </c>
      <c r="P12" s="20">
        <f t="shared" si="21"/>
        <v>0</v>
      </c>
      <c r="Q12" s="18"/>
      <c r="R12" s="19"/>
      <c r="S12" s="20">
        <f t="shared" si="22"/>
        <v>0</v>
      </c>
      <c r="T12" s="18"/>
      <c r="U12" s="19"/>
      <c r="V12" s="19"/>
      <c r="W12" s="19"/>
      <c r="X12" s="19"/>
      <c r="Y12" s="19"/>
      <c r="Z12" s="19"/>
      <c r="AA12" s="19"/>
      <c r="AD12" s="11">
        <v>24</v>
      </c>
      <c r="AE12" s="11"/>
      <c r="AF12" s="18"/>
      <c r="AG12" s="19"/>
      <c r="AH12" s="134">
        <f t="shared" si="23"/>
        <v>0</v>
      </c>
      <c r="AI12" s="18"/>
      <c r="AJ12" s="19"/>
      <c r="AK12" s="137">
        <f t="shared" si="24"/>
        <v>0</v>
      </c>
      <c r="AL12" s="34"/>
      <c r="AM12" s="34"/>
      <c r="AN12" s="32">
        <f t="shared" si="25"/>
        <v>0</v>
      </c>
      <c r="AO12" s="22">
        <f t="shared" si="2"/>
        <v>0</v>
      </c>
      <c r="AP12" s="19">
        <f t="shared" si="3"/>
        <v>0</v>
      </c>
      <c r="AQ12" s="140">
        <f t="shared" si="26"/>
        <v>0</v>
      </c>
      <c r="AR12" s="20">
        <f t="shared" si="27"/>
        <v>0</v>
      </c>
      <c r="AS12" s="18"/>
      <c r="AT12" s="19"/>
      <c r="AU12" s="20">
        <f t="shared" si="28"/>
        <v>0</v>
      </c>
      <c r="AV12" s="18"/>
      <c r="AW12" s="19"/>
      <c r="AX12" s="19"/>
      <c r="AY12" s="19"/>
      <c r="AZ12" s="19"/>
      <c r="BA12" s="19"/>
      <c r="BB12" s="19"/>
      <c r="BC12" s="19"/>
      <c r="BF12" s="70">
        <v>24</v>
      </c>
      <c r="BG12" s="71" t="s">
        <v>26</v>
      </c>
      <c r="BH12" s="89">
        <f t="shared" si="4"/>
        <v>0</v>
      </c>
      <c r="BI12" s="120">
        <f t="shared" si="5"/>
        <v>0</v>
      </c>
      <c r="BJ12" s="121">
        <f t="shared" si="6"/>
        <v>0</v>
      </c>
      <c r="BK12" s="89">
        <f t="shared" si="7"/>
        <v>0</v>
      </c>
      <c r="BL12" s="120">
        <f t="shared" si="8"/>
        <v>0</v>
      </c>
      <c r="BM12" s="122">
        <f t="shared" si="9"/>
        <v>0</v>
      </c>
      <c r="BN12" s="90">
        <f t="shared" si="10"/>
        <v>0</v>
      </c>
      <c r="BO12" s="89">
        <f t="shared" si="11"/>
        <v>0</v>
      </c>
      <c r="BP12" s="120">
        <f t="shared" si="12"/>
        <v>0</v>
      </c>
      <c r="BQ12" s="123">
        <f t="shared" si="13"/>
        <v>0</v>
      </c>
      <c r="BR12" s="91">
        <f t="shared" si="14"/>
        <v>0</v>
      </c>
      <c r="BS12" s="92">
        <f t="shared" si="15"/>
        <v>0</v>
      </c>
      <c r="BT12" s="93">
        <f t="shared" si="29"/>
        <v>0</v>
      </c>
      <c r="BU12" s="89">
        <f t="shared" si="16"/>
        <v>0</v>
      </c>
      <c r="BV12" s="93">
        <f>IFERROR((D12*2)-(E12*((HOME!$D$18)*2))+(G12*3)-(H12*((HOME!$E$18)*3))+(J12)-(K12*(HOME!$F$18))+S12+T12+V12+W12-U12, 0)</f>
        <v>0</v>
      </c>
      <c r="BX12" s="26">
        <v>11</v>
      </c>
      <c r="BY12" s="25" t="s">
        <v>24</v>
      </c>
      <c r="BZ12" s="48">
        <f t="shared" si="30"/>
        <v>0</v>
      </c>
      <c r="CA12" s="40">
        <f t="shared" si="48"/>
        <v>0</v>
      </c>
      <c r="CB12" s="46">
        <f t="shared" si="49"/>
        <v>0</v>
      </c>
      <c r="CC12" s="46">
        <f t="shared" si="31"/>
        <v>0</v>
      </c>
      <c r="CD12" s="46">
        <f t="shared" si="32"/>
        <v>0</v>
      </c>
      <c r="CE12" s="36">
        <f t="shared" si="33"/>
        <v>0</v>
      </c>
      <c r="CF12" s="46">
        <f t="shared" si="50"/>
        <v>0</v>
      </c>
      <c r="CG12" s="46">
        <f t="shared" si="51"/>
        <v>0</v>
      </c>
      <c r="CH12" s="46">
        <f t="shared" si="34"/>
        <v>0</v>
      </c>
      <c r="CI12" s="54">
        <f t="shared" si="52"/>
        <v>0</v>
      </c>
      <c r="CJ12" s="48">
        <f t="shared" si="35"/>
        <v>0</v>
      </c>
      <c r="CK12" s="46">
        <f t="shared" si="36"/>
        <v>0</v>
      </c>
      <c r="CL12" s="46">
        <f t="shared" si="37"/>
        <v>0</v>
      </c>
      <c r="CM12" s="36">
        <f t="shared" si="38"/>
        <v>0</v>
      </c>
      <c r="CN12" s="46">
        <f t="shared" si="53"/>
        <v>0</v>
      </c>
      <c r="CO12" s="46">
        <f t="shared" si="54"/>
        <v>0</v>
      </c>
      <c r="CP12" s="46">
        <f t="shared" si="55"/>
        <v>0</v>
      </c>
      <c r="CQ12" s="46">
        <f t="shared" si="56"/>
        <v>0</v>
      </c>
      <c r="CR12" s="46">
        <f t="shared" si="39"/>
        <v>0</v>
      </c>
      <c r="CS12" s="46">
        <f t="shared" si="40"/>
        <v>0</v>
      </c>
      <c r="CT12" s="46">
        <f t="shared" si="41"/>
        <v>0</v>
      </c>
      <c r="CU12" s="46">
        <f t="shared" si="42"/>
        <v>0</v>
      </c>
      <c r="CV12" s="46">
        <f t="shared" si="43"/>
        <v>0</v>
      </c>
      <c r="CW12" s="46">
        <f t="shared" si="44"/>
        <v>0</v>
      </c>
      <c r="CX12" s="46">
        <f t="shared" si="45"/>
        <v>0</v>
      </c>
      <c r="CY12" s="46">
        <f t="shared" si="46"/>
        <v>0</v>
      </c>
      <c r="CZ12" s="44">
        <f t="shared" si="47"/>
        <v>0</v>
      </c>
    </row>
    <row r="13" spans="2:104" ht="23.1" x14ac:dyDescent="0.85">
      <c r="B13" s="11">
        <v>30</v>
      </c>
      <c r="C13" s="11" t="s">
        <v>27</v>
      </c>
      <c r="D13" s="15"/>
      <c r="E13" s="16"/>
      <c r="F13" s="133">
        <f t="shared" si="17"/>
        <v>0</v>
      </c>
      <c r="G13" s="15"/>
      <c r="H13" s="16"/>
      <c r="I13" s="136">
        <f t="shared" si="18"/>
        <v>0</v>
      </c>
      <c r="J13" s="33"/>
      <c r="K13" s="33"/>
      <c r="L13" s="31">
        <f t="shared" si="19"/>
        <v>0</v>
      </c>
      <c r="M13" s="21">
        <f t="shared" si="0"/>
        <v>0</v>
      </c>
      <c r="N13" s="16">
        <f t="shared" si="1"/>
        <v>0</v>
      </c>
      <c r="O13" s="139">
        <f t="shared" si="20"/>
        <v>0</v>
      </c>
      <c r="P13" s="17">
        <f t="shared" si="21"/>
        <v>0</v>
      </c>
      <c r="Q13" s="15"/>
      <c r="R13" s="16"/>
      <c r="S13" s="17">
        <f t="shared" si="22"/>
        <v>0</v>
      </c>
      <c r="T13" s="15"/>
      <c r="U13" s="16"/>
      <c r="V13" s="16"/>
      <c r="W13" s="16"/>
      <c r="X13" s="16"/>
      <c r="Y13" s="16"/>
      <c r="Z13" s="16"/>
      <c r="AA13" s="16"/>
      <c r="AD13" s="11">
        <v>30</v>
      </c>
      <c r="AE13" s="11"/>
      <c r="AF13" s="15"/>
      <c r="AG13" s="16"/>
      <c r="AH13" s="133">
        <f t="shared" si="23"/>
        <v>0</v>
      </c>
      <c r="AI13" s="15"/>
      <c r="AJ13" s="16"/>
      <c r="AK13" s="136">
        <f t="shared" si="24"/>
        <v>0</v>
      </c>
      <c r="AL13" s="33"/>
      <c r="AM13" s="33"/>
      <c r="AN13" s="31">
        <f t="shared" si="25"/>
        <v>0</v>
      </c>
      <c r="AO13" s="21">
        <f t="shared" si="2"/>
        <v>0</v>
      </c>
      <c r="AP13" s="16">
        <f t="shared" si="3"/>
        <v>0</v>
      </c>
      <c r="AQ13" s="139">
        <f t="shared" si="26"/>
        <v>0</v>
      </c>
      <c r="AR13" s="17">
        <f t="shared" si="27"/>
        <v>0</v>
      </c>
      <c r="AS13" s="15"/>
      <c r="AT13" s="16"/>
      <c r="AU13" s="17">
        <f t="shared" si="28"/>
        <v>0</v>
      </c>
      <c r="AV13" s="15"/>
      <c r="AW13" s="16"/>
      <c r="AX13" s="16"/>
      <c r="AY13" s="16"/>
      <c r="AZ13" s="16"/>
      <c r="BA13" s="16"/>
      <c r="BB13" s="16"/>
      <c r="BC13" s="16"/>
      <c r="BF13" s="70">
        <v>30</v>
      </c>
      <c r="BG13" s="71" t="s">
        <v>27</v>
      </c>
      <c r="BH13" s="84">
        <f t="shared" si="4"/>
        <v>0</v>
      </c>
      <c r="BI13" s="116">
        <f t="shared" si="5"/>
        <v>0</v>
      </c>
      <c r="BJ13" s="117">
        <f t="shared" si="6"/>
        <v>0</v>
      </c>
      <c r="BK13" s="84">
        <f t="shared" si="7"/>
        <v>0</v>
      </c>
      <c r="BL13" s="116">
        <f t="shared" si="8"/>
        <v>0</v>
      </c>
      <c r="BM13" s="118">
        <f t="shared" si="9"/>
        <v>0</v>
      </c>
      <c r="BN13" s="85">
        <f t="shared" si="10"/>
        <v>0</v>
      </c>
      <c r="BO13" s="84">
        <f t="shared" si="11"/>
        <v>0</v>
      </c>
      <c r="BP13" s="116">
        <f t="shared" si="12"/>
        <v>0</v>
      </c>
      <c r="BQ13" s="119">
        <f t="shared" si="13"/>
        <v>0</v>
      </c>
      <c r="BR13" s="86">
        <f t="shared" si="14"/>
        <v>0</v>
      </c>
      <c r="BS13" s="87">
        <f t="shared" si="15"/>
        <v>0</v>
      </c>
      <c r="BT13" s="88">
        <f t="shared" si="29"/>
        <v>0</v>
      </c>
      <c r="BU13" s="84">
        <f t="shared" si="16"/>
        <v>0</v>
      </c>
      <c r="BV13" s="88">
        <f>IFERROR((D13*2)-(E13*((HOME!$D$18)*2))+(G13*3)-(H13*((HOME!$E$18)*3))+(J13)-(K13*(HOME!$F$18))+S13+T13+V13+W13-U13, 0)</f>
        <v>0</v>
      </c>
      <c r="BX13" s="26">
        <v>12</v>
      </c>
      <c r="BY13" s="25" t="s">
        <v>25</v>
      </c>
      <c r="BZ13" s="48">
        <f t="shared" si="30"/>
        <v>0</v>
      </c>
      <c r="CA13" s="40">
        <f t="shared" si="48"/>
        <v>0</v>
      </c>
      <c r="CB13" s="46">
        <f t="shared" si="49"/>
        <v>0</v>
      </c>
      <c r="CC13" s="46">
        <f t="shared" si="31"/>
        <v>0</v>
      </c>
      <c r="CD13" s="46">
        <f t="shared" si="32"/>
        <v>0</v>
      </c>
      <c r="CE13" s="36">
        <f t="shared" si="33"/>
        <v>0</v>
      </c>
      <c r="CF13" s="46">
        <f t="shared" si="50"/>
        <v>0</v>
      </c>
      <c r="CG13" s="46">
        <f t="shared" si="51"/>
        <v>0</v>
      </c>
      <c r="CH13" s="46">
        <f t="shared" si="34"/>
        <v>0</v>
      </c>
      <c r="CI13" s="54">
        <f t="shared" si="52"/>
        <v>0</v>
      </c>
      <c r="CJ13" s="48">
        <f t="shared" si="35"/>
        <v>0</v>
      </c>
      <c r="CK13" s="46">
        <f t="shared" si="36"/>
        <v>0</v>
      </c>
      <c r="CL13" s="46">
        <f t="shared" si="37"/>
        <v>0</v>
      </c>
      <c r="CM13" s="36">
        <f t="shared" si="38"/>
        <v>0</v>
      </c>
      <c r="CN13" s="46">
        <f t="shared" si="53"/>
        <v>0</v>
      </c>
      <c r="CO13" s="46">
        <f t="shared" si="54"/>
        <v>0</v>
      </c>
      <c r="CP13" s="46">
        <f t="shared" si="55"/>
        <v>0</v>
      </c>
      <c r="CQ13" s="46">
        <f t="shared" si="56"/>
        <v>0</v>
      </c>
      <c r="CR13" s="46">
        <f t="shared" si="39"/>
        <v>0</v>
      </c>
      <c r="CS13" s="46">
        <f t="shared" si="40"/>
        <v>0</v>
      </c>
      <c r="CT13" s="46">
        <f t="shared" si="41"/>
        <v>0</v>
      </c>
      <c r="CU13" s="46">
        <f t="shared" si="42"/>
        <v>0</v>
      </c>
      <c r="CV13" s="46">
        <f t="shared" si="43"/>
        <v>0</v>
      </c>
      <c r="CW13" s="46">
        <f t="shared" si="44"/>
        <v>0</v>
      </c>
      <c r="CX13" s="46">
        <f t="shared" si="45"/>
        <v>0</v>
      </c>
      <c r="CY13" s="46">
        <f t="shared" si="46"/>
        <v>0</v>
      </c>
      <c r="CZ13" s="44">
        <f t="shared" si="47"/>
        <v>0</v>
      </c>
    </row>
    <row r="14" spans="2:104" ht="23.1" x14ac:dyDescent="0.85">
      <c r="B14" s="11">
        <v>32</v>
      </c>
      <c r="C14" s="11" t="s">
        <v>28</v>
      </c>
      <c r="D14" s="18"/>
      <c r="E14" s="19"/>
      <c r="F14" s="134">
        <f t="shared" si="17"/>
        <v>0</v>
      </c>
      <c r="G14" s="18"/>
      <c r="H14" s="19"/>
      <c r="I14" s="137">
        <f t="shared" si="18"/>
        <v>0</v>
      </c>
      <c r="J14" s="34"/>
      <c r="K14" s="34"/>
      <c r="L14" s="32">
        <f t="shared" si="19"/>
        <v>0</v>
      </c>
      <c r="M14" s="22">
        <f t="shared" si="0"/>
        <v>0</v>
      </c>
      <c r="N14" s="19">
        <f t="shared" si="1"/>
        <v>0</v>
      </c>
      <c r="O14" s="140">
        <f t="shared" si="20"/>
        <v>0</v>
      </c>
      <c r="P14" s="20">
        <f t="shared" si="21"/>
        <v>0</v>
      </c>
      <c r="Q14" s="18"/>
      <c r="R14" s="19"/>
      <c r="S14" s="20">
        <f t="shared" si="22"/>
        <v>0</v>
      </c>
      <c r="T14" s="18"/>
      <c r="U14" s="19"/>
      <c r="V14" s="19"/>
      <c r="W14" s="19"/>
      <c r="X14" s="19"/>
      <c r="Y14" s="19"/>
      <c r="Z14" s="19"/>
      <c r="AA14" s="19"/>
      <c r="AD14" s="11">
        <v>32</v>
      </c>
      <c r="AE14" s="11"/>
      <c r="AF14" s="18"/>
      <c r="AG14" s="19"/>
      <c r="AH14" s="134">
        <f t="shared" si="23"/>
        <v>0</v>
      </c>
      <c r="AI14" s="18"/>
      <c r="AJ14" s="19"/>
      <c r="AK14" s="137">
        <f t="shared" si="24"/>
        <v>0</v>
      </c>
      <c r="AL14" s="34"/>
      <c r="AM14" s="34"/>
      <c r="AN14" s="32">
        <f t="shared" si="25"/>
        <v>0</v>
      </c>
      <c r="AO14" s="22">
        <f t="shared" si="2"/>
        <v>0</v>
      </c>
      <c r="AP14" s="19">
        <f t="shared" si="3"/>
        <v>0</v>
      </c>
      <c r="AQ14" s="140">
        <f t="shared" si="26"/>
        <v>0</v>
      </c>
      <c r="AR14" s="20">
        <f t="shared" si="27"/>
        <v>0</v>
      </c>
      <c r="AS14" s="18"/>
      <c r="AT14" s="19"/>
      <c r="AU14" s="20">
        <f t="shared" si="28"/>
        <v>0</v>
      </c>
      <c r="AV14" s="18"/>
      <c r="AW14" s="19"/>
      <c r="AX14" s="19"/>
      <c r="AY14" s="19"/>
      <c r="AZ14" s="19"/>
      <c r="BA14" s="19"/>
      <c r="BB14" s="19"/>
      <c r="BC14" s="19"/>
      <c r="BF14" s="70">
        <v>32</v>
      </c>
      <c r="BG14" s="71" t="s">
        <v>28</v>
      </c>
      <c r="BH14" s="89">
        <f t="shared" si="4"/>
        <v>0</v>
      </c>
      <c r="BI14" s="120">
        <f t="shared" si="5"/>
        <v>0</v>
      </c>
      <c r="BJ14" s="121">
        <f t="shared" si="6"/>
        <v>0</v>
      </c>
      <c r="BK14" s="89">
        <f t="shared" si="7"/>
        <v>0</v>
      </c>
      <c r="BL14" s="120">
        <f t="shared" si="8"/>
        <v>0</v>
      </c>
      <c r="BM14" s="122">
        <f t="shared" si="9"/>
        <v>0</v>
      </c>
      <c r="BN14" s="90">
        <f t="shared" si="10"/>
        <v>0</v>
      </c>
      <c r="BO14" s="89">
        <f t="shared" si="11"/>
        <v>0</v>
      </c>
      <c r="BP14" s="120">
        <f t="shared" si="12"/>
        <v>0</v>
      </c>
      <c r="BQ14" s="123">
        <f t="shared" si="13"/>
        <v>0</v>
      </c>
      <c r="BR14" s="91">
        <f t="shared" si="14"/>
        <v>0</v>
      </c>
      <c r="BS14" s="92">
        <f t="shared" si="15"/>
        <v>0</v>
      </c>
      <c r="BT14" s="93">
        <f t="shared" si="29"/>
        <v>0</v>
      </c>
      <c r="BU14" s="89">
        <f t="shared" si="16"/>
        <v>0</v>
      </c>
      <c r="BV14" s="93">
        <f>IFERROR((D14*2)-(E14*((HOME!$D$18)*2))+(G14*3)-(H14*((HOME!$E$18)*3))+(J14)-(K14*(HOME!$F$18))+S14+T14+V14+W14-U14, 0)</f>
        <v>0</v>
      </c>
      <c r="BX14" s="26">
        <v>24</v>
      </c>
      <c r="BY14" s="25" t="s">
        <v>26</v>
      </c>
      <c r="BZ14" s="48">
        <f t="shared" si="30"/>
        <v>0</v>
      </c>
      <c r="CA14" s="40">
        <f t="shared" si="48"/>
        <v>0</v>
      </c>
      <c r="CB14" s="46">
        <f t="shared" si="49"/>
        <v>0</v>
      </c>
      <c r="CC14" s="46">
        <f t="shared" si="31"/>
        <v>0</v>
      </c>
      <c r="CD14" s="46">
        <f t="shared" si="32"/>
        <v>0</v>
      </c>
      <c r="CE14" s="36">
        <f t="shared" si="33"/>
        <v>0</v>
      </c>
      <c r="CF14" s="46">
        <f t="shared" si="50"/>
        <v>0</v>
      </c>
      <c r="CG14" s="46">
        <f t="shared" si="51"/>
        <v>0</v>
      </c>
      <c r="CH14" s="46">
        <f t="shared" si="34"/>
        <v>0</v>
      </c>
      <c r="CI14" s="54">
        <f t="shared" si="52"/>
        <v>0</v>
      </c>
      <c r="CJ14" s="48">
        <f t="shared" si="35"/>
        <v>0</v>
      </c>
      <c r="CK14" s="46">
        <f t="shared" si="36"/>
        <v>0</v>
      </c>
      <c r="CL14" s="46">
        <f t="shared" si="37"/>
        <v>0</v>
      </c>
      <c r="CM14" s="36">
        <f t="shared" si="38"/>
        <v>0</v>
      </c>
      <c r="CN14" s="46">
        <f t="shared" si="53"/>
        <v>0</v>
      </c>
      <c r="CO14" s="46">
        <f t="shared" si="54"/>
        <v>0</v>
      </c>
      <c r="CP14" s="46">
        <f t="shared" si="55"/>
        <v>0</v>
      </c>
      <c r="CQ14" s="46">
        <f t="shared" si="56"/>
        <v>0</v>
      </c>
      <c r="CR14" s="46">
        <f t="shared" si="39"/>
        <v>0</v>
      </c>
      <c r="CS14" s="46">
        <f t="shared" si="40"/>
        <v>0</v>
      </c>
      <c r="CT14" s="46">
        <f t="shared" si="41"/>
        <v>0</v>
      </c>
      <c r="CU14" s="46">
        <f t="shared" si="42"/>
        <v>0</v>
      </c>
      <c r="CV14" s="46">
        <f t="shared" si="43"/>
        <v>0</v>
      </c>
      <c r="CW14" s="46">
        <f t="shared" si="44"/>
        <v>0</v>
      </c>
      <c r="CX14" s="46">
        <f t="shared" si="45"/>
        <v>0</v>
      </c>
      <c r="CY14" s="46">
        <f t="shared" si="46"/>
        <v>0</v>
      </c>
      <c r="CZ14" s="44">
        <f t="shared" si="47"/>
        <v>0</v>
      </c>
    </row>
    <row r="15" spans="2:104" ht="23.1" x14ac:dyDescent="0.85">
      <c r="B15" s="12">
        <v>33</v>
      </c>
      <c r="C15" s="12" t="s">
        <v>29</v>
      </c>
      <c r="D15" s="15"/>
      <c r="E15" s="16"/>
      <c r="F15" s="133">
        <f t="shared" si="17"/>
        <v>0</v>
      </c>
      <c r="G15" s="15"/>
      <c r="H15" s="16"/>
      <c r="I15" s="136">
        <f t="shared" si="18"/>
        <v>0</v>
      </c>
      <c r="J15" s="33"/>
      <c r="K15" s="33"/>
      <c r="L15" s="31">
        <f t="shared" si="19"/>
        <v>0</v>
      </c>
      <c r="M15" s="21">
        <f t="shared" si="0"/>
        <v>0</v>
      </c>
      <c r="N15" s="16">
        <f t="shared" si="1"/>
        <v>0</v>
      </c>
      <c r="O15" s="139">
        <f t="shared" si="20"/>
        <v>0</v>
      </c>
      <c r="P15" s="17">
        <f t="shared" si="21"/>
        <v>0</v>
      </c>
      <c r="Q15" s="15"/>
      <c r="R15" s="16"/>
      <c r="S15" s="17">
        <f t="shared" si="22"/>
        <v>0</v>
      </c>
      <c r="T15" s="15"/>
      <c r="U15" s="16"/>
      <c r="V15" s="16"/>
      <c r="W15" s="16"/>
      <c r="X15" s="16"/>
      <c r="Y15" s="16"/>
      <c r="Z15" s="16"/>
      <c r="AA15" s="16"/>
      <c r="AD15" s="12">
        <v>33</v>
      </c>
      <c r="AE15" s="12"/>
      <c r="AF15" s="15"/>
      <c r="AG15" s="16"/>
      <c r="AH15" s="133">
        <f t="shared" si="23"/>
        <v>0</v>
      </c>
      <c r="AI15" s="15"/>
      <c r="AJ15" s="16"/>
      <c r="AK15" s="136">
        <f t="shared" si="24"/>
        <v>0</v>
      </c>
      <c r="AL15" s="33"/>
      <c r="AM15" s="33"/>
      <c r="AN15" s="31">
        <f t="shared" si="25"/>
        <v>0</v>
      </c>
      <c r="AO15" s="21">
        <f t="shared" si="2"/>
        <v>0</v>
      </c>
      <c r="AP15" s="16">
        <f t="shared" si="3"/>
        <v>0</v>
      </c>
      <c r="AQ15" s="139">
        <f t="shared" si="26"/>
        <v>0</v>
      </c>
      <c r="AR15" s="17">
        <f t="shared" si="27"/>
        <v>0</v>
      </c>
      <c r="AS15" s="15"/>
      <c r="AT15" s="16"/>
      <c r="AU15" s="17">
        <f t="shared" si="28"/>
        <v>0</v>
      </c>
      <c r="AV15" s="15"/>
      <c r="AW15" s="16"/>
      <c r="AX15" s="16"/>
      <c r="AY15" s="16"/>
      <c r="AZ15" s="16"/>
      <c r="BA15" s="16"/>
      <c r="BB15" s="16"/>
      <c r="BC15" s="16"/>
      <c r="BF15" s="94">
        <v>33</v>
      </c>
      <c r="BG15" s="95" t="s">
        <v>29</v>
      </c>
      <c r="BH15" s="84">
        <f t="shared" si="4"/>
        <v>0</v>
      </c>
      <c r="BI15" s="116">
        <f t="shared" si="5"/>
        <v>0</v>
      </c>
      <c r="BJ15" s="117">
        <f t="shared" si="6"/>
        <v>0</v>
      </c>
      <c r="BK15" s="84">
        <f t="shared" si="7"/>
        <v>0</v>
      </c>
      <c r="BL15" s="116">
        <f t="shared" si="8"/>
        <v>0</v>
      </c>
      <c r="BM15" s="118">
        <f t="shared" si="9"/>
        <v>0</v>
      </c>
      <c r="BN15" s="85">
        <f t="shared" si="10"/>
        <v>0</v>
      </c>
      <c r="BO15" s="84">
        <f t="shared" si="11"/>
        <v>0</v>
      </c>
      <c r="BP15" s="116">
        <f t="shared" si="12"/>
        <v>0</v>
      </c>
      <c r="BQ15" s="119">
        <f t="shared" si="13"/>
        <v>0</v>
      </c>
      <c r="BR15" s="86">
        <f t="shared" si="14"/>
        <v>0</v>
      </c>
      <c r="BS15" s="87">
        <f t="shared" si="15"/>
        <v>0</v>
      </c>
      <c r="BT15" s="88">
        <f t="shared" si="29"/>
        <v>0</v>
      </c>
      <c r="BU15" s="84">
        <f t="shared" si="16"/>
        <v>0</v>
      </c>
      <c r="BV15" s="88">
        <f>IFERROR((D15*2)-(E15*((HOME!$D$18)*2))+(G15*3)-(H15*((HOME!$E$18)*3))+(J15)-(K15*(HOME!$F$18))+S15+T15+V15+W15-U15, 0)</f>
        <v>0</v>
      </c>
      <c r="BX15" s="26">
        <v>30</v>
      </c>
      <c r="BY15" s="25" t="s">
        <v>27</v>
      </c>
      <c r="BZ15" s="48">
        <f t="shared" si="30"/>
        <v>0</v>
      </c>
      <c r="CA15" s="40">
        <f t="shared" si="48"/>
        <v>0</v>
      </c>
      <c r="CB15" s="46">
        <f t="shared" si="49"/>
        <v>0</v>
      </c>
      <c r="CC15" s="46">
        <f t="shared" si="31"/>
        <v>0</v>
      </c>
      <c r="CD15" s="46">
        <f t="shared" si="32"/>
        <v>0</v>
      </c>
      <c r="CE15" s="36">
        <f t="shared" si="33"/>
        <v>0</v>
      </c>
      <c r="CF15" s="46">
        <f t="shared" si="50"/>
        <v>0</v>
      </c>
      <c r="CG15" s="46">
        <f t="shared" si="51"/>
        <v>0</v>
      </c>
      <c r="CH15" s="46">
        <f t="shared" si="34"/>
        <v>0</v>
      </c>
      <c r="CI15" s="54">
        <f t="shared" si="52"/>
        <v>0</v>
      </c>
      <c r="CJ15" s="48">
        <f t="shared" si="35"/>
        <v>0</v>
      </c>
      <c r="CK15" s="46">
        <f t="shared" si="36"/>
        <v>0</v>
      </c>
      <c r="CL15" s="46">
        <f t="shared" si="37"/>
        <v>0</v>
      </c>
      <c r="CM15" s="36">
        <f t="shared" si="38"/>
        <v>0</v>
      </c>
      <c r="CN15" s="46">
        <f t="shared" si="53"/>
        <v>0</v>
      </c>
      <c r="CO15" s="46">
        <f t="shared" si="54"/>
        <v>0</v>
      </c>
      <c r="CP15" s="46">
        <f t="shared" si="55"/>
        <v>0</v>
      </c>
      <c r="CQ15" s="46">
        <f t="shared" si="56"/>
        <v>0</v>
      </c>
      <c r="CR15" s="46">
        <f t="shared" si="39"/>
        <v>0</v>
      </c>
      <c r="CS15" s="46">
        <f t="shared" si="40"/>
        <v>0</v>
      </c>
      <c r="CT15" s="46">
        <f t="shared" si="41"/>
        <v>0</v>
      </c>
      <c r="CU15" s="46">
        <f t="shared" si="42"/>
        <v>0</v>
      </c>
      <c r="CV15" s="46">
        <f t="shared" si="43"/>
        <v>0</v>
      </c>
      <c r="CW15" s="46">
        <f t="shared" si="44"/>
        <v>0</v>
      </c>
      <c r="CX15" s="46">
        <f t="shared" si="45"/>
        <v>0</v>
      </c>
      <c r="CY15" s="46">
        <f t="shared" si="46"/>
        <v>0</v>
      </c>
      <c r="CZ15" s="44">
        <f t="shared" si="47"/>
        <v>0</v>
      </c>
    </row>
    <row r="16" spans="2:104" ht="23.1" x14ac:dyDescent="0.85">
      <c r="B16" s="12">
        <v>34</v>
      </c>
      <c r="C16" s="12" t="s">
        <v>30</v>
      </c>
      <c r="D16" s="18"/>
      <c r="E16" s="19"/>
      <c r="F16" s="134">
        <f t="shared" si="17"/>
        <v>0</v>
      </c>
      <c r="G16" s="18"/>
      <c r="H16" s="19"/>
      <c r="I16" s="137">
        <f t="shared" si="18"/>
        <v>0</v>
      </c>
      <c r="J16" s="34"/>
      <c r="K16" s="34"/>
      <c r="L16" s="32">
        <f t="shared" si="19"/>
        <v>0</v>
      </c>
      <c r="M16" s="22">
        <f t="shared" si="0"/>
        <v>0</v>
      </c>
      <c r="N16" s="19">
        <f t="shared" si="1"/>
        <v>0</v>
      </c>
      <c r="O16" s="140">
        <f t="shared" si="20"/>
        <v>0</v>
      </c>
      <c r="P16" s="20">
        <f t="shared" si="21"/>
        <v>0</v>
      </c>
      <c r="Q16" s="18"/>
      <c r="R16" s="19"/>
      <c r="S16" s="20">
        <f t="shared" si="22"/>
        <v>0</v>
      </c>
      <c r="T16" s="18"/>
      <c r="U16" s="19"/>
      <c r="V16" s="19"/>
      <c r="W16" s="19"/>
      <c r="X16" s="19"/>
      <c r="Y16" s="19"/>
      <c r="Z16" s="19"/>
      <c r="AA16" s="19"/>
      <c r="AD16" s="12">
        <v>34</v>
      </c>
      <c r="AE16" s="12"/>
      <c r="AF16" s="18"/>
      <c r="AG16" s="19"/>
      <c r="AH16" s="134">
        <f t="shared" si="23"/>
        <v>0</v>
      </c>
      <c r="AI16" s="18"/>
      <c r="AJ16" s="19"/>
      <c r="AK16" s="137">
        <f t="shared" si="24"/>
        <v>0</v>
      </c>
      <c r="AL16" s="34"/>
      <c r="AM16" s="34"/>
      <c r="AN16" s="32">
        <f t="shared" si="25"/>
        <v>0</v>
      </c>
      <c r="AO16" s="22">
        <f t="shared" si="2"/>
        <v>0</v>
      </c>
      <c r="AP16" s="19">
        <f t="shared" si="3"/>
        <v>0</v>
      </c>
      <c r="AQ16" s="140">
        <f t="shared" si="26"/>
        <v>0</v>
      </c>
      <c r="AR16" s="20">
        <f t="shared" si="27"/>
        <v>0</v>
      </c>
      <c r="AS16" s="18"/>
      <c r="AT16" s="19"/>
      <c r="AU16" s="20">
        <f t="shared" si="28"/>
        <v>0</v>
      </c>
      <c r="AV16" s="18"/>
      <c r="AW16" s="19"/>
      <c r="AX16" s="19"/>
      <c r="AY16" s="19"/>
      <c r="AZ16" s="19"/>
      <c r="BA16" s="19"/>
      <c r="BB16" s="19"/>
      <c r="BC16" s="19"/>
      <c r="BF16" s="94">
        <v>34</v>
      </c>
      <c r="BG16" s="95" t="s">
        <v>30</v>
      </c>
      <c r="BH16" s="89">
        <f t="shared" si="4"/>
        <v>0</v>
      </c>
      <c r="BI16" s="120">
        <f t="shared" si="5"/>
        <v>0</v>
      </c>
      <c r="BJ16" s="121">
        <f t="shared" si="6"/>
        <v>0</v>
      </c>
      <c r="BK16" s="89">
        <f t="shared" si="7"/>
        <v>0</v>
      </c>
      <c r="BL16" s="120">
        <f t="shared" si="8"/>
        <v>0</v>
      </c>
      <c r="BM16" s="122">
        <f t="shared" si="9"/>
        <v>0</v>
      </c>
      <c r="BN16" s="90">
        <f t="shared" si="10"/>
        <v>0</v>
      </c>
      <c r="BO16" s="89">
        <f t="shared" si="11"/>
        <v>0</v>
      </c>
      <c r="BP16" s="120">
        <f t="shared" si="12"/>
        <v>0</v>
      </c>
      <c r="BQ16" s="123">
        <f t="shared" si="13"/>
        <v>0</v>
      </c>
      <c r="BR16" s="91">
        <f t="shared" si="14"/>
        <v>0</v>
      </c>
      <c r="BS16" s="92">
        <f t="shared" si="15"/>
        <v>0</v>
      </c>
      <c r="BT16" s="93">
        <f t="shared" si="29"/>
        <v>0</v>
      </c>
      <c r="BU16" s="89">
        <f t="shared" si="16"/>
        <v>0</v>
      </c>
      <c r="BV16" s="93">
        <f>IFERROR((D16*2)-(E16*((HOME!$D$18)*2))+(G16*3)-(H16*((HOME!$E$18)*3))+(J16)-(K16*(HOME!$F$18))+S16+T16+V16+W16-U16, 0)</f>
        <v>0</v>
      </c>
      <c r="BX16" s="26">
        <v>32</v>
      </c>
      <c r="BY16" s="25" t="s">
        <v>28</v>
      </c>
      <c r="BZ16" s="48">
        <f t="shared" si="30"/>
        <v>0</v>
      </c>
      <c r="CA16" s="40">
        <f t="shared" si="48"/>
        <v>0</v>
      </c>
      <c r="CB16" s="46">
        <f t="shared" si="49"/>
        <v>0</v>
      </c>
      <c r="CC16" s="46">
        <f t="shared" si="31"/>
        <v>0</v>
      </c>
      <c r="CD16" s="46">
        <f t="shared" si="32"/>
        <v>0</v>
      </c>
      <c r="CE16" s="36">
        <f t="shared" si="33"/>
        <v>0</v>
      </c>
      <c r="CF16" s="46">
        <f t="shared" si="50"/>
        <v>0</v>
      </c>
      <c r="CG16" s="46">
        <f t="shared" si="51"/>
        <v>0</v>
      </c>
      <c r="CH16" s="46">
        <f t="shared" si="34"/>
        <v>0</v>
      </c>
      <c r="CI16" s="54">
        <f t="shared" si="52"/>
        <v>0</v>
      </c>
      <c r="CJ16" s="48">
        <f t="shared" si="35"/>
        <v>0</v>
      </c>
      <c r="CK16" s="46">
        <f t="shared" si="36"/>
        <v>0</v>
      </c>
      <c r="CL16" s="46">
        <f t="shared" si="37"/>
        <v>0</v>
      </c>
      <c r="CM16" s="36">
        <f t="shared" si="38"/>
        <v>0</v>
      </c>
      <c r="CN16" s="46">
        <f t="shared" si="53"/>
        <v>0</v>
      </c>
      <c r="CO16" s="46">
        <f t="shared" si="54"/>
        <v>0</v>
      </c>
      <c r="CP16" s="46">
        <f t="shared" si="55"/>
        <v>0</v>
      </c>
      <c r="CQ16" s="46">
        <f t="shared" si="56"/>
        <v>0</v>
      </c>
      <c r="CR16" s="46">
        <f t="shared" si="39"/>
        <v>0</v>
      </c>
      <c r="CS16" s="46">
        <f t="shared" si="40"/>
        <v>0</v>
      </c>
      <c r="CT16" s="46">
        <f t="shared" si="41"/>
        <v>0</v>
      </c>
      <c r="CU16" s="46">
        <f t="shared" si="42"/>
        <v>0</v>
      </c>
      <c r="CV16" s="46">
        <f t="shared" si="43"/>
        <v>0</v>
      </c>
      <c r="CW16" s="46">
        <f t="shared" si="44"/>
        <v>0</v>
      </c>
      <c r="CX16" s="46">
        <f t="shared" si="45"/>
        <v>0</v>
      </c>
      <c r="CY16" s="46">
        <f t="shared" si="46"/>
        <v>0</v>
      </c>
      <c r="CZ16" s="44">
        <f t="shared" si="47"/>
        <v>0</v>
      </c>
    </row>
    <row r="17" spans="2:104" ht="23.1" x14ac:dyDescent="0.85">
      <c r="B17" s="12">
        <v>50</v>
      </c>
      <c r="C17" s="12" t="s">
        <v>31</v>
      </c>
      <c r="D17" s="15"/>
      <c r="E17" s="16"/>
      <c r="F17" s="133">
        <f t="shared" si="17"/>
        <v>0</v>
      </c>
      <c r="G17" s="15"/>
      <c r="H17" s="16"/>
      <c r="I17" s="136">
        <f t="shared" si="18"/>
        <v>0</v>
      </c>
      <c r="J17" s="33"/>
      <c r="K17" s="33"/>
      <c r="L17" s="31">
        <f t="shared" si="19"/>
        <v>0</v>
      </c>
      <c r="M17" s="21">
        <f t="shared" si="0"/>
        <v>0</v>
      </c>
      <c r="N17" s="16">
        <f t="shared" si="1"/>
        <v>0</v>
      </c>
      <c r="O17" s="139">
        <f t="shared" si="20"/>
        <v>0</v>
      </c>
      <c r="P17" s="17">
        <f t="shared" si="21"/>
        <v>0</v>
      </c>
      <c r="Q17" s="15"/>
      <c r="R17" s="16"/>
      <c r="S17" s="17">
        <f t="shared" si="22"/>
        <v>0</v>
      </c>
      <c r="T17" s="15"/>
      <c r="U17" s="16"/>
      <c r="V17" s="16"/>
      <c r="W17" s="16"/>
      <c r="X17" s="16"/>
      <c r="Y17" s="16"/>
      <c r="Z17" s="16"/>
      <c r="AA17" s="16"/>
      <c r="AD17" s="12">
        <v>50</v>
      </c>
      <c r="AE17" s="12"/>
      <c r="AF17" s="15"/>
      <c r="AG17" s="16"/>
      <c r="AH17" s="133">
        <f t="shared" si="23"/>
        <v>0</v>
      </c>
      <c r="AI17" s="15"/>
      <c r="AJ17" s="16"/>
      <c r="AK17" s="136">
        <f t="shared" si="24"/>
        <v>0</v>
      </c>
      <c r="AL17" s="33"/>
      <c r="AM17" s="33"/>
      <c r="AN17" s="31">
        <f t="shared" si="25"/>
        <v>0</v>
      </c>
      <c r="AO17" s="21">
        <f t="shared" si="2"/>
        <v>0</v>
      </c>
      <c r="AP17" s="16">
        <f t="shared" si="3"/>
        <v>0</v>
      </c>
      <c r="AQ17" s="139">
        <f t="shared" si="26"/>
        <v>0</v>
      </c>
      <c r="AR17" s="17">
        <f t="shared" si="27"/>
        <v>0</v>
      </c>
      <c r="AS17" s="15"/>
      <c r="AT17" s="16"/>
      <c r="AU17" s="17">
        <f t="shared" si="28"/>
        <v>0</v>
      </c>
      <c r="AV17" s="15"/>
      <c r="AW17" s="16"/>
      <c r="AX17" s="16"/>
      <c r="AY17" s="16"/>
      <c r="AZ17" s="16"/>
      <c r="BA17" s="16"/>
      <c r="BB17" s="16"/>
      <c r="BC17" s="16"/>
      <c r="BF17" s="94">
        <v>50</v>
      </c>
      <c r="BG17" s="95" t="s">
        <v>31</v>
      </c>
      <c r="BH17" s="84">
        <f t="shared" si="4"/>
        <v>0</v>
      </c>
      <c r="BI17" s="116">
        <f t="shared" si="5"/>
        <v>0</v>
      </c>
      <c r="BJ17" s="117">
        <f t="shared" si="6"/>
        <v>0</v>
      </c>
      <c r="BK17" s="84">
        <f t="shared" si="7"/>
        <v>0</v>
      </c>
      <c r="BL17" s="116">
        <f t="shared" si="8"/>
        <v>0</v>
      </c>
      <c r="BM17" s="118">
        <f t="shared" si="9"/>
        <v>0</v>
      </c>
      <c r="BN17" s="85">
        <f t="shared" si="10"/>
        <v>0</v>
      </c>
      <c r="BO17" s="84">
        <f t="shared" si="11"/>
        <v>0</v>
      </c>
      <c r="BP17" s="116">
        <f t="shared" si="12"/>
        <v>0</v>
      </c>
      <c r="BQ17" s="119">
        <f t="shared" si="13"/>
        <v>0</v>
      </c>
      <c r="BR17" s="86">
        <f t="shared" si="14"/>
        <v>0</v>
      </c>
      <c r="BS17" s="87">
        <f t="shared" si="15"/>
        <v>0</v>
      </c>
      <c r="BT17" s="88">
        <f t="shared" si="29"/>
        <v>0</v>
      </c>
      <c r="BU17" s="84">
        <f t="shared" si="16"/>
        <v>0</v>
      </c>
      <c r="BV17" s="88">
        <f>IFERROR((D17*2)-(E17*((HOME!$D$18)*2))+(G17*3)-(H17*((HOME!$E$18)*3))+(J17)-(K17*(HOME!$F$18))+S17+T17+V17+W17-U17, 0)</f>
        <v>0</v>
      </c>
      <c r="BX17" s="58">
        <v>33</v>
      </c>
      <c r="BY17" s="61" t="s">
        <v>29</v>
      </c>
      <c r="BZ17" s="48">
        <f t="shared" si="30"/>
        <v>0</v>
      </c>
      <c r="CA17" s="40">
        <f t="shared" si="48"/>
        <v>0</v>
      </c>
      <c r="CB17" s="46">
        <f t="shared" si="49"/>
        <v>0</v>
      </c>
      <c r="CC17" s="46">
        <f t="shared" si="31"/>
        <v>0</v>
      </c>
      <c r="CD17" s="46">
        <f t="shared" si="32"/>
        <v>0</v>
      </c>
      <c r="CE17" s="36">
        <f t="shared" si="33"/>
        <v>0</v>
      </c>
      <c r="CF17" s="46">
        <f t="shared" si="50"/>
        <v>0</v>
      </c>
      <c r="CG17" s="46">
        <f t="shared" si="51"/>
        <v>0</v>
      </c>
      <c r="CH17" s="46">
        <f t="shared" si="34"/>
        <v>0</v>
      </c>
      <c r="CI17" s="54">
        <f t="shared" si="52"/>
        <v>0</v>
      </c>
      <c r="CJ17" s="48">
        <f t="shared" si="35"/>
        <v>0</v>
      </c>
      <c r="CK17" s="46">
        <f t="shared" si="36"/>
        <v>0</v>
      </c>
      <c r="CL17" s="46">
        <f t="shared" si="37"/>
        <v>0</v>
      </c>
      <c r="CM17" s="36">
        <f t="shared" si="38"/>
        <v>0</v>
      </c>
      <c r="CN17" s="46">
        <f t="shared" si="53"/>
        <v>0</v>
      </c>
      <c r="CO17" s="46">
        <f t="shared" si="54"/>
        <v>0</v>
      </c>
      <c r="CP17" s="46">
        <f t="shared" si="55"/>
        <v>0</v>
      </c>
      <c r="CQ17" s="46">
        <f t="shared" si="56"/>
        <v>0</v>
      </c>
      <c r="CR17" s="46">
        <f t="shared" si="39"/>
        <v>0</v>
      </c>
      <c r="CS17" s="46">
        <f t="shared" si="40"/>
        <v>0</v>
      </c>
      <c r="CT17" s="46">
        <f t="shared" si="41"/>
        <v>0</v>
      </c>
      <c r="CU17" s="46">
        <f t="shared" si="42"/>
        <v>0</v>
      </c>
      <c r="CV17" s="46">
        <f t="shared" si="43"/>
        <v>0</v>
      </c>
      <c r="CW17" s="46">
        <f t="shared" si="44"/>
        <v>0</v>
      </c>
      <c r="CX17" s="46">
        <f t="shared" si="45"/>
        <v>0</v>
      </c>
      <c r="CY17" s="46">
        <f t="shared" si="46"/>
        <v>0</v>
      </c>
      <c r="CZ17" s="44">
        <f t="shared" si="47"/>
        <v>0</v>
      </c>
    </row>
    <row r="18" spans="2:104" ht="23.4" thickBot="1" x14ac:dyDescent="0.9">
      <c r="B18" s="12">
        <v>55</v>
      </c>
      <c r="C18" s="12" t="s">
        <v>32</v>
      </c>
      <c r="D18" s="18"/>
      <c r="E18" s="19"/>
      <c r="F18" s="134">
        <f t="shared" si="17"/>
        <v>0</v>
      </c>
      <c r="G18" s="18"/>
      <c r="H18" s="19"/>
      <c r="I18" s="137">
        <f t="shared" si="18"/>
        <v>0</v>
      </c>
      <c r="J18" s="34"/>
      <c r="K18" s="34"/>
      <c r="L18" s="32">
        <f t="shared" si="19"/>
        <v>0</v>
      </c>
      <c r="M18" s="22">
        <f t="shared" si="0"/>
        <v>0</v>
      </c>
      <c r="N18" s="19">
        <f t="shared" si="1"/>
        <v>0</v>
      </c>
      <c r="O18" s="140">
        <f t="shared" si="20"/>
        <v>0</v>
      </c>
      <c r="P18" s="20">
        <f t="shared" si="21"/>
        <v>0</v>
      </c>
      <c r="Q18" s="18"/>
      <c r="R18" s="19"/>
      <c r="S18" s="20">
        <f t="shared" si="22"/>
        <v>0</v>
      </c>
      <c r="T18" s="18"/>
      <c r="U18" s="19"/>
      <c r="V18" s="19"/>
      <c r="W18" s="19"/>
      <c r="X18" s="19"/>
      <c r="Y18" s="19"/>
      <c r="Z18" s="19"/>
      <c r="AA18" s="19"/>
      <c r="AD18" s="12">
        <v>55</v>
      </c>
      <c r="AE18" s="12"/>
      <c r="AF18" s="18"/>
      <c r="AG18" s="19"/>
      <c r="AH18" s="134">
        <f t="shared" si="23"/>
        <v>0</v>
      </c>
      <c r="AI18" s="18"/>
      <c r="AJ18" s="19"/>
      <c r="AK18" s="137">
        <f t="shared" si="24"/>
        <v>0</v>
      </c>
      <c r="AL18" s="34"/>
      <c r="AM18" s="34"/>
      <c r="AN18" s="32">
        <f t="shared" si="25"/>
        <v>0</v>
      </c>
      <c r="AO18" s="22">
        <f t="shared" si="2"/>
        <v>0</v>
      </c>
      <c r="AP18" s="19">
        <f t="shared" si="3"/>
        <v>0</v>
      </c>
      <c r="AQ18" s="140">
        <f t="shared" si="26"/>
        <v>0</v>
      </c>
      <c r="AR18" s="20">
        <f t="shared" si="27"/>
        <v>0</v>
      </c>
      <c r="AS18" s="18"/>
      <c r="AT18" s="19"/>
      <c r="AU18" s="20">
        <f t="shared" si="28"/>
        <v>0</v>
      </c>
      <c r="AV18" s="18"/>
      <c r="AW18" s="19"/>
      <c r="AX18" s="19"/>
      <c r="AY18" s="19"/>
      <c r="AZ18" s="19"/>
      <c r="BA18" s="19"/>
      <c r="BB18" s="19"/>
      <c r="BC18" s="19"/>
      <c r="BF18" s="96">
        <v>55</v>
      </c>
      <c r="BG18" s="97" t="s">
        <v>32</v>
      </c>
      <c r="BH18" s="98">
        <f t="shared" si="4"/>
        <v>0</v>
      </c>
      <c r="BI18" s="124">
        <f t="shared" si="5"/>
        <v>0</v>
      </c>
      <c r="BJ18" s="125">
        <f t="shared" si="6"/>
        <v>0</v>
      </c>
      <c r="BK18" s="98">
        <f t="shared" si="7"/>
        <v>0</v>
      </c>
      <c r="BL18" s="124">
        <f t="shared" si="8"/>
        <v>0</v>
      </c>
      <c r="BM18" s="126">
        <f t="shared" si="9"/>
        <v>0</v>
      </c>
      <c r="BN18" s="99">
        <f t="shared" si="10"/>
        <v>0</v>
      </c>
      <c r="BO18" s="98">
        <f t="shared" si="11"/>
        <v>0</v>
      </c>
      <c r="BP18" s="124">
        <f t="shared" si="12"/>
        <v>0</v>
      </c>
      <c r="BQ18" s="127">
        <f t="shared" si="13"/>
        <v>0</v>
      </c>
      <c r="BR18" s="100">
        <f t="shared" si="14"/>
        <v>0</v>
      </c>
      <c r="BS18" s="101">
        <f t="shared" si="15"/>
        <v>0</v>
      </c>
      <c r="BT18" s="102">
        <f t="shared" si="29"/>
        <v>0</v>
      </c>
      <c r="BU18" s="98">
        <f t="shared" si="16"/>
        <v>0</v>
      </c>
      <c r="BV18" s="102">
        <f>IFERROR((D18*2)-(E18*((HOME!$D$18)*2))+(G18*3)-(H18*((HOME!$E$18)*3))+(J18)-(K18*(HOME!$F$18))+S18+T18+V18+W18-U18, 0)</f>
        <v>0</v>
      </c>
      <c r="BX18" s="58">
        <v>34</v>
      </c>
      <c r="BY18" s="61" t="s">
        <v>30</v>
      </c>
      <c r="BZ18" s="48">
        <f t="shared" si="30"/>
        <v>0</v>
      </c>
      <c r="CA18" s="40">
        <f t="shared" si="48"/>
        <v>0</v>
      </c>
      <c r="CB18" s="46">
        <f t="shared" si="49"/>
        <v>0</v>
      </c>
      <c r="CC18" s="46">
        <f t="shared" si="31"/>
        <v>0</v>
      </c>
      <c r="CD18" s="46">
        <f t="shared" si="32"/>
        <v>0</v>
      </c>
      <c r="CE18" s="36">
        <f t="shared" si="33"/>
        <v>0</v>
      </c>
      <c r="CF18" s="46">
        <f t="shared" si="50"/>
        <v>0</v>
      </c>
      <c r="CG18" s="46">
        <f t="shared" si="51"/>
        <v>0</v>
      </c>
      <c r="CH18" s="46">
        <f t="shared" si="34"/>
        <v>0</v>
      </c>
      <c r="CI18" s="54">
        <f t="shared" si="52"/>
        <v>0</v>
      </c>
      <c r="CJ18" s="48">
        <f t="shared" si="35"/>
        <v>0</v>
      </c>
      <c r="CK18" s="46">
        <f t="shared" si="36"/>
        <v>0</v>
      </c>
      <c r="CL18" s="46">
        <f t="shared" si="37"/>
        <v>0</v>
      </c>
      <c r="CM18" s="36">
        <f t="shared" si="38"/>
        <v>0</v>
      </c>
      <c r="CN18" s="46">
        <f t="shared" si="53"/>
        <v>0</v>
      </c>
      <c r="CO18" s="46">
        <f t="shared" si="54"/>
        <v>0</v>
      </c>
      <c r="CP18" s="46">
        <f t="shared" si="55"/>
        <v>0</v>
      </c>
      <c r="CQ18" s="46">
        <f t="shared" si="56"/>
        <v>0</v>
      </c>
      <c r="CR18" s="46">
        <f t="shared" si="39"/>
        <v>0</v>
      </c>
      <c r="CS18" s="46">
        <f t="shared" si="40"/>
        <v>0</v>
      </c>
      <c r="CT18" s="46">
        <f t="shared" si="41"/>
        <v>0</v>
      </c>
      <c r="CU18" s="46">
        <f t="shared" si="42"/>
        <v>0</v>
      </c>
      <c r="CV18" s="46">
        <f t="shared" si="43"/>
        <v>0</v>
      </c>
      <c r="CW18" s="46">
        <f t="shared" si="44"/>
        <v>0</v>
      </c>
      <c r="CX18" s="46">
        <f t="shared" si="45"/>
        <v>0</v>
      </c>
      <c r="CY18" s="46">
        <f t="shared" si="46"/>
        <v>0</v>
      </c>
      <c r="CZ18" s="44">
        <f t="shared" si="47"/>
        <v>0</v>
      </c>
    </row>
    <row r="19" spans="2:104" ht="23.4" thickBot="1" x14ac:dyDescent="0.9">
      <c r="B19" s="11"/>
      <c r="C19" s="11" t="s">
        <v>43</v>
      </c>
      <c r="D19" s="8">
        <f>SUM(D3:D18)</f>
        <v>0</v>
      </c>
      <c r="E19" s="6">
        <f>SUM(E3:E18)</f>
        <v>0</v>
      </c>
      <c r="F19" s="135">
        <f t="shared" si="17"/>
        <v>0</v>
      </c>
      <c r="G19" s="8">
        <f>SUM(G3:G18)</f>
        <v>0</v>
      </c>
      <c r="H19" s="6">
        <f>SUM(H3:H18)</f>
        <v>0</v>
      </c>
      <c r="I19" s="138">
        <f t="shared" si="18"/>
        <v>0</v>
      </c>
      <c r="J19" s="35">
        <f>SUM(J3:J18)</f>
        <v>0</v>
      </c>
      <c r="K19" s="35">
        <f>SUM(K3:K18)</f>
        <v>0</v>
      </c>
      <c r="L19" s="31">
        <f t="shared" si="19"/>
        <v>0</v>
      </c>
      <c r="M19" s="30">
        <f>SUM(M3:M18)</f>
        <v>0</v>
      </c>
      <c r="N19" s="6">
        <f>SUM(N3:N18)</f>
        <v>0</v>
      </c>
      <c r="O19" s="141">
        <f t="shared" si="20"/>
        <v>0</v>
      </c>
      <c r="P19" s="9">
        <f>(D19*2)+(G19*3)+(J19)</f>
        <v>0</v>
      </c>
      <c r="Q19" s="8">
        <f>SUM(Q3:Q18)</f>
        <v>0</v>
      </c>
      <c r="R19" s="6">
        <f>SUM(R3:R18)</f>
        <v>0</v>
      </c>
      <c r="S19" s="9">
        <f t="shared" si="22"/>
        <v>0</v>
      </c>
      <c r="T19" s="8">
        <f t="shared" ref="T19:AA19" si="57">SUM(T3:T18)</f>
        <v>0</v>
      </c>
      <c r="U19" s="6">
        <f t="shared" si="57"/>
        <v>0</v>
      </c>
      <c r="V19" s="6">
        <f t="shared" si="57"/>
        <v>0</v>
      </c>
      <c r="W19" s="6">
        <f t="shared" si="57"/>
        <v>0</v>
      </c>
      <c r="X19" s="6">
        <f t="shared" si="57"/>
        <v>0</v>
      </c>
      <c r="Y19" s="6">
        <f t="shared" si="57"/>
        <v>0</v>
      </c>
      <c r="Z19" s="6">
        <f t="shared" si="57"/>
        <v>0</v>
      </c>
      <c r="AA19" s="6">
        <f t="shared" si="57"/>
        <v>0</v>
      </c>
      <c r="AD19" s="11"/>
      <c r="AE19" s="11" t="s">
        <v>43</v>
      </c>
      <c r="AF19" s="8">
        <f>SUM(AF3:AF18)</f>
        <v>0</v>
      </c>
      <c r="AG19" s="6">
        <f>SUM(AG3:AG18)</f>
        <v>0</v>
      </c>
      <c r="AH19" s="135">
        <f t="shared" si="23"/>
        <v>0</v>
      </c>
      <c r="AI19" s="8">
        <f>SUM(AI3:AI18)</f>
        <v>0</v>
      </c>
      <c r="AJ19" s="6">
        <f>SUM(AJ3:AJ18)</f>
        <v>0</v>
      </c>
      <c r="AK19" s="138">
        <f t="shared" si="24"/>
        <v>0</v>
      </c>
      <c r="AL19" s="35">
        <f>SUM(AL3:AL18)</f>
        <v>0</v>
      </c>
      <c r="AM19" s="35">
        <f>SUM(AM3:AM18)</f>
        <v>0</v>
      </c>
      <c r="AN19" s="31">
        <f t="shared" si="25"/>
        <v>0</v>
      </c>
      <c r="AO19" s="30">
        <f>SUM(AO3:AO18)</f>
        <v>0</v>
      </c>
      <c r="AP19" s="6">
        <f>SUM(AP3:AP18)</f>
        <v>0</v>
      </c>
      <c r="AQ19" s="141">
        <f t="shared" si="26"/>
        <v>0</v>
      </c>
      <c r="AR19" s="9">
        <f>(AF19*2)+(AI19*3)+(AL19)</f>
        <v>0</v>
      </c>
      <c r="AS19" s="8">
        <f>SUM(AS3:AS18)</f>
        <v>0</v>
      </c>
      <c r="AT19" s="6">
        <f>SUM(AT3:AT18)</f>
        <v>0</v>
      </c>
      <c r="AU19" s="9">
        <f t="shared" si="28"/>
        <v>0</v>
      </c>
      <c r="AV19" s="8">
        <f t="shared" ref="AV19:BC19" si="58">SUM(AV3:AV18)</f>
        <v>0</v>
      </c>
      <c r="AW19" s="6">
        <f t="shared" si="58"/>
        <v>0</v>
      </c>
      <c r="AX19" s="6">
        <f t="shared" si="58"/>
        <v>0</v>
      </c>
      <c r="AY19" s="6">
        <f t="shared" si="58"/>
        <v>0</v>
      </c>
      <c r="AZ19" s="6">
        <f t="shared" si="58"/>
        <v>0</v>
      </c>
      <c r="BA19" s="6">
        <f t="shared" si="58"/>
        <v>0</v>
      </c>
      <c r="BB19" s="6">
        <f t="shared" si="58"/>
        <v>0</v>
      </c>
      <c r="BC19" s="6">
        <f t="shared" si="58"/>
        <v>0</v>
      </c>
      <c r="BF19" s="103"/>
      <c r="BG19" s="104" t="s">
        <v>43</v>
      </c>
      <c r="BH19" s="105">
        <f t="shared" si="4"/>
        <v>0</v>
      </c>
      <c r="BI19" s="128">
        <f t="shared" si="5"/>
        <v>0</v>
      </c>
      <c r="BJ19" s="129">
        <v>0</v>
      </c>
      <c r="BK19" s="105">
        <f>IFERROR(T19/M19, 0)</f>
        <v>0</v>
      </c>
      <c r="BL19" s="128">
        <f>IFERROR(T19/(N19+(0.44*K19)+U19), 0)</f>
        <v>0</v>
      </c>
      <c r="BM19" s="130">
        <f>IFERROR(U19/(N19+(0.44*K19)+U19), 0)</f>
        <v>0</v>
      </c>
      <c r="BN19" s="106">
        <f t="shared" si="10"/>
        <v>0</v>
      </c>
      <c r="BO19" s="108">
        <f>IFERROR(Q19/(Q19+AT19), 0)</f>
        <v>0</v>
      </c>
      <c r="BP19" s="131">
        <f>IFERROR(R19/(R19+AS19), 0)</f>
        <v>0</v>
      </c>
      <c r="BQ19" s="132">
        <f>IFERROR(S19/(S19+AU19), 0)</f>
        <v>0</v>
      </c>
      <c r="BR19" s="114">
        <f>IFERROR(($AR$19/$BD$3)*100, 0)</f>
        <v>0</v>
      </c>
      <c r="BS19" s="115">
        <f>IFERROR(($P$19/$AB$3)*100, 0)</f>
        <v>0</v>
      </c>
      <c r="BT19" s="107">
        <f t="shared" si="29"/>
        <v>0</v>
      </c>
      <c r="BU19" s="105">
        <f>IFERROR(SUM(BU3:BU18), 0)</f>
        <v>0</v>
      </c>
      <c r="BV19" s="107">
        <v>0</v>
      </c>
      <c r="BX19" s="58">
        <v>50</v>
      </c>
      <c r="BY19" s="61" t="s">
        <v>31</v>
      </c>
      <c r="BZ19" s="48">
        <f t="shared" si="30"/>
        <v>0</v>
      </c>
      <c r="CA19" s="40">
        <f t="shared" si="48"/>
        <v>0</v>
      </c>
      <c r="CB19" s="46">
        <f t="shared" si="49"/>
        <v>0</v>
      </c>
      <c r="CC19" s="46">
        <f t="shared" si="31"/>
        <v>0</v>
      </c>
      <c r="CD19" s="46">
        <f t="shared" si="32"/>
        <v>0</v>
      </c>
      <c r="CE19" s="36">
        <f t="shared" si="33"/>
        <v>0</v>
      </c>
      <c r="CF19" s="46">
        <f t="shared" si="50"/>
        <v>0</v>
      </c>
      <c r="CG19" s="46">
        <f t="shared" si="51"/>
        <v>0</v>
      </c>
      <c r="CH19" s="46">
        <f t="shared" si="34"/>
        <v>0</v>
      </c>
      <c r="CI19" s="54">
        <f t="shared" si="52"/>
        <v>0</v>
      </c>
      <c r="CJ19" s="48">
        <f t="shared" si="35"/>
        <v>0</v>
      </c>
      <c r="CK19" s="46">
        <f t="shared" si="36"/>
        <v>0</v>
      </c>
      <c r="CL19" s="46">
        <f t="shared" si="37"/>
        <v>0</v>
      </c>
      <c r="CM19" s="36">
        <f t="shared" si="38"/>
        <v>0</v>
      </c>
      <c r="CN19" s="46">
        <f t="shared" si="53"/>
        <v>0</v>
      </c>
      <c r="CO19" s="46">
        <f t="shared" si="54"/>
        <v>0</v>
      </c>
      <c r="CP19" s="46">
        <f t="shared" si="55"/>
        <v>0</v>
      </c>
      <c r="CQ19" s="46">
        <f t="shared" si="56"/>
        <v>0</v>
      </c>
      <c r="CR19" s="46">
        <f t="shared" si="39"/>
        <v>0</v>
      </c>
      <c r="CS19" s="46">
        <f t="shared" si="40"/>
        <v>0</v>
      </c>
      <c r="CT19" s="46">
        <f t="shared" si="41"/>
        <v>0</v>
      </c>
      <c r="CU19" s="46">
        <f t="shared" si="42"/>
        <v>0</v>
      </c>
      <c r="CV19" s="46">
        <f t="shared" si="43"/>
        <v>0</v>
      </c>
      <c r="CW19" s="46">
        <f t="shared" si="44"/>
        <v>0</v>
      </c>
      <c r="CX19" s="46">
        <f t="shared" si="45"/>
        <v>0</v>
      </c>
      <c r="CY19" s="46">
        <f t="shared" si="46"/>
        <v>0</v>
      </c>
      <c r="CZ19" s="44">
        <f t="shared" si="47"/>
        <v>0</v>
      </c>
    </row>
    <row r="20" spans="2:104" ht="14.7" thickBot="1" x14ac:dyDescent="0.6">
      <c r="AH20" s="142"/>
      <c r="BX20" s="59">
        <v>55</v>
      </c>
      <c r="BY20" s="62" t="s">
        <v>32</v>
      </c>
      <c r="BZ20" s="49">
        <f t="shared" si="30"/>
        <v>0</v>
      </c>
      <c r="CA20" s="42">
        <f t="shared" si="48"/>
        <v>0</v>
      </c>
      <c r="CB20" s="47">
        <f t="shared" si="49"/>
        <v>0</v>
      </c>
      <c r="CC20" s="47">
        <f t="shared" si="31"/>
        <v>0</v>
      </c>
      <c r="CD20" s="47">
        <f t="shared" si="32"/>
        <v>0</v>
      </c>
      <c r="CE20" s="43">
        <f t="shared" si="33"/>
        <v>0</v>
      </c>
      <c r="CF20" s="47">
        <f t="shared" si="50"/>
        <v>0</v>
      </c>
      <c r="CG20" s="47">
        <f t="shared" si="51"/>
        <v>0</v>
      </c>
      <c r="CH20" s="47">
        <f t="shared" si="34"/>
        <v>0</v>
      </c>
      <c r="CI20" s="55">
        <f t="shared" si="52"/>
        <v>0</v>
      </c>
      <c r="CJ20" s="49">
        <f t="shared" si="35"/>
        <v>0</v>
      </c>
      <c r="CK20" s="47">
        <f t="shared" si="36"/>
        <v>0</v>
      </c>
      <c r="CL20" s="47">
        <f t="shared" si="37"/>
        <v>0</v>
      </c>
      <c r="CM20" s="43">
        <f t="shared" si="38"/>
        <v>0</v>
      </c>
      <c r="CN20" s="47">
        <f t="shared" si="53"/>
        <v>0</v>
      </c>
      <c r="CO20" s="47">
        <f t="shared" si="54"/>
        <v>0</v>
      </c>
      <c r="CP20" s="47">
        <f t="shared" si="55"/>
        <v>0</v>
      </c>
      <c r="CQ20" s="47">
        <f t="shared" si="56"/>
        <v>0</v>
      </c>
      <c r="CR20" s="47">
        <f t="shared" si="39"/>
        <v>0</v>
      </c>
      <c r="CS20" s="47">
        <f t="shared" si="40"/>
        <v>0</v>
      </c>
      <c r="CT20" s="47">
        <f t="shared" si="41"/>
        <v>0</v>
      </c>
      <c r="CU20" s="47">
        <f t="shared" si="42"/>
        <v>0</v>
      </c>
      <c r="CV20" s="47">
        <f t="shared" si="43"/>
        <v>0</v>
      </c>
      <c r="CW20" s="47">
        <f t="shared" si="44"/>
        <v>0</v>
      </c>
      <c r="CX20" s="47">
        <f t="shared" si="45"/>
        <v>0</v>
      </c>
      <c r="CY20" s="47">
        <f t="shared" si="46"/>
        <v>0</v>
      </c>
      <c r="CZ20" s="45">
        <f t="shared" si="47"/>
        <v>0</v>
      </c>
    </row>
  </sheetData>
  <mergeCells count="15">
    <mergeCell ref="T1:Y1"/>
    <mergeCell ref="D1:F1"/>
    <mergeCell ref="G1:I1"/>
    <mergeCell ref="J1:L1"/>
    <mergeCell ref="M1:P1"/>
    <mergeCell ref="Q1:S1"/>
    <mergeCell ref="BY2:CZ2"/>
    <mergeCell ref="BZ3:CI3"/>
    <mergeCell ref="CJ3:CZ3"/>
    <mergeCell ref="AV1:BA1"/>
    <mergeCell ref="AF1:AH1"/>
    <mergeCell ref="AI1:AK1"/>
    <mergeCell ref="AL1:AN1"/>
    <mergeCell ref="AO1:AR1"/>
    <mergeCell ref="AS1:AU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6189-6397-48C3-8C1A-60F2C9B55684}">
  <dimension ref="A1:CZ21"/>
  <sheetViews>
    <sheetView topLeftCell="AN1" zoomScale="95" zoomScaleNormal="60" workbookViewId="0">
      <selection activeCell="BH3" sqref="BH3"/>
    </sheetView>
  </sheetViews>
  <sheetFormatPr defaultColWidth="10.83984375" defaultRowHeight="14.4" x14ac:dyDescent="0.55000000000000004"/>
  <cols>
    <col min="1" max="1" width="16.578125" style="149" customWidth="1"/>
    <col min="2" max="2" width="5.578125" customWidth="1"/>
    <col min="3" max="3" width="13.734375" customWidth="1"/>
    <col min="4" max="4" width="3" bestFit="1" customWidth="1"/>
    <col min="5" max="6" width="4.20703125" bestFit="1" customWidth="1"/>
    <col min="7" max="7" width="3" bestFit="1" customWidth="1"/>
    <col min="8" max="9" width="4.20703125" bestFit="1" customWidth="1"/>
    <col min="10" max="10" width="2.734375" bestFit="1" customWidth="1"/>
    <col min="11" max="11" width="3.89453125" bestFit="1" customWidth="1"/>
    <col min="12" max="12" width="5.15625" bestFit="1" customWidth="1"/>
    <col min="13" max="13" width="3" bestFit="1" customWidth="1"/>
    <col min="14" max="15" width="4.20703125" bestFit="1" customWidth="1"/>
    <col min="16" max="16" width="3.68359375" bestFit="1" customWidth="1"/>
    <col min="17" max="17" width="3.3671875" bestFit="1" customWidth="1"/>
    <col min="18" max="18" width="3.578125" bestFit="1" customWidth="1"/>
    <col min="19" max="19" width="4.9453125" bestFit="1" customWidth="1"/>
    <col min="20" max="20" width="2.734375" bestFit="1" customWidth="1"/>
    <col min="21" max="21" width="3.15625" bestFit="1" customWidth="1"/>
    <col min="22" max="22" width="3.26171875" bestFit="1" customWidth="1"/>
    <col min="23" max="23" width="2.83984375" bestFit="1" customWidth="1"/>
    <col min="24" max="24" width="3.7890625" bestFit="1" customWidth="1"/>
    <col min="25" max="25" width="3.578125" bestFit="1" customWidth="1"/>
    <col min="26" max="26" width="2.89453125" bestFit="1" customWidth="1"/>
    <col min="27" max="27" width="3.734375" bestFit="1" customWidth="1"/>
    <col min="28" max="29" width="10.89453125" customWidth="1"/>
    <col min="30" max="30" width="5.3125" bestFit="1" customWidth="1"/>
    <col min="31" max="31" width="5.734375" customWidth="1"/>
    <col min="32" max="32" width="3" bestFit="1" customWidth="1"/>
    <col min="33" max="33" width="4.20703125" bestFit="1" customWidth="1"/>
    <col min="34" max="34" width="5.15625" bestFit="1" customWidth="1"/>
    <col min="35" max="35" width="3" bestFit="1" customWidth="1"/>
    <col min="36" max="37" width="4.20703125" bestFit="1" customWidth="1"/>
    <col min="38" max="38" width="2.68359375" bestFit="1" customWidth="1"/>
    <col min="39" max="39" width="3.89453125" bestFit="1" customWidth="1"/>
    <col min="40" max="40" width="5.15625" customWidth="1"/>
    <col min="41" max="41" width="3" bestFit="1" customWidth="1"/>
    <col min="42" max="43" width="4.20703125" bestFit="1" customWidth="1"/>
    <col min="44" max="44" width="3.68359375" bestFit="1" customWidth="1"/>
    <col min="45" max="45" width="3.3671875" bestFit="1" customWidth="1"/>
    <col min="46" max="46" width="3.578125" customWidth="1"/>
    <col min="47" max="47" width="4.9453125" bestFit="1" customWidth="1"/>
    <col min="48" max="48" width="2.734375" customWidth="1"/>
    <col min="49" max="49" width="3.15625" bestFit="1" customWidth="1"/>
    <col min="50" max="50" width="3.26171875" customWidth="1"/>
    <col min="51" max="51" width="2.83984375" bestFit="1" customWidth="1"/>
    <col min="52" max="52" width="3.7890625" bestFit="1" customWidth="1"/>
    <col min="53" max="53" width="3.578125" bestFit="1" customWidth="1"/>
    <col min="54" max="54" width="2.89453125" bestFit="1" customWidth="1"/>
    <col min="55" max="55" width="3.734375" bestFit="1" customWidth="1"/>
    <col min="56" max="56" width="10.89453125" bestFit="1" customWidth="1"/>
    <col min="57" max="57" width="10.83984375" customWidth="1"/>
    <col min="62" max="62" width="12.15625" bestFit="1" customWidth="1"/>
    <col min="64" max="64" width="13.20703125" bestFit="1" customWidth="1"/>
    <col min="65" max="65" width="12.5234375" bestFit="1" customWidth="1"/>
    <col min="66" max="66" width="10.41796875" bestFit="1" customWidth="1"/>
    <col min="67" max="67" width="14.20703125" bestFit="1" customWidth="1"/>
    <col min="68" max="68" width="14.62890625" bestFit="1" customWidth="1"/>
    <col min="69" max="69" width="14.578125" bestFit="1" customWidth="1"/>
  </cols>
  <sheetData>
    <row r="1" spans="2:104" ht="23.4" thickBot="1" x14ac:dyDescent="0.9">
      <c r="B1" s="11"/>
      <c r="C1" s="37" t="s">
        <v>117</v>
      </c>
      <c r="D1" s="173" t="s">
        <v>1</v>
      </c>
      <c r="E1" s="174"/>
      <c r="F1" s="175"/>
      <c r="G1" s="176" t="s">
        <v>5</v>
      </c>
      <c r="H1" s="177"/>
      <c r="I1" s="178"/>
      <c r="J1" s="179" t="s">
        <v>38</v>
      </c>
      <c r="K1" s="180"/>
      <c r="L1" s="181"/>
      <c r="M1" s="182" t="s">
        <v>6</v>
      </c>
      <c r="N1" s="182"/>
      <c r="O1" s="182"/>
      <c r="P1" s="183"/>
      <c r="Q1" s="184" t="s">
        <v>8</v>
      </c>
      <c r="R1" s="185"/>
      <c r="S1" s="186"/>
      <c r="T1" s="171"/>
      <c r="U1" s="172"/>
      <c r="V1" s="172"/>
      <c r="W1" s="172"/>
      <c r="X1" s="172"/>
      <c r="Y1" s="172"/>
      <c r="Z1" s="38"/>
      <c r="AD1" s="37" t="s">
        <v>116</v>
      </c>
      <c r="AE1" s="11"/>
      <c r="AF1" s="173" t="s">
        <v>1</v>
      </c>
      <c r="AG1" s="174"/>
      <c r="AH1" s="175"/>
      <c r="AI1" s="176" t="s">
        <v>5</v>
      </c>
      <c r="AJ1" s="177"/>
      <c r="AK1" s="178"/>
      <c r="AL1" s="179" t="s">
        <v>38</v>
      </c>
      <c r="AM1" s="180"/>
      <c r="AN1" s="181"/>
      <c r="AO1" s="182" t="s">
        <v>6</v>
      </c>
      <c r="AP1" s="182"/>
      <c r="AQ1" s="182"/>
      <c r="AR1" s="183"/>
      <c r="AS1" s="184" t="s">
        <v>8</v>
      </c>
      <c r="AT1" s="185"/>
      <c r="AU1" s="186"/>
      <c r="AV1" s="171"/>
      <c r="AW1" s="172"/>
      <c r="AX1" s="172"/>
      <c r="AY1" s="172"/>
      <c r="AZ1" s="172"/>
      <c r="BA1" s="172"/>
      <c r="BB1" s="38"/>
      <c r="BF1" s="65"/>
      <c r="BG1" s="66"/>
      <c r="BH1" s="143" t="s">
        <v>44</v>
      </c>
      <c r="BI1" s="144"/>
      <c r="BJ1" s="145"/>
      <c r="BK1" s="143" t="s">
        <v>57</v>
      </c>
      <c r="BL1" s="144"/>
      <c r="BM1" s="144"/>
      <c r="BN1" s="145"/>
      <c r="BO1" s="67" t="s">
        <v>63</v>
      </c>
      <c r="BP1" s="68"/>
      <c r="BQ1" s="69"/>
      <c r="BR1" s="67" t="s">
        <v>76</v>
      </c>
      <c r="BS1" s="68"/>
      <c r="BT1" s="69"/>
      <c r="BU1" s="67" t="s">
        <v>104</v>
      </c>
      <c r="BV1" s="69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115</v>
      </c>
      <c r="Y2" s="4" t="s">
        <v>10</v>
      </c>
      <c r="Z2" s="4" t="s">
        <v>65</v>
      </c>
      <c r="AA2" s="4" t="s">
        <v>34</v>
      </c>
      <c r="AB2" s="39" t="s">
        <v>74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115</v>
      </c>
      <c r="BA2" s="4" t="s">
        <v>10</v>
      </c>
      <c r="BB2" s="4" t="s">
        <v>65</v>
      </c>
      <c r="BC2" s="4" t="s">
        <v>34</v>
      </c>
      <c r="BD2" s="39" t="s">
        <v>74</v>
      </c>
      <c r="BF2" s="70" t="s">
        <v>33</v>
      </c>
      <c r="BG2" s="71" t="s">
        <v>0</v>
      </c>
      <c r="BH2" s="72" t="s">
        <v>36</v>
      </c>
      <c r="BI2" s="73" t="s">
        <v>37</v>
      </c>
      <c r="BJ2" s="74" t="s">
        <v>41</v>
      </c>
      <c r="BK2" s="75" t="s">
        <v>45</v>
      </c>
      <c r="BL2" s="76" t="s">
        <v>46</v>
      </c>
      <c r="BM2" s="77" t="s">
        <v>47</v>
      </c>
      <c r="BN2" s="78" t="s">
        <v>48</v>
      </c>
      <c r="BO2" s="79" t="s">
        <v>60</v>
      </c>
      <c r="BP2" s="80" t="s">
        <v>61</v>
      </c>
      <c r="BQ2" s="81" t="s">
        <v>62</v>
      </c>
      <c r="BR2" s="75" t="s">
        <v>75</v>
      </c>
      <c r="BS2" s="80" t="s">
        <v>77</v>
      </c>
      <c r="BT2" s="82" t="s">
        <v>97</v>
      </c>
      <c r="BU2" s="83" t="s">
        <v>103</v>
      </c>
      <c r="BV2" s="82" t="s">
        <v>64</v>
      </c>
      <c r="BX2" s="57"/>
      <c r="BY2" s="163" t="s">
        <v>67</v>
      </c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4"/>
    </row>
    <row r="3" spans="2:104" ht="23.1" x14ac:dyDescent="0.85">
      <c r="B3" s="11">
        <v>0</v>
      </c>
      <c r="C3" s="11" t="s">
        <v>17</v>
      </c>
      <c r="D3" s="15">
        <v>4</v>
      </c>
      <c r="E3" s="16">
        <v>8</v>
      </c>
      <c r="F3" s="133">
        <f>IFERROR(D3/E3,0)</f>
        <v>0.5</v>
      </c>
      <c r="G3" s="15">
        <v>0</v>
      </c>
      <c r="H3" s="16">
        <v>0</v>
      </c>
      <c r="I3" s="136">
        <f>IFERROR(G3/H3,0)</f>
        <v>0</v>
      </c>
      <c r="J3" s="33">
        <v>9</v>
      </c>
      <c r="K3" s="33">
        <v>11</v>
      </c>
      <c r="L3" s="31">
        <f>IFERROR(J3/K3, 0)</f>
        <v>0.81818181818181823</v>
      </c>
      <c r="M3" s="21">
        <f t="shared" ref="M3:M18" si="0">D3+G3</f>
        <v>4</v>
      </c>
      <c r="N3" s="16">
        <f t="shared" ref="N3:N18" si="1">E3+H3</f>
        <v>8</v>
      </c>
      <c r="O3" s="139">
        <f>IFERROR(M3/N3,0)</f>
        <v>0.5</v>
      </c>
      <c r="P3" s="17">
        <f>(D3*2)+(G3*3)+(J3)</f>
        <v>17</v>
      </c>
      <c r="Q3" s="15">
        <v>8</v>
      </c>
      <c r="R3" s="16">
        <v>2</v>
      </c>
      <c r="S3" s="17">
        <f>Q3+R3</f>
        <v>10</v>
      </c>
      <c r="T3" s="15">
        <v>0</v>
      </c>
      <c r="U3" s="16">
        <v>3</v>
      </c>
      <c r="V3" s="16">
        <v>2</v>
      </c>
      <c r="W3" s="16">
        <v>3</v>
      </c>
      <c r="X3" s="16">
        <v>1</v>
      </c>
      <c r="Y3" s="16">
        <v>3</v>
      </c>
      <c r="Z3" s="16">
        <v>2</v>
      </c>
      <c r="AA3" s="16">
        <v>32</v>
      </c>
      <c r="AB3" s="63">
        <f>IFERROR($N$19+0.44*$K$19-(1.07*($Q$19/($Q$19+$AT$19))*($N$19-$M$19))+U19, 0)</f>
        <v>142.18079999999998</v>
      </c>
      <c r="AD3" s="11">
        <v>0</v>
      </c>
      <c r="AE3" s="11"/>
      <c r="AF3" s="15">
        <v>1</v>
      </c>
      <c r="AG3" s="16">
        <v>3</v>
      </c>
      <c r="AH3" s="133">
        <f>IFERROR(AF3/AG3,0)</f>
        <v>0.33333333333333331</v>
      </c>
      <c r="AI3" s="15">
        <v>0</v>
      </c>
      <c r="AJ3" s="16">
        <v>2</v>
      </c>
      <c r="AK3" s="136">
        <f>IFERROR(AI3/AJ3,0)</f>
        <v>0</v>
      </c>
      <c r="AL3" s="33">
        <v>0</v>
      </c>
      <c r="AM3" s="33">
        <v>2</v>
      </c>
      <c r="AN3" s="31">
        <f>IFERROR(AL3/AM3, 0)</f>
        <v>0</v>
      </c>
      <c r="AO3" s="21">
        <f t="shared" ref="AO3:AO18" si="2">AF3+AI3</f>
        <v>1</v>
      </c>
      <c r="AP3" s="16">
        <f t="shared" ref="AP3:AP18" si="3">AG3+AJ3</f>
        <v>5</v>
      </c>
      <c r="AQ3" s="139">
        <f>IFERROR(AO3/AP3,0)</f>
        <v>0.2</v>
      </c>
      <c r="AR3" s="17">
        <f>(AF3*2)+(AI3*3)+(AL3)</f>
        <v>2</v>
      </c>
      <c r="AS3" s="15">
        <v>4</v>
      </c>
      <c r="AT3" s="16">
        <v>2</v>
      </c>
      <c r="AU3" s="17">
        <f>AS3+AT3</f>
        <v>6</v>
      </c>
      <c r="AV3" s="15">
        <v>1</v>
      </c>
      <c r="AW3" s="16">
        <v>5</v>
      </c>
      <c r="AX3" s="16">
        <v>1</v>
      </c>
      <c r="AY3" s="16">
        <v>1</v>
      </c>
      <c r="AZ3" s="16">
        <v>0</v>
      </c>
      <c r="BA3" s="16">
        <v>4</v>
      </c>
      <c r="BB3" s="16">
        <v>1</v>
      </c>
      <c r="BC3" s="16">
        <v>18</v>
      </c>
      <c r="BD3" s="63">
        <f>IFERROR($AP$19+0.44*$AM$19-(1.07*($AS$19/($AS$19+$R$19))*($AP$19-$AO$19))+AW19, 0)</f>
        <v>140.0757142857143</v>
      </c>
      <c r="BF3" s="70">
        <v>0</v>
      </c>
      <c r="BG3" s="71" t="s">
        <v>17</v>
      </c>
      <c r="BH3" s="84">
        <f>IFERROR(((D3+(1.5*G3))/N3), 0)</f>
        <v>0.5</v>
      </c>
      <c r="BI3" s="116">
        <f t="shared" ref="BI3:BI19" si="4">IFERROR(P3/(2*(N3+(0.44*K3))), 0)</f>
        <v>0.661993769470405</v>
      </c>
      <c r="BJ3" s="117">
        <f t="shared" ref="BJ3:BJ18" si="5">IFERROR((N3+(0.44*K3)+U3)/(($N$19+(0.44*$K$19)+$U$19)*((5*AA3)/160)), 0)</f>
        <v>9.7753641076277473E-2</v>
      </c>
      <c r="BK3" s="84">
        <f t="shared" ref="BK3:BK18" si="6">IFERROR(T3/(($M$19*((5*AA3)/$AA$19))-M3), 0)</f>
        <v>0</v>
      </c>
      <c r="BL3" s="116">
        <f t="shared" ref="BL3:BL18" si="7">IFERROR(T3/(N3+(0.44*K3)+T3+U3), 0)</f>
        <v>0</v>
      </c>
      <c r="BM3" s="118">
        <f t="shared" ref="BM3:BM18" si="8">IFERROR(U3/(N3+(0.44*K3)+T3+U3), 0)</f>
        <v>0.18939393939393939</v>
      </c>
      <c r="BN3" s="85">
        <f t="shared" ref="BN3:BN19" si="9">IFERROR(T3/U3, 0)</f>
        <v>0</v>
      </c>
      <c r="BO3" s="84">
        <f t="shared" ref="BO3:BO18" si="10">IFERROR(Q3/(($Q$19+$AT$19)*((5*AA3)/$AA$19)), 0)</f>
        <v>0.10666666666666667</v>
      </c>
      <c r="BP3" s="116">
        <f t="shared" ref="BP3:BP18" si="11">IFERROR(R3/(($R$19+$AS$19)*((5*AA3)/$AA$19)), 0)</f>
        <v>3.5714285714285712E-2</v>
      </c>
      <c r="BQ3" s="119">
        <f t="shared" ref="BQ3:BQ18" si="12">IFERROR(S3/(($S$19+$AU$19)*((5*AA3)/$AA$19)), 0)</f>
        <v>7.6335877862595422E-2</v>
      </c>
      <c r="BR3" s="86">
        <f t="shared" ref="BR3:BR18" si="13">IFERROR($BR$19+0.2*(100*($AR$19/CI5)*(1-CH5)-$BR$19), 0)</f>
        <v>101.2422301380807</v>
      </c>
      <c r="BS3" s="87">
        <f t="shared" ref="BS3:BS18" si="14">IFERROR((CS5/CZ5)*100, 0)</f>
        <v>130.00586850661787</v>
      </c>
      <c r="BT3" s="88">
        <f>BS3-BR3</f>
        <v>28.763638368537173</v>
      </c>
      <c r="BU3" s="84">
        <f t="shared" ref="BU3:BU18" si="15">IFERROR((P3+M3+J3-N3-K3+R3+(0.5*Q3)+T3+W3+(0.5*V3)-U3)/(($P$19+$AR$19)+($M$19+$AO$19)+($J$19+$AL$19)-($N$19+$AP$19)-($K$19+$AM$19)+($R$19+$AT$19)+(0.5*($Q$19+$AS$19))+($T$19+$AV$19)+($W$19+$AY$19)+(0.5*($V$19+$AX$19))-($U$19+$AW$19)), 0)</f>
        <v>5.7692307692307696E-2</v>
      </c>
      <c r="BV3" s="88">
        <f>IFERROR((D3*2)-(E3*((HOME!$D$18)*2))+(G3*3)-(H3*((HOME!$E$18)*3))+(J3)-(K3*(HOME!$F$18))+S3+T3+V3+W3-U3, 0)</f>
        <v>15.850000000000001</v>
      </c>
      <c r="BX3" s="57"/>
      <c r="BY3" s="60"/>
      <c r="BZ3" s="165" t="s">
        <v>78</v>
      </c>
      <c r="CA3" s="166"/>
      <c r="CB3" s="166"/>
      <c r="CC3" s="166"/>
      <c r="CD3" s="166"/>
      <c r="CE3" s="166"/>
      <c r="CF3" s="166"/>
      <c r="CG3" s="166"/>
      <c r="CH3" s="166"/>
      <c r="CI3" s="167"/>
      <c r="CJ3" s="168" t="s">
        <v>95</v>
      </c>
      <c r="CK3" s="169"/>
      <c r="CL3" s="169"/>
      <c r="CM3" s="169"/>
      <c r="CN3" s="169"/>
      <c r="CO3" s="169"/>
      <c r="CP3" s="169"/>
      <c r="CQ3" s="169"/>
      <c r="CR3" s="169"/>
      <c r="CS3" s="169"/>
      <c r="CT3" s="169"/>
      <c r="CU3" s="169"/>
      <c r="CV3" s="169"/>
      <c r="CW3" s="169"/>
      <c r="CX3" s="169"/>
      <c r="CY3" s="169"/>
      <c r="CZ3" s="170"/>
    </row>
    <row r="4" spans="2:104" ht="23.1" x14ac:dyDescent="0.85">
      <c r="B4" s="11">
        <v>1</v>
      </c>
      <c r="C4" s="11" t="s">
        <v>18</v>
      </c>
      <c r="D4" s="18">
        <v>3</v>
      </c>
      <c r="E4" s="19">
        <v>4</v>
      </c>
      <c r="F4" s="134">
        <f t="shared" ref="F4:F19" si="16">IFERROR(D4/E4,0)</f>
        <v>0.75</v>
      </c>
      <c r="G4" s="18">
        <v>3</v>
      </c>
      <c r="H4" s="19">
        <v>4</v>
      </c>
      <c r="I4" s="137">
        <f t="shared" ref="I4:I19" si="17">IFERROR(G4/H4,0)</f>
        <v>0.75</v>
      </c>
      <c r="J4" s="34">
        <v>3</v>
      </c>
      <c r="K4" s="34">
        <v>4</v>
      </c>
      <c r="L4" s="32">
        <f t="shared" ref="L4:L19" si="18">IFERROR(J4/K4, 0)</f>
        <v>0.75</v>
      </c>
      <c r="M4" s="22">
        <f t="shared" si="0"/>
        <v>6</v>
      </c>
      <c r="N4" s="19">
        <f t="shared" si="1"/>
        <v>8</v>
      </c>
      <c r="O4" s="140">
        <f t="shared" ref="O4:O19" si="19">IFERROR(M4/N4,0)</f>
        <v>0.75</v>
      </c>
      <c r="P4" s="20">
        <f t="shared" ref="P4:P18" si="20">(D4*2)+(G4*3)+(J4)</f>
        <v>18</v>
      </c>
      <c r="Q4" s="18">
        <v>4</v>
      </c>
      <c r="R4" s="19">
        <v>2</v>
      </c>
      <c r="S4" s="20">
        <f t="shared" ref="S4:S19" si="21">Q4+R4</f>
        <v>6</v>
      </c>
      <c r="T4" s="18">
        <v>6</v>
      </c>
      <c r="U4" s="19">
        <v>5</v>
      </c>
      <c r="V4" s="19">
        <v>2</v>
      </c>
      <c r="W4" s="19">
        <v>6</v>
      </c>
      <c r="X4" s="19">
        <v>0</v>
      </c>
      <c r="Y4" s="19">
        <v>1</v>
      </c>
      <c r="Z4" s="19">
        <v>4</v>
      </c>
      <c r="AA4" s="19">
        <v>20</v>
      </c>
      <c r="AD4" s="11">
        <v>1</v>
      </c>
      <c r="AE4" s="11"/>
      <c r="AF4" s="18">
        <v>2</v>
      </c>
      <c r="AG4" s="19">
        <v>3</v>
      </c>
      <c r="AH4" s="134">
        <f t="shared" ref="AH4:AH19" si="22">IFERROR(AF4/AG4,0)</f>
        <v>0.66666666666666663</v>
      </c>
      <c r="AI4" s="18">
        <v>2</v>
      </c>
      <c r="AJ4" s="19">
        <v>5</v>
      </c>
      <c r="AK4" s="137">
        <f t="shared" ref="AK4:AK19" si="23">IFERROR(AI4/AJ4,0)</f>
        <v>0.4</v>
      </c>
      <c r="AL4" s="34">
        <v>1</v>
      </c>
      <c r="AM4" s="34">
        <v>1</v>
      </c>
      <c r="AN4" s="32">
        <f t="shared" ref="AN4:AN19" si="24">IFERROR(AL4/AM4, 0)</f>
        <v>1</v>
      </c>
      <c r="AO4" s="22">
        <f t="shared" si="2"/>
        <v>4</v>
      </c>
      <c r="AP4" s="19">
        <f t="shared" si="3"/>
        <v>8</v>
      </c>
      <c r="AQ4" s="140">
        <f t="shared" ref="AQ4:AQ19" si="25">IFERROR(AO4/AP4,0)</f>
        <v>0.5</v>
      </c>
      <c r="AR4" s="20">
        <f t="shared" ref="AR4:AR18" si="26">(AF4*2)+(AI4*3)+(AL4)</f>
        <v>11</v>
      </c>
      <c r="AS4" s="18">
        <v>1</v>
      </c>
      <c r="AT4" s="19">
        <v>1</v>
      </c>
      <c r="AU4" s="20">
        <f t="shared" ref="AU4:AU19" si="27">AS4+AT4</f>
        <v>2</v>
      </c>
      <c r="AV4" s="18">
        <v>1</v>
      </c>
      <c r="AW4" s="19">
        <v>6</v>
      </c>
      <c r="AX4" s="19">
        <v>2</v>
      </c>
      <c r="AY4" s="19">
        <v>4</v>
      </c>
      <c r="AZ4" s="19">
        <v>1</v>
      </c>
      <c r="BA4" s="19">
        <v>2</v>
      </c>
      <c r="BB4" s="19">
        <v>4</v>
      </c>
      <c r="BC4" s="19">
        <v>20</v>
      </c>
      <c r="BF4" s="70">
        <v>1</v>
      </c>
      <c r="BG4" s="71" t="s">
        <v>18</v>
      </c>
      <c r="BH4" s="89">
        <f t="shared" ref="BH4:BH19" si="28">IFERROR(((D4+(1.5*G4))/N4), 0)</f>
        <v>0.9375</v>
      </c>
      <c r="BI4" s="120">
        <f t="shared" si="4"/>
        <v>0.92213114754098358</v>
      </c>
      <c r="BJ4" s="121">
        <f t="shared" si="5"/>
        <v>0.1457417921500864</v>
      </c>
      <c r="BK4" s="89">
        <f t="shared" si="6"/>
        <v>0.20689655172413793</v>
      </c>
      <c r="BL4" s="120">
        <f t="shared" si="7"/>
        <v>0.28901734104046245</v>
      </c>
      <c r="BM4" s="122">
        <f t="shared" si="8"/>
        <v>0.24084778420038538</v>
      </c>
      <c r="BN4" s="90">
        <f t="shared" si="9"/>
        <v>1.2</v>
      </c>
      <c r="BO4" s="89">
        <f t="shared" si="10"/>
        <v>8.533333333333333E-2</v>
      </c>
      <c r="BP4" s="120">
        <f t="shared" si="11"/>
        <v>5.7142857142857141E-2</v>
      </c>
      <c r="BQ4" s="123">
        <f t="shared" si="12"/>
        <v>7.3282442748091606E-2</v>
      </c>
      <c r="BR4" s="91">
        <f t="shared" si="13"/>
        <v>88.518477229197075</v>
      </c>
      <c r="BS4" s="92">
        <f t="shared" si="14"/>
        <v>143.21567656296588</v>
      </c>
      <c r="BT4" s="93">
        <f t="shared" ref="BT4:BT19" si="29">BS4-BR4</f>
        <v>54.697199333768808</v>
      </c>
      <c r="BU4" s="89">
        <f t="shared" si="15"/>
        <v>8.6538461538461536E-2</v>
      </c>
      <c r="BV4" s="93">
        <f>IFERROR((D4*2)-(E4*((HOME!$D$18)*2))+(G4*3)-(H4*((HOME!$E$18)*3))+(J4)-(K4*(HOME!$F$18))+S4+T4+V4+W4-U4, 0)</f>
        <v>24.04</v>
      </c>
      <c r="BX4" s="26" t="s">
        <v>33</v>
      </c>
      <c r="BY4" s="25" t="s">
        <v>0</v>
      </c>
      <c r="BZ4" s="41" t="s">
        <v>66</v>
      </c>
      <c r="CA4" s="36" t="s">
        <v>68</v>
      </c>
      <c r="CB4" s="36" t="s">
        <v>69</v>
      </c>
      <c r="CC4" s="36" t="s">
        <v>114</v>
      </c>
      <c r="CD4" s="36" t="s">
        <v>113</v>
      </c>
      <c r="CE4" s="36" t="s">
        <v>112</v>
      </c>
      <c r="CF4" s="36" t="s">
        <v>70</v>
      </c>
      <c r="CG4" s="36" t="s">
        <v>71</v>
      </c>
      <c r="CH4" s="36" t="s">
        <v>72</v>
      </c>
      <c r="CI4" s="53" t="s">
        <v>73</v>
      </c>
      <c r="CJ4" s="41" t="s">
        <v>79</v>
      </c>
      <c r="CK4" s="36" t="s">
        <v>80</v>
      </c>
      <c r="CL4" s="36" t="s">
        <v>81</v>
      </c>
      <c r="CM4" s="36" t="s">
        <v>82</v>
      </c>
      <c r="CN4" s="36" t="s">
        <v>83</v>
      </c>
      <c r="CO4" s="36" t="s">
        <v>84</v>
      </c>
      <c r="CP4" s="36" t="s">
        <v>96</v>
      </c>
      <c r="CQ4" s="36" t="s">
        <v>85</v>
      </c>
      <c r="CR4" s="36" t="s">
        <v>86</v>
      </c>
      <c r="CS4" s="36" t="s">
        <v>87</v>
      </c>
      <c r="CT4" s="36" t="s">
        <v>88</v>
      </c>
      <c r="CU4" s="36" t="s">
        <v>89</v>
      </c>
      <c r="CV4" s="36" t="s">
        <v>90</v>
      </c>
      <c r="CW4" s="36" t="s">
        <v>91</v>
      </c>
      <c r="CX4" s="36" t="s">
        <v>92</v>
      </c>
      <c r="CY4" s="36" t="s">
        <v>93</v>
      </c>
      <c r="CZ4" s="56" t="s">
        <v>94</v>
      </c>
    </row>
    <row r="5" spans="2:104" ht="23.1" x14ac:dyDescent="0.85">
      <c r="B5" s="11">
        <v>2</v>
      </c>
      <c r="C5" s="11" t="s">
        <v>19</v>
      </c>
      <c r="D5" s="15">
        <v>6</v>
      </c>
      <c r="E5" s="16">
        <v>10</v>
      </c>
      <c r="F5" s="133">
        <f t="shared" si="16"/>
        <v>0.6</v>
      </c>
      <c r="G5" s="15">
        <v>5</v>
      </c>
      <c r="H5" s="16">
        <v>9</v>
      </c>
      <c r="I5" s="136">
        <f t="shared" si="17"/>
        <v>0.55555555555555558</v>
      </c>
      <c r="J5" s="33">
        <v>1</v>
      </c>
      <c r="K5" s="33">
        <v>1</v>
      </c>
      <c r="L5" s="31">
        <f t="shared" si="18"/>
        <v>1</v>
      </c>
      <c r="M5" s="21">
        <f t="shared" si="0"/>
        <v>11</v>
      </c>
      <c r="N5" s="16">
        <f t="shared" si="1"/>
        <v>19</v>
      </c>
      <c r="O5" s="139">
        <f t="shared" si="19"/>
        <v>0.57894736842105265</v>
      </c>
      <c r="P5" s="17">
        <f t="shared" si="20"/>
        <v>28</v>
      </c>
      <c r="Q5" s="15">
        <v>1</v>
      </c>
      <c r="R5" s="16">
        <v>6</v>
      </c>
      <c r="S5" s="17">
        <f t="shared" si="21"/>
        <v>7</v>
      </c>
      <c r="T5" s="15">
        <v>4</v>
      </c>
      <c r="U5" s="16">
        <v>6</v>
      </c>
      <c r="V5" s="16">
        <v>6</v>
      </c>
      <c r="W5" s="16">
        <v>3</v>
      </c>
      <c r="X5" s="16">
        <v>1</v>
      </c>
      <c r="Y5" s="16">
        <v>1</v>
      </c>
      <c r="Z5" s="16">
        <v>3</v>
      </c>
      <c r="AA5" s="16">
        <v>26</v>
      </c>
      <c r="AB5" s="39" t="s">
        <v>102</v>
      </c>
      <c r="AD5" s="11">
        <v>2</v>
      </c>
      <c r="AE5" s="11"/>
      <c r="AF5" s="15">
        <v>5</v>
      </c>
      <c r="AG5" s="16">
        <v>11</v>
      </c>
      <c r="AH5" s="133">
        <f t="shared" si="22"/>
        <v>0.45454545454545453</v>
      </c>
      <c r="AI5" s="15">
        <v>2</v>
      </c>
      <c r="AJ5" s="16">
        <v>6</v>
      </c>
      <c r="AK5" s="136">
        <f t="shared" si="23"/>
        <v>0.33333333333333331</v>
      </c>
      <c r="AL5" s="33">
        <v>2</v>
      </c>
      <c r="AM5" s="33">
        <v>4</v>
      </c>
      <c r="AN5" s="31">
        <f t="shared" si="24"/>
        <v>0.5</v>
      </c>
      <c r="AO5" s="21">
        <f t="shared" si="2"/>
        <v>7</v>
      </c>
      <c r="AP5" s="16">
        <f t="shared" si="3"/>
        <v>17</v>
      </c>
      <c r="AQ5" s="139">
        <f t="shared" si="25"/>
        <v>0.41176470588235292</v>
      </c>
      <c r="AR5" s="17">
        <f t="shared" si="26"/>
        <v>18</v>
      </c>
      <c r="AS5" s="15">
        <v>1</v>
      </c>
      <c r="AT5" s="16">
        <v>3</v>
      </c>
      <c r="AU5" s="17">
        <f t="shared" si="27"/>
        <v>4</v>
      </c>
      <c r="AV5" s="15">
        <v>6</v>
      </c>
      <c r="AW5" s="16">
        <v>4</v>
      </c>
      <c r="AX5" s="16">
        <v>2</v>
      </c>
      <c r="AY5" s="16">
        <v>1</v>
      </c>
      <c r="AZ5" s="16">
        <v>0</v>
      </c>
      <c r="BA5" s="16">
        <v>2</v>
      </c>
      <c r="BB5" s="16">
        <v>2</v>
      </c>
      <c r="BC5" s="16">
        <v>17</v>
      </c>
      <c r="BD5" s="39" t="s">
        <v>102</v>
      </c>
      <c r="BF5" s="70">
        <v>2</v>
      </c>
      <c r="BG5" s="71" t="s">
        <v>19</v>
      </c>
      <c r="BH5" s="84">
        <f t="shared" si="28"/>
        <v>0.71052631578947367</v>
      </c>
      <c r="BI5" s="116">
        <f t="shared" si="4"/>
        <v>0.72016460905349788</v>
      </c>
      <c r="BJ5" s="117">
        <f t="shared" si="5"/>
        <v>0.19322864250042726</v>
      </c>
      <c r="BK5" s="84">
        <f t="shared" si="6"/>
        <v>0.11594202898550725</v>
      </c>
      <c r="BL5" s="116">
        <f t="shared" si="7"/>
        <v>0.1358695652173913</v>
      </c>
      <c r="BM5" s="118">
        <f t="shared" si="8"/>
        <v>0.20380434782608695</v>
      </c>
      <c r="BN5" s="85">
        <f t="shared" si="9"/>
        <v>0.66666666666666663</v>
      </c>
      <c r="BO5" s="84">
        <f t="shared" si="10"/>
        <v>1.641025641025641E-2</v>
      </c>
      <c r="BP5" s="116">
        <f t="shared" si="11"/>
        <v>0.13186813186813187</v>
      </c>
      <c r="BQ5" s="119">
        <f t="shared" si="12"/>
        <v>6.5766294773928355E-2</v>
      </c>
      <c r="BR5" s="86">
        <f t="shared" si="13"/>
        <v>93.21032548898576</v>
      </c>
      <c r="BS5" s="87">
        <f t="shared" si="14"/>
        <v>123.77970284016367</v>
      </c>
      <c r="BT5" s="88">
        <f t="shared" si="29"/>
        <v>30.569377351177906</v>
      </c>
      <c r="BU5" s="84">
        <f t="shared" si="15"/>
        <v>9.7756410256410256E-2</v>
      </c>
      <c r="BV5" s="88">
        <f>IFERROR((D5*2)-(E5*((HOME!$D$18)*2))+(G5*3)-(H5*((HOME!$E$18)*3))+(J5)-(K5*(HOME!$F$18))+S5+T5+V5+W5-U5, 0)</f>
        <v>26.29</v>
      </c>
      <c r="BX5" s="26">
        <v>0</v>
      </c>
      <c r="BY5" s="25" t="s">
        <v>17</v>
      </c>
      <c r="BZ5" s="48">
        <f t="shared" ref="BZ5:BZ20" si="30">IFERROR(W3+((V3*CB5)*(1-(1.07*CA5)))+(R3*(1-CB5)), 0)</f>
        <v>4.5520215030870768</v>
      </c>
      <c r="CA5" s="40">
        <f>IFERROR(($AS$19/($AS$19+$R$19)), 0)</f>
        <v>0.32142857142857145</v>
      </c>
      <c r="CB5" s="46">
        <f>IFERROR(($AQ$19*(1-CA5))/($AQ$19*(1-CA5)+(CA5*(1-$AQ$19))), 0)</f>
        <v>0.65126676602086442</v>
      </c>
      <c r="CC5" s="46">
        <f t="shared" ref="CC5:CC20" si="31">IFERROR(((($AP$19-$AO$19-$V$19)*CB5*(1-1.07*CA5))/$AA$19)*AA3, 0)</f>
        <v>0.42727751756440274</v>
      </c>
      <c r="CD5" s="46">
        <f t="shared" ref="CD5:CD20" si="32">IFERROR((Z3/$Z$19)*0.4*$AM$19*((1-$AN$19)^2), 0)</f>
        <v>0.21512605042016808</v>
      </c>
      <c r="CE5" s="36">
        <f t="shared" ref="CE5:CE20" si="33">IFERROR((($AW$19-$W$19)/$AA$19)*AA3, 0)</f>
        <v>4.4000000000000004</v>
      </c>
      <c r="CF5" s="46">
        <f>IFERROR(CC5+CE5+CD5, 0)</f>
        <v>5.0424035679845716</v>
      </c>
      <c r="CG5" s="46">
        <f>IFERROR(BZ5+CF5, 0)</f>
        <v>9.5944250710716474</v>
      </c>
      <c r="CH5" s="46">
        <f t="shared" ref="CH5:CH20" si="34">IFERROR(CG5/($BD$3*(AA3/$BC$19)),0)</f>
        <v>0.3424728233582936</v>
      </c>
      <c r="CI5" s="54">
        <f>IFERROR($AO$19+(1-((1-$AN$19)^2))*0.4*$AM$19, 0)</f>
        <v>56.588235294117645</v>
      </c>
      <c r="CJ5" s="48">
        <f t="shared" ref="CJ5:CJ20" si="35">IFERROR(2*(M3+0.5*G3)*(1-(0.5*((P3-J3)/(2*N3)))*CK5), 0)</f>
        <v>6.9821428571428577</v>
      </c>
      <c r="CK5" s="46">
        <f t="shared" ref="CK5:CK20" si="36">IFERROR(((5*AA3/$AA$19)*1.14*(($T$19-T3)/$M$19))+((1-(5*AA3/$AA$19))*(((($T$19/$AA$19)*AA3*5)-T3)/((($M$19/$AA$19)*AA3*5)-M3))), 0)</f>
        <v>0.5089285714285714</v>
      </c>
      <c r="CL5" s="46">
        <f t="shared" ref="CL5:CL20" si="37">IFERROR(2*((($M$19)+0.5*($H$19-G3))/($M$19-M3))*0.5*((($P$19-$J$19)-(P3-J3))/(2*($N$19-N3)))*T3, 0)</f>
        <v>0</v>
      </c>
      <c r="CM5" s="46">
        <f t="shared" ref="CM5:CM20" si="38">IFERROR(1-($Q$19/CN5)*CO5*CQ5, 0)</f>
        <v>0.90191767339796292</v>
      </c>
      <c r="CN5" s="46">
        <f>IFERROR($M$19+(1-(1-($J$19/$K$19))^2)*$K$19*0.4, 0)</f>
        <v>70.204878048780486</v>
      </c>
      <c r="CO5" s="46">
        <f>IFERROR(((1-CP5)*CQ5)/((1-CP5)*CQ5+(1-CQ5)*CP5), 0)</f>
        <v>0.54804345526186515</v>
      </c>
      <c r="CP5" s="46">
        <f>IFERROR($Q$19/($Q$19+$AT$19), 0)</f>
        <v>0.38666666666666666</v>
      </c>
      <c r="CQ5" s="46">
        <f>IFERROR(CN5/($N$19+0.44*$K$19+$U$19), 0)</f>
        <v>0.43325646783991911</v>
      </c>
      <c r="CR5" s="46">
        <f t="shared" ref="CR5:CR20" si="39">IFERROR(Q3*CO5*CQ5*($P$19/($M$19+(1-(1-($J$19/$K$19))^2)*0.4*$K$19)), 0)</f>
        <v>4.2750365801715482</v>
      </c>
      <c r="CS5" s="46">
        <f t="shared" ref="CS5:CS20" si="40">IFERROR((CJ5+CL5+J3)*CM5+CR5, 0)</f>
        <v>18.689613681799706</v>
      </c>
      <c r="CT5" s="46">
        <f t="shared" ref="CT5:CT20" si="41">IFERROR(M3*(1-(0.5*((P3-J3)/(2*N3)))*CK5), 0)</f>
        <v>3.4910714285714288</v>
      </c>
      <c r="CU5" s="46">
        <f t="shared" ref="CU5:CU20" si="42">IFERROR(0.5*((($P$19-$J$19)-(P3-J3))/(2*($N$19-N3)))*T3, 0)</f>
        <v>0</v>
      </c>
      <c r="CV5" s="46">
        <f t="shared" ref="CV5:CV20" si="43">IFERROR((1-(1-(J3/K3))^2)*0.4*K3, 0)</f>
        <v>4.2545454545454549</v>
      </c>
      <c r="CW5" s="46">
        <f t="shared" ref="CW5:CW20" si="44">IFERROR(Q3*CO5*CQ5, 0)</f>
        <v>1.8995469731963235</v>
      </c>
      <c r="CX5" s="46">
        <f t="shared" ref="CX5:CX20" si="45">IFERROR((N3-M3)*(1-(1.07*CP5)), 0)</f>
        <v>2.3450666666666669</v>
      </c>
      <c r="CY5" s="46">
        <f t="shared" ref="CY5:CY20" si="46">IFERROR(((1-(J3/K3))^2)*0.4*K3, 0)</f>
        <v>0.14545454545454536</v>
      </c>
      <c r="CZ5" s="44">
        <f t="shared" ref="CZ5:CZ20" si="47">IFERROR(((CT5+CU5+CV5)*CM5)+CW5+CX5+CY5+U3, 0)</f>
        <v>14.375976943570297</v>
      </c>
    </row>
    <row r="6" spans="2:104" ht="23.1" x14ac:dyDescent="0.85">
      <c r="B6" s="11">
        <v>3</v>
      </c>
      <c r="C6" s="11" t="s">
        <v>20</v>
      </c>
      <c r="D6" s="18">
        <v>4</v>
      </c>
      <c r="E6" s="19">
        <v>5</v>
      </c>
      <c r="F6" s="134">
        <f t="shared" si="16"/>
        <v>0.8</v>
      </c>
      <c r="G6" s="18">
        <v>2</v>
      </c>
      <c r="H6" s="19">
        <v>3</v>
      </c>
      <c r="I6" s="137">
        <f t="shared" si="17"/>
        <v>0.66666666666666663</v>
      </c>
      <c r="J6" s="34">
        <v>2</v>
      </c>
      <c r="K6" s="34">
        <v>2</v>
      </c>
      <c r="L6" s="32">
        <f t="shared" si="18"/>
        <v>1</v>
      </c>
      <c r="M6" s="22">
        <f t="shared" si="0"/>
        <v>6</v>
      </c>
      <c r="N6" s="19">
        <f t="shared" si="1"/>
        <v>8</v>
      </c>
      <c r="O6" s="140">
        <f t="shared" si="19"/>
        <v>0.75</v>
      </c>
      <c r="P6" s="20">
        <f t="shared" si="20"/>
        <v>16</v>
      </c>
      <c r="Q6" s="18">
        <v>2</v>
      </c>
      <c r="R6" s="19">
        <v>1</v>
      </c>
      <c r="S6" s="20">
        <f t="shared" si="21"/>
        <v>3</v>
      </c>
      <c r="T6" s="18">
        <v>2</v>
      </c>
      <c r="U6" s="19">
        <v>1</v>
      </c>
      <c r="V6" s="19">
        <v>1</v>
      </c>
      <c r="W6" s="19">
        <v>2</v>
      </c>
      <c r="X6" s="19">
        <v>0</v>
      </c>
      <c r="Y6" s="19">
        <v>6</v>
      </c>
      <c r="Z6" s="19">
        <v>3</v>
      </c>
      <c r="AA6" s="19">
        <v>10</v>
      </c>
      <c r="AB6" s="63">
        <f>IFERROR((AB3/32)*40, 0)</f>
        <v>177.72599999999997</v>
      </c>
      <c r="AD6" s="11">
        <v>3</v>
      </c>
      <c r="AE6" s="11"/>
      <c r="AF6" s="18">
        <v>3</v>
      </c>
      <c r="AG6" s="19">
        <v>6</v>
      </c>
      <c r="AH6" s="134">
        <f t="shared" si="22"/>
        <v>0.5</v>
      </c>
      <c r="AI6" s="18">
        <v>1</v>
      </c>
      <c r="AJ6" s="19">
        <v>3</v>
      </c>
      <c r="AK6" s="137">
        <f t="shared" si="23"/>
        <v>0.33333333333333331</v>
      </c>
      <c r="AL6" s="34">
        <v>3</v>
      </c>
      <c r="AM6" s="34">
        <v>5</v>
      </c>
      <c r="AN6" s="32">
        <f t="shared" si="24"/>
        <v>0.6</v>
      </c>
      <c r="AO6" s="22">
        <f t="shared" si="2"/>
        <v>4</v>
      </c>
      <c r="AP6" s="19">
        <f t="shared" si="3"/>
        <v>9</v>
      </c>
      <c r="AQ6" s="140">
        <f t="shared" si="25"/>
        <v>0.44444444444444442</v>
      </c>
      <c r="AR6" s="20">
        <f t="shared" si="26"/>
        <v>12</v>
      </c>
      <c r="AS6" s="18">
        <v>2</v>
      </c>
      <c r="AT6" s="19">
        <v>7</v>
      </c>
      <c r="AU6" s="20">
        <f t="shared" si="27"/>
        <v>9</v>
      </c>
      <c r="AV6" s="18">
        <v>5</v>
      </c>
      <c r="AW6" s="19">
        <v>0</v>
      </c>
      <c r="AX6" s="19">
        <v>5</v>
      </c>
      <c r="AY6" s="19">
        <v>2</v>
      </c>
      <c r="AZ6" s="19">
        <v>0</v>
      </c>
      <c r="BA6" s="19">
        <v>1</v>
      </c>
      <c r="BB6" s="19">
        <v>2</v>
      </c>
      <c r="BC6" s="19">
        <v>14</v>
      </c>
      <c r="BD6" s="63">
        <f>IFERROR((BD3/32)*40, 0)</f>
        <v>175.09464285714287</v>
      </c>
      <c r="BF6" s="70">
        <v>3</v>
      </c>
      <c r="BG6" s="71" t="s">
        <v>20</v>
      </c>
      <c r="BH6" s="89">
        <f t="shared" si="28"/>
        <v>0.875</v>
      </c>
      <c r="BI6" s="120">
        <f t="shared" si="4"/>
        <v>0.9009009009009008</v>
      </c>
      <c r="BJ6" s="121">
        <f t="shared" si="5"/>
        <v>0.19511231794618616</v>
      </c>
      <c r="BK6" s="89">
        <f t="shared" si="6"/>
        <v>0.17391304347826086</v>
      </c>
      <c r="BL6" s="120">
        <f t="shared" si="7"/>
        <v>0.16835016835016833</v>
      </c>
      <c r="BM6" s="122">
        <f t="shared" si="8"/>
        <v>8.4175084175084167E-2</v>
      </c>
      <c r="BN6" s="90">
        <f t="shared" si="9"/>
        <v>2</v>
      </c>
      <c r="BO6" s="89">
        <f t="shared" si="10"/>
        <v>8.533333333333333E-2</v>
      </c>
      <c r="BP6" s="120">
        <f t="shared" si="11"/>
        <v>5.7142857142857141E-2</v>
      </c>
      <c r="BQ6" s="123">
        <f t="shared" si="12"/>
        <v>7.3282442748091606E-2</v>
      </c>
      <c r="BR6" s="91">
        <f t="shared" si="13"/>
        <v>93.057988329445735</v>
      </c>
      <c r="BS6" s="92">
        <f t="shared" si="14"/>
        <v>177.17742572285528</v>
      </c>
      <c r="BT6" s="93">
        <f t="shared" si="29"/>
        <v>84.119437393409541</v>
      </c>
      <c r="BU6" s="89">
        <f t="shared" si="15"/>
        <v>6.25E-2</v>
      </c>
      <c r="BV6" s="93">
        <f>IFERROR((D6*2)-(E6*((HOME!$D$18)*2))+(G6*3)-(H6*((HOME!$E$18)*3))+(J6)-(K6*(HOME!$F$18))+S6+T6+V6+W6-U6, 0)</f>
        <v>15.43</v>
      </c>
      <c r="BX6" s="26">
        <v>1</v>
      </c>
      <c r="BY6" s="25" t="s">
        <v>18</v>
      </c>
      <c r="BZ6" s="48">
        <f t="shared" si="30"/>
        <v>7.5520215030870776</v>
      </c>
      <c r="CA6" s="40">
        <f t="shared" ref="CA6:CA20" si="48">IFERROR(($AS$19/($AS$19+$R$19)), 0)</f>
        <v>0.32142857142857145</v>
      </c>
      <c r="CB6" s="46">
        <f t="shared" ref="CB6:CB20" si="49">IFERROR(($AQ$19*(1-CA6))/($AQ$19*(1-CA6)+(CA6*(1-$AQ$19))), 0)</f>
        <v>0.65126676602086442</v>
      </c>
      <c r="CC6" s="46">
        <f t="shared" si="31"/>
        <v>0.26704844847775172</v>
      </c>
      <c r="CD6" s="46">
        <f t="shared" si="32"/>
        <v>0.43025210084033616</v>
      </c>
      <c r="CE6" s="36">
        <f t="shared" si="33"/>
        <v>2.75</v>
      </c>
      <c r="CF6" s="46">
        <f t="shared" ref="CF6:CF20" si="50">IFERROR(CC6+CE6+CD6, 0)</f>
        <v>3.4473005493180882</v>
      </c>
      <c r="CG6" s="46">
        <f t="shared" ref="CG6:CG20" si="51">IFERROR(BZ6+CF6, 0)</f>
        <v>10.999322052405166</v>
      </c>
      <c r="CH6" s="46">
        <f t="shared" si="34"/>
        <v>0.62819295170437339</v>
      </c>
      <c r="CI6" s="54">
        <f t="shared" ref="CI6:CI20" si="52">IFERROR($AO$19+(1-((1-$AN$19)^2))*0.4*$AM$19, 0)</f>
        <v>56.588235294117645</v>
      </c>
      <c r="CJ6" s="48">
        <f t="shared" si="35"/>
        <v>12.425140230526479</v>
      </c>
      <c r="CK6" s="46">
        <f t="shared" si="36"/>
        <v>0.36620227832512314</v>
      </c>
      <c r="CL6" s="46">
        <f t="shared" si="37"/>
        <v>5.5575000000000001</v>
      </c>
      <c r="CM6" s="36">
        <f t="shared" si="38"/>
        <v>0.90191767339796292</v>
      </c>
      <c r="CN6" s="46">
        <f t="shared" ref="CN6:CN20" si="53">IFERROR($M$19+(1-(1-($J$19/$K$19))^2)*$K$19*0.4, 0)</f>
        <v>70.204878048780486</v>
      </c>
      <c r="CO6" s="46">
        <f t="shared" ref="CO6:CO20" si="54">IFERROR(((1-CP6)*CQ6)/((1-CP6)*CQ6+(1-CQ6)*CP6), 0)</f>
        <v>0.54804345526186515</v>
      </c>
      <c r="CP6" s="46">
        <f t="shared" ref="CP6:CP20" si="55">IFERROR($Q$19/($Q$19+$AT$19), 0)</f>
        <v>0.38666666666666666</v>
      </c>
      <c r="CQ6" s="46">
        <f t="shared" ref="CQ6:CQ20" si="56">IFERROR(CN6/($N$19+0.44*$K$19+$U$19), 0)</f>
        <v>0.43325646783991911</v>
      </c>
      <c r="CR6" s="46">
        <f t="shared" si="39"/>
        <v>2.1375182900857741</v>
      </c>
      <c r="CS6" s="46">
        <f t="shared" si="40"/>
        <v>21.062132348548708</v>
      </c>
      <c r="CT6" s="46">
        <f t="shared" si="41"/>
        <v>4.9700560922105907</v>
      </c>
      <c r="CU6" s="46">
        <f t="shared" si="42"/>
        <v>1.828125</v>
      </c>
      <c r="CV6" s="46">
        <f t="shared" si="43"/>
        <v>1.5</v>
      </c>
      <c r="CW6" s="46">
        <f t="shared" si="44"/>
        <v>0.94977348659816174</v>
      </c>
      <c r="CX6" s="46">
        <f t="shared" si="45"/>
        <v>1.1725333333333334</v>
      </c>
      <c r="CY6" s="46">
        <f t="shared" si="46"/>
        <v>0.1</v>
      </c>
      <c r="CZ6" s="44">
        <f t="shared" si="47"/>
        <v>14.706583004053037</v>
      </c>
    </row>
    <row r="7" spans="2:104" ht="23.1" x14ac:dyDescent="0.85">
      <c r="B7" s="11">
        <v>4</v>
      </c>
      <c r="C7" s="11" t="s">
        <v>21</v>
      </c>
      <c r="D7" s="15">
        <v>3</v>
      </c>
      <c r="E7" s="16">
        <v>4</v>
      </c>
      <c r="F7" s="133">
        <f t="shared" si="16"/>
        <v>0.75</v>
      </c>
      <c r="G7" s="15">
        <v>2</v>
      </c>
      <c r="H7" s="16">
        <v>6</v>
      </c>
      <c r="I7" s="136">
        <f t="shared" si="17"/>
        <v>0.33333333333333331</v>
      </c>
      <c r="J7" s="33">
        <v>2</v>
      </c>
      <c r="K7" s="33">
        <v>6</v>
      </c>
      <c r="L7" s="31">
        <f t="shared" si="18"/>
        <v>0.33333333333333331</v>
      </c>
      <c r="M7" s="21">
        <f t="shared" si="0"/>
        <v>5</v>
      </c>
      <c r="N7" s="16">
        <f t="shared" si="1"/>
        <v>10</v>
      </c>
      <c r="O7" s="139">
        <f t="shared" si="19"/>
        <v>0.5</v>
      </c>
      <c r="P7" s="17">
        <f t="shared" si="20"/>
        <v>14</v>
      </c>
      <c r="Q7" s="15">
        <v>4</v>
      </c>
      <c r="R7" s="16">
        <v>4</v>
      </c>
      <c r="S7" s="17">
        <f t="shared" si="21"/>
        <v>8</v>
      </c>
      <c r="T7" s="15">
        <v>3</v>
      </c>
      <c r="U7" s="16">
        <v>2</v>
      </c>
      <c r="V7" s="16">
        <v>4</v>
      </c>
      <c r="W7" s="16">
        <v>1</v>
      </c>
      <c r="X7" s="16">
        <v>0</v>
      </c>
      <c r="Y7" s="16">
        <v>3</v>
      </c>
      <c r="Z7" s="16">
        <v>2</v>
      </c>
      <c r="AA7" s="16">
        <v>10</v>
      </c>
      <c r="AD7" s="11">
        <v>4</v>
      </c>
      <c r="AE7" s="11"/>
      <c r="AF7" s="15">
        <v>2</v>
      </c>
      <c r="AG7" s="16">
        <v>3</v>
      </c>
      <c r="AH7" s="133">
        <f t="shared" si="22"/>
        <v>0.66666666666666663</v>
      </c>
      <c r="AI7" s="15">
        <v>3</v>
      </c>
      <c r="AJ7" s="16">
        <v>4</v>
      </c>
      <c r="AK7" s="136">
        <f t="shared" si="23"/>
        <v>0.75</v>
      </c>
      <c r="AL7" s="33">
        <v>2</v>
      </c>
      <c r="AM7" s="33">
        <v>2</v>
      </c>
      <c r="AN7" s="31">
        <f t="shared" si="24"/>
        <v>1</v>
      </c>
      <c r="AO7" s="21">
        <f t="shared" si="2"/>
        <v>5</v>
      </c>
      <c r="AP7" s="16">
        <f t="shared" si="3"/>
        <v>7</v>
      </c>
      <c r="AQ7" s="139">
        <f t="shared" si="25"/>
        <v>0.7142857142857143</v>
      </c>
      <c r="AR7" s="17">
        <f t="shared" si="26"/>
        <v>15</v>
      </c>
      <c r="AS7" s="15">
        <v>1</v>
      </c>
      <c r="AT7" s="16">
        <v>8</v>
      </c>
      <c r="AU7" s="17">
        <f t="shared" si="27"/>
        <v>9</v>
      </c>
      <c r="AV7" s="15">
        <v>2</v>
      </c>
      <c r="AW7" s="16">
        <v>5</v>
      </c>
      <c r="AX7" s="16">
        <v>1</v>
      </c>
      <c r="AY7" s="16">
        <v>0</v>
      </c>
      <c r="AZ7" s="16">
        <v>0</v>
      </c>
      <c r="BA7" s="16">
        <v>7</v>
      </c>
      <c r="BB7" s="16">
        <v>3</v>
      </c>
      <c r="BC7" s="16">
        <v>15</v>
      </c>
      <c r="BF7" s="70">
        <v>4</v>
      </c>
      <c r="BG7" s="71" t="s">
        <v>21</v>
      </c>
      <c r="BH7" s="84">
        <f t="shared" si="28"/>
        <v>0.6</v>
      </c>
      <c r="BI7" s="116">
        <f t="shared" si="4"/>
        <v>0.55379746835443033</v>
      </c>
      <c r="BJ7" s="117">
        <f t="shared" si="5"/>
        <v>0.28911379906196005</v>
      </c>
      <c r="BK7" s="84">
        <f t="shared" si="6"/>
        <v>0.24</v>
      </c>
      <c r="BL7" s="116">
        <f t="shared" si="7"/>
        <v>0.17006802721088435</v>
      </c>
      <c r="BM7" s="118">
        <f t="shared" si="8"/>
        <v>0.11337868480725623</v>
      </c>
      <c r="BN7" s="85">
        <f t="shared" si="9"/>
        <v>1.5</v>
      </c>
      <c r="BO7" s="84">
        <f t="shared" si="10"/>
        <v>0.17066666666666666</v>
      </c>
      <c r="BP7" s="116">
        <f t="shared" si="11"/>
        <v>0.22857142857142856</v>
      </c>
      <c r="BQ7" s="119">
        <f t="shared" si="12"/>
        <v>0.19541984732824427</v>
      </c>
      <c r="BR7" s="86">
        <f t="shared" si="13"/>
        <v>86.849893224723459</v>
      </c>
      <c r="BS7" s="87">
        <f t="shared" si="14"/>
        <v>123.62140014135559</v>
      </c>
      <c r="BT7" s="88">
        <f t="shared" si="29"/>
        <v>36.771506916632134</v>
      </c>
      <c r="BU7" s="84">
        <f t="shared" si="15"/>
        <v>4.807692307692308E-2</v>
      </c>
      <c r="BV7" s="88">
        <f>IFERROR((D7*2)-(E7*((HOME!$D$18)*2))+(G7*3)-(H7*((HOME!$E$18)*3))+(J7)-(K7*(HOME!$F$18))+S7+T7+V7+W7-U7, 0)</f>
        <v>16.059999999999999</v>
      </c>
      <c r="BX7" s="26">
        <v>2</v>
      </c>
      <c r="BY7" s="25" t="s">
        <v>19</v>
      </c>
      <c r="BZ7" s="48">
        <f t="shared" si="30"/>
        <v>7.6560645092612294</v>
      </c>
      <c r="CA7" s="40">
        <f t="shared" si="48"/>
        <v>0.32142857142857145</v>
      </c>
      <c r="CB7" s="46">
        <f t="shared" si="49"/>
        <v>0.65126676602086442</v>
      </c>
      <c r="CC7" s="46">
        <f t="shared" si="31"/>
        <v>0.34716298302107723</v>
      </c>
      <c r="CD7" s="46">
        <f t="shared" si="32"/>
        <v>0.32268907563025212</v>
      </c>
      <c r="CE7" s="36">
        <f t="shared" si="33"/>
        <v>3.5750000000000002</v>
      </c>
      <c r="CF7" s="46">
        <f t="shared" si="50"/>
        <v>4.2448520586513299</v>
      </c>
      <c r="CG7" s="46">
        <f t="shared" si="51"/>
        <v>11.90091656791256</v>
      </c>
      <c r="CH7" s="46">
        <f t="shared" si="34"/>
        <v>0.52283445436738163</v>
      </c>
      <c r="CI7" s="54">
        <f t="shared" si="52"/>
        <v>56.588235294117645</v>
      </c>
      <c r="CJ7" s="48">
        <f t="shared" si="35"/>
        <v>22.817855138014874</v>
      </c>
      <c r="CK7" s="46">
        <f t="shared" si="36"/>
        <v>0.43599864130434779</v>
      </c>
      <c r="CL7" s="46">
        <f t="shared" si="37"/>
        <v>4.1176470588235299</v>
      </c>
      <c r="CM7" s="36">
        <f t="shared" si="38"/>
        <v>0.90191767339796292</v>
      </c>
      <c r="CN7" s="46">
        <f t="shared" si="53"/>
        <v>70.204878048780486</v>
      </c>
      <c r="CO7" s="46">
        <f t="shared" si="54"/>
        <v>0.54804345526186515</v>
      </c>
      <c r="CP7" s="46">
        <f t="shared" si="55"/>
        <v>0.38666666666666666</v>
      </c>
      <c r="CQ7" s="46">
        <f t="shared" si="56"/>
        <v>0.43325646783991911</v>
      </c>
      <c r="CR7" s="46">
        <f t="shared" si="39"/>
        <v>0.53437957252144352</v>
      </c>
      <c r="CS7" s="46">
        <f t="shared" si="40"/>
        <v>25.72990271909762</v>
      </c>
      <c r="CT7" s="46">
        <f t="shared" si="41"/>
        <v>9.2961632043764304</v>
      </c>
      <c r="CU7" s="46">
        <f t="shared" si="42"/>
        <v>1.2352941176470589</v>
      </c>
      <c r="CV7" s="46">
        <f t="shared" si="43"/>
        <v>0.4</v>
      </c>
      <c r="CW7" s="46">
        <f t="shared" si="44"/>
        <v>0.23744337164954044</v>
      </c>
      <c r="CX7" s="46">
        <f t="shared" si="45"/>
        <v>4.6901333333333337</v>
      </c>
      <c r="CY7" s="46">
        <f t="shared" si="46"/>
        <v>0</v>
      </c>
      <c r="CZ7" s="44">
        <f t="shared" si="47"/>
        <v>20.786851259711426</v>
      </c>
    </row>
    <row r="8" spans="2:104" ht="23.1" x14ac:dyDescent="0.85">
      <c r="B8" s="11">
        <v>5</v>
      </c>
      <c r="C8" s="11" t="s">
        <v>22</v>
      </c>
      <c r="D8" s="18">
        <v>1</v>
      </c>
      <c r="E8" s="19">
        <v>2</v>
      </c>
      <c r="F8" s="134">
        <f t="shared" si="16"/>
        <v>0.5</v>
      </c>
      <c r="G8" s="18">
        <v>0</v>
      </c>
      <c r="H8" s="19">
        <v>0</v>
      </c>
      <c r="I8" s="137">
        <f t="shared" si="17"/>
        <v>0</v>
      </c>
      <c r="J8" s="34">
        <v>0</v>
      </c>
      <c r="K8" s="34">
        <v>0</v>
      </c>
      <c r="L8" s="32">
        <f t="shared" si="18"/>
        <v>0</v>
      </c>
      <c r="M8" s="22">
        <f t="shared" si="0"/>
        <v>1</v>
      </c>
      <c r="N8" s="19">
        <f t="shared" si="1"/>
        <v>2</v>
      </c>
      <c r="O8" s="140">
        <f t="shared" si="19"/>
        <v>0.5</v>
      </c>
      <c r="P8" s="20">
        <f t="shared" si="20"/>
        <v>2</v>
      </c>
      <c r="Q8" s="18">
        <v>1</v>
      </c>
      <c r="R8" s="19">
        <v>0</v>
      </c>
      <c r="S8" s="20">
        <f t="shared" si="21"/>
        <v>1</v>
      </c>
      <c r="T8" s="18">
        <v>1</v>
      </c>
      <c r="U8" s="19">
        <v>0</v>
      </c>
      <c r="V8" s="19">
        <v>0</v>
      </c>
      <c r="W8" s="19">
        <v>0</v>
      </c>
      <c r="X8" s="19">
        <v>0</v>
      </c>
      <c r="Y8" s="19">
        <v>1</v>
      </c>
      <c r="Z8" s="19">
        <v>1</v>
      </c>
      <c r="AA8" s="19">
        <v>2</v>
      </c>
      <c r="AD8" s="11">
        <v>5</v>
      </c>
      <c r="AE8" s="11"/>
      <c r="AF8" s="18">
        <v>2</v>
      </c>
      <c r="AG8" s="19">
        <v>2</v>
      </c>
      <c r="AH8" s="134">
        <f t="shared" si="22"/>
        <v>1</v>
      </c>
      <c r="AI8" s="18">
        <v>0</v>
      </c>
      <c r="AJ8" s="19">
        <v>1</v>
      </c>
      <c r="AK8" s="137">
        <f t="shared" si="23"/>
        <v>0</v>
      </c>
      <c r="AL8" s="34">
        <v>1</v>
      </c>
      <c r="AM8" s="34">
        <v>3</v>
      </c>
      <c r="AN8" s="32">
        <f t="shared" si="24"/>
        <v>0.33333333333333331</v>
      </c>
      <c r="AO8" s="22">
        <f t="shared" si="2"/>
        <v>2</v>
      </c>
      <c r="AP8" s="19">
        <f t="shared" si="3"/>
        <v>3</v>
      </c>
      <c r="AQ8" s="140">
        <f t="shared" si="25"/>
        <v>0.66666666666666663</v>
      </c>
      <c r="AR8" s="20">
        <f t="shared" si="26"/>
        <v>5</v>
      </c>
      <c r="AS8" s="18">
        <v>0</v>
      </c>
      <c r="AT8" s="19">
        <v>2</v>
      </c>
      <c r="AU8" s="20">
        <f t="shared" si="27"/>
        <v>2</v>
      </c>
      <c r="AV8" s="18">
        <v>3</v>
      </c>
      <c r="AW8" s="19">
        <v>2</v>
      </c>
      <c r="AX8" s="19">
        <v>1</v>
      </c>
      <c r="AY8" s="19">
        <v>0</v>
      </c>
      <c r="AZ8" s="19">
        <v>0</v>
      </c>
      <c r="BA8" s="19">
        <v>0</v>
      </c>
      <c r="BB8" s="19">
        <v>1</v>
      </c>
      <c r="BC8" s="19">
        <v>20</v>
      </c>
      <c r="BF8" s="70">
        <v>5</v>
      </c>
      <c r="BG8" s="71" t="s">
        <v>22</v>
      </c>
      <c r="BH8" s="89">
        <f t="shared" si="28"/>
        <v>0.5</v>
      </c>
      <c r="BI8" s="120">
        <f t="shared" si="4"/>
        <v>0.5</v>
      </c>
      <c r="BJ8" s="121">
        <f t="shared" si="5"/>
        <v>0.19748210318439893</v>
      </c>
      <c r="BK8" s="89">
        <f t="shared" si="6"/>
        <v>0.4</v>
      </c>
      <c r="BL8" s="120">
        <f t="shared" si="7"/>
        <v>0.33333333333333331</v>
      </c>
      <c r="BM8" s="122">
        <f t="shared" si="8"/>
        <v>0</v>
      </c>
      <c r="BN8" s="90">
        <f t="shared" si="9"/>
        <v>0</v>
      </c>
      <c r="BO8" s="89">
        <f t="shared" si="10"/>
        <v>0.21333333333333335</v>
      </c>
      <c r="BP8" s="120">
        <f t="shared" si="11"/>
        <v>0</v>
      </c>
      <c r="BQ8" s="123">
        <f t="shared" si="12"/>
        <v>0.12213740458015267</v>
      </c>
      <c r="BR8" s="91">
        <f t="shared" si="13"/>
        <v>106.0843026301762</v>
      </c>
      <c r="BS8" s="92">
        <f t="shared" si="14"/>
        <v>155.17540385347587</v>
      </c>
      <c r="BT8" s="93">
        <f t="shared" si="29"/>
        <v>49.091101223299674</v>
      </c>
      <c r="BU8" s="89">
        <f t="shared" si="15"/>
        <v>8.0128205128205121E-3</v>
      </c>
      <c r="BV8" s="93">
        <f>IFERROR((D8*2)-(E8*((HOME!$D$18)*2))+(G8*3)-(H8*((HOME!$E$18)*3))+(J8)-(K8*(HOME!$F$18))+S8+T8+V8+W8-U8, 0)</f>
        <v>2.5</v>
      </c>
      <c r="BX8" s="26">
        <v>3</v>
      </c>
      <c r="BY8" s="25" t="s">
        <v>20</v>
      </c>
      <c r="BZ8" s="48">
        <f t="shared" si="30"/>
        <v>2.7760107515435388</v>
      </c>
      <c r="CA8" s="40">
        <f t="shared" si="48"/>
        <v>0.32142857142857145</v>
      </c>
      <c r="CB8" s="46">
        <f t="shared" si="49"/>
        <v>0.65126676602086442</v>
      </c>
      <c r="CC8" s="46">
        <f t="shared" si="31"/>
        <v>0.13352422423887586</v>
      </c>
      <c r="CD8" s="46">
        <f t="shared" si="32"/>
        <v>0.32268907563025212</v>
      </c>
      <c r="CE8" s="36">
        <f t="shared" si="33"/>
        <v>1.375</v>
      </c>
      <c r="CF8" s="46">
        <f t="shared" si="50"/>
        <v>1.831213299869128</v>
      </c>
      <c r="CG8" s="46">
        <f t="shared" si="51"/>
        <v>4.6072240514126666</v>
      </c>
      <c r="CH8" s="46">
        <f t="shared" si="34"/>
        <v>0.52625528414043288</v>
      </c>
      <c r="CI8" s="54">
        <f t="shared" si="52"/>
        <v>56.588235294117645</v>
      </c>
      <c r="CJ8" s="48">
        <f t="shared" si="35"/>
        <v>10.975454313858696</v>
      </c>
      <c r="CK8" s="46">
        <f t="shared" si="36"/>
        <v>0.49380337732919255</v>
      </c>
      <c r="CL8" s="46">
        <f t="shared" si="37"/>
        <v>1.8806250000000002</v>
      </c>
      <c r="CM8" s="36">
        <f t="shared" si="38"/>
        <v>0.90191767339796292</v>
      </c>
      <c r="CN8" s="46">
        <f t="shared" si="53"/>
        <v>70.204878048780486</v>
      </c>
      <c r="CO8" s="46">
        <f t="shared" si="54"/>
        <v>0.54804345526186515</v>
      </c>
      <c r="CP8" s="46">
        <f t="shared" si="55"/>
        <v>0.38666666666666666</v>
      </c>
      <c r="CQ8" s="46">
        <f t="shared" si="56"/>
        <v>0.43325646783991911</v>
      </c>
      <c r="CR8" s="46">
        <f t="shared" si="39"/>
        <v>1.068759145042887</v>
      </c>
      <c r="CS8" s="46">
        <f t="shared" si="40"/>
        <v>14.467719635613928</v>
      </c>
      <c r="CT8" s="46">
        <f t="shared" si="41"/>
        <v>4.7037661345108699</v>
      </c>
      <c r="CU8" s="46">
        <f t="shared" si="42"/>
        <v>0.61458333333333337</v>
      </c>
      <c r="CV8" s="46">
        <f t="shared" si="43"/>
        <v>0.8</v>
      </c>
      <c r="CW8" s="46">
        <f t="shared" si="44"/>
        <v>0.47488674329908087</v>
      </c>
      <c r="CX8" s="46">
        <f t="shared" si="45"/>
        <v>1.1725333333333334</v>
      </c>
      <c r="CY8" s="46">
        <f t="shared" si="46"/>
        <v>0</v>
      </c>
      <c r="CZ8" s="44">
        <f t="shared" si="47"/>
        <v>8.1656675937061216</v>
      </c>
    </row>
    <row r="9" spans="2:104" ht="23.1" x14ac:dyDescent="0.85">
      <c r="B9" s="11">
        <v>10</v>
      </c>
      <c r="C9" s="11" t="s">
        <v>23</v>
      </c>
      <c r="D9" s="15">
        <v>1</v>
      </c>
      <c r="E9" s="16">
        <v>3</v>
      </c>
      <c r="F9" s="133">
        <f t="shared" si="16"/>
        <v>0.33333333333333331</v>
      </c>
      <c r="G9" s="15">
        <v>0</v>
      </c>
      <c r="H9" s="16">
        <v>2</v>
      </c>
      <c r="I9" s="136">
        <f t="shared" si="17"/>
        <v>0</v>
      </c>
      <c r="J9" s="33">
        <v>0</v>
      </c>
      <c r="K9" s="33">
        <v>2</v>
      </c>
      <c r="L9" s="31">
        <f t="shared" si="18"/>
        <v>0</v>
      </c>
      <c r="M9" s="21">
        <f t="shared" si="0"/>
        <v>1</v>
      </c>
      <c r="N9" s="16">
        <f t="shared" si="1"/>
        <v>5</v>
      </c>
      <c r="O9" s="139">
        <f t="shared" si="19"/>
        <v>0.2</v>
      </c>
      <c r="P9" s="17">
        <f t="shared" si="20"/>
        <v>2</v>
      </c>
      <c r="Q9" s="15">
        <v>4</v>
      </c>
      <c r="R9" s="16">
        <v>2</v>
      </c>
      <c r="S9" s="17">
        <f t="shared" si="21"/>
        <v>6</v>
      </c>
      <c r="T9" s="15">
        <v>4</v>
      </c>
      <c r="U9" s="16">
        <v>2</v>
      </c>
      <c r="V9" s="17">
        <f>T9+U9</f>
        <v>6</v>
      </c>
      <c r="W9" s="16">
        <v>1</v>
      </c>
      <c r="X9" s="16">
        <v>0</v>
      </c>
      <c r="Y9" s="16">
        <v>4</v>
      </c>
      <c r="Z9" s="16">
        <v>1</v>
      </c>
      <c r="AA9" s="16">
        <v>10</v>
      </c>
      <c r="AD9" s="11">
        <v>10</v>
      </c>
      <c r="AE9" s="11"/>
      <c r="AF9" s="15">
        <v>1</v>
      </c>
      <c r="AG9" s="16">
        <v>3</v>
      </c>
      <c r="AH9" s="133">
        <f t="shared" si="22"/>
        <v>0.33333333333333331</v>
      </c>
      <c r="AI9" s="15">
        <v>0</v>
      </c>
      <c r="AJ9" s="16">
        <v>2</v>
      </c>
      <c r="AK9" s="136">
        <f t="shared" si="23"/>
        <v>0</v>
      </c>
      <c r="AL9" s="33">
        <v>0</v>
      </c>
      <c r="AM9" s="33">
        <v>2</v>
      </c>
      <c r="AN9" s="31">
        <f t="shared" si="24"/>
        <v>0</v>
      </c>
      <c r="AO9" s="21">
        <f t="shared" si="2"/>
        <v>1</v>
      </c>
      <c r="AP9" s="16">
        <f t="shared" si="3"/>
        <v>5</v>
      </c>
      <c r="AQ9" s="139">
        <f t="shared" si="25"/>
        <v>0.2</v>
      </c>
      <c r="AR9" s="17">
        <f t="shared" si="26"/>
        <v>2</v>
      </c>
      <c r="AS9" s="15">
        <v>4</v>
      </c>
      <c r="AT9" s="16">
        <v>2</v>
      </c>
      <c r="AU9" s="17">
        <f t="shared" si="27"/>
        <v>6</v>
      </c>
      <c r="AV9" s="15">
        <v>4</v>
      </c>
      <c r="AW9" s="16">
        <v>2</v>
      </c>
      <c r="AX9" s="17">
        <f>AV9+AW9</f>
        <v>6</v>
      </c>
      <c r="AY9" s="16">
        <v>1</v>
      </c>
      <c r="AZ9" s="16">
        <v>0</v>
      </c>
      <c r="BA9" s="16">
        <v>4</v>
      </c>
      <c r="BB9" s="16">
        <v>1</v>
      </c>
      <c r="BC9" s="16">
        <v>10</v>
      </c>
      <c r="BF9" s="70">
        <v>10</v>
      </c>
      <c r="BG9" s="71" t="s">
        <v>23</v>
      </c>
      <c r="BH9" s="84">
        <f t="shared" si="28"/>
        <v>0.2</v>
      </c>
      <c r="BI9" s="116">
        <f t="shared" si="4"/>
        <v>0.17006802721088435</v>
      </c>
      <c r="BJ9" s="117">
        <f t="shared" si="5"/>
        <v>0.15561589730930636</v>
      </c>
      <c r="BK9" s="84">
        <f t="shared" si="6"/>
        <v>0.24242424242424243</v>
      </c>
      <c r="BL9" s="116">
        <f t="shared" si="7"/>
        <v>0.33670033670033672</v>
      </c>
      <c r="BM9" s="118">
        <f t="shared" si="8"/>
        <v>0.16835016835016836</v>
      </c>
      <c r="BN9" s="85">
        <f t="shared" si="9"/>
        <v>2</v>
      </c>
      <c r="BO9" s="84">
        <f t="shared" si="10"/>
        <v>0.17066666666666666</v>
      </c>
      <c r="BP9" s="116">
        <f t="shared" si="11"/>
        <v>0.11428571428571428</v>
      </c>
      <c r="BQ9" s="119">
        <f t="shared" si="12"/>
        <v>0.14656488549618321</v>
      </c>
      <c r="BR9" s="86">
        <f t="shared" si="13"/>
        <v>86.597974317477139</v>
      </c>
      <c r="BS9" s="87">
        <f t="shared" si="14"/>
        <v>88.614666840920123</v>
      </c>
      <c r="BT9" s="88">
        <f t="shared" si="29"/>
        <v>2.016692523442984</v>
      </c>
      <c r="BU9" s="84">
        <f t="shared" si="15"/>
        <v>1.9230769230769232E-2</v>
      </c>
      <c r="BV9" s="88">
        <f>IFERROR((D9*2)-(E9*((HOME!$D$18)*2))+(G9*3)-(H9*((HOME!$E$18)*3))+(J9)-(K9*(HOME!$F$18))+S9+T9+V9+W9-U9, 0)</f>
        <v>11.77</v>
      </c>
      <c r="BX9" s="26">
        <v>4</v>
      </c>
      <c r="BY9" s="25" t="s">
        <v>21</v>
      </c>
      <c r="BZ9" s="48">
        <f t="shared" si="30"/>
        <v>4.1040430061741535</v>
      </c>
      <c r="CA9" s="40">
        <f t="shared" si="48"/>
        <v>0.32142857142857145</v>
      </c>
      <c r="CB9" s="46">
        <f t="shared" si="49"/>
        <v>0.65126676602086442</v>
      </c>
      <c r="CC9" s="46">
        <f t="shared" si="31"/>
        <v>0.13352422423887586</v>
      </c>
      <c r="CD9" s="46">
        <f t="shared" si="32"/>
        <v>0.21512605042016808</v>
      </c>
      <c r="CE9" s="36">
        <f t="shared" si="33"/>
        <v>1.375</v>
      </c>
      <c r="CF9" s="46">
        <f t="shared" si="50"/>
        <v>1.7236502746590441</v>
      </c>
      <c r="CG9" s="46">
        <f t="shared" si="51"/>
        <v>5.8276932808331976</v>
      </c>
      <c r="CH9" s="46">
        <f t="shared" si="34"/>
        <v>0.66566208831276763</v>
      </c>
      <c r="CI9" s="54">
        <f t="shared" si="52"/>
        <v>56.588235294117645</v>
      </c>
      <c r="CJ9" s="48">
        <f t="shared" si="35"/>
        <v>10.543285714285716</v>
      </c>
      <c r="CK9" s="46">
        <f t="shared" si="36"/>
        <v>0.40464285714285714</v>
      </c>
      <c r="CL9" s="46">
        <f t="shared" si="37"/>
        <v>2.8723404255319149</v>
      </c>
      <c r="CM9" s="36">
        <f t="shared" si="38"/>
        <v>0.90191767339796292</v>
      </c>
      <c r="CN9" s="46">
        <f t="shared" si="53"/>
        <v>70.204878048780486</v>
      </c>
      <c r="CO9" s="46">
        <f t="shared" si="54"/>
        <v>0.54804345526186515</v>
      </c>
      <c r="CP9" s="46">
        <f t="shared" si="55"/>
        <v>0.38666666666666666</v>
      </c>
      <c r="CQ9" s="46">
        <f t="shared" si="56"/>
        <v>0.43325646783991911</v>
      </c>
      <c r="CR9" s="46">
        <f t="shared" si="39"/>
        <v>2.1375182900857741</v>
      </c>
      <c r="CS9" s="46">
        <f t="shared" si="40"/>
        <v>16.041143952082912</v>
      </c>
      <c r="CT9" s="46">
        <f t="shared" si="41"/>
        <v>4.3930357142857144</v>
      </c>
      <c r="CU9" s="46">
        <f t="shared" si="42"/>
        <v>0.95744680851063835</v>
      </c>
      <c r="CV9" s="46">
        <f t="shared" si="43"/>
        <v>1.3333333333333333</v>
      </c>
      <c r="CW9" s="46">
        <f t="shared" si="44"/>
        <v>0.94977348659816174</v>
      </c>
      <c r="CX9" s="46">
        <f t="shared" si="45"/>
        <v>2.9313333333333338</v>
      </c>
      <c r="CY9" s="46">
        <f t="shared" si="46"/>
        <v>1.0666666666666669</v>
      </c>
      <c r="CZ9" s="44">
        <f t="shared" si="47"/>
        <v>12.976025132979061</v>
      </c>
    </row>
    <row r="10" spans="2:104" ht="23.1" x14ac:dyDescent="0.85">
      <c r="B10" s="11">
        <v>11</v>
      </c>
      <c r="C10" s="11" t="s">
        <v>24</v>
      </c>
      <c r="D10" s="18">
        <v>2</v>
      </c>
      <c r="E10" s="19">
        <v>3</v>
      </c>
      <c r="F10" s="134">
        <f t="shared" si="16"/>
        <v>0.66666666666666663</v>
      </c>
      <c r="G10" s="18">
        <v>2</v>
      </c>
      <c r="H10" s="19">
        <v>5</v>
      </c>
      <c r="I10" s="137">
        <f t="shared" si="17"/>
        <v>0.4</v>
      </c>
      <c r="J10" s="34">
        <v>1</v>
      </c>
      <c r="K10" s="34">
        <v>1</v>
      </c>
      <c r="L10" s="32">
        <f t="shared" si="18"/>
        <v>1</v>
      </c>
      <c r="M10" s="22">
        <f t="shared" si="0"/>
        <v>4</v>
      </c>
      <c r="N10" s="19">
        <f t="shared" si="1"/>
        <v>8</v>
      </c>
      <c r="O10" s="140">
        <f t="shared" si="19"/>
        <v>0.5</v>
      </c>
      <c r="P10" s="20">
        <f t="shared" si="20"/>
        <v>11</v>
      </c>
      <c r="Q10" s="18">
        <v>1</v>
      </c>
      <c r="R10" s="19">
        <v>1</v>
      </c>
      <c r="S10" s="20">
        <f t="shared" si="21"/>
        <v>2</v>
      </c>
      <c r="T10" s="18">
        <v>1</v>
      </c>
      <c r="U10" s="19">
        <v>1</v>
      </c>
      <c r="V10" s="20">
        <f t="shared" ref="V10:V18" si="57">T10+U10</f>
        <v>2</v>
      </c>
      <c r="W10" s="19">
        <v>4</v>
      </c>
      <c r="X10" s="19">
        <v>1</v>
      </c>
      <c r="Y10" s="19">
        <v>2</v>
      </c>
      <c r="Z10" s="19">
        <v>4</v>
      </c>
      <c r="AA10" s="19">
        <v>10</v>
      </c>
      <c r="AD10" s="11">
        <v>11</v>
      </c>
      <c r="AE10" s="11"/>
      <c r="AF10" s="18">
        <v>2</v>
      </c>
      <c r="AG10" s="19">
        <v>3</v>
      </c>
      <c r="AH10" s="134">
        <f t="shared" si="22"/>
        <v>0.66666666666666663</v>
      </c>
      <c r="AI10" s="18">
        <v>2</v>
      </c>
      <c r="AJ10" s="19">
        <v>5</v>
      </c>
      <c r="AK10" s="137">
        <f t="shared" si="23"/>
        <v>0.4</v>
      </c>
      <c r="AL10" s="34">
        <v>1</v>
      </c>
      <c r="AM10" s="34">
        <v>1</v>
      </c>
      <c r="AN10" s="32">
        <f t="shared" si="24"/>
        <v>1</v>
      </c>
      <c r="AO10" s="22">
        <f t="shared" si="2"/>
        <v>4</v>
      </c>
      <c r="AP10" s="19">
        <f t="shared" si="3"/>
        <v>8</v>
      </c>
      <c r="AQ10" s="140">
        <f t="shared" si="25"/>
        <v>0.5</v>
      </c>
      <c r="AR10" s="20">
        <f t="shared" si="26"/>
        <v>11</v>
      </c>
      <c r="AS10" s="18">
        <v>1</v>
      </c>
      <c r="AT10" s="19">
        <v>1</v>
      </c>
      <c r="AU10" s="20">
        <f t="shared" si="27"/>
        <v>2</v>
      </c>
      <c r="AV10" s="18">
        <v>1</v>
      </c>
      <c r="AW10" s="19">
        <v>1</v>
      </c>
      <c r="AX10" s="20">
        <f t="shared" ref="AX10:AX18" si="58">AV10+AW10</f>
        <v>2</v>
      </c>
      <c r="AY10" s="19">
        <v>4</v>
      </c>
      <c r="AZ10" s="19">
        <v>1</v>
      </c>
      <c r="BA10" s="19">
        <v>2</v>
      </c>
      <c r="BB10" s="19">
        <v>4</v>
      </c>
      <c r="BC10" s="19">
        <v>10</v>
      </c>
      <c r="BF10" s="70">
        <v>11</v>
      </c>
      <c r="BG10" s="71" t="s">
        <v>24</v>
      </c>
      <c r="BH10" s="89">
        <f t="shared" si="28"/>
        <v>0.625</v>
      </c>
      <c r="BI10" s="120">
        <f t="shared" si="4"/>
        <v>0.65165876777251186</v>
      </c>
      <c r="BJ10" s="121">
        <f t="shared" si="5"/>
        <v>0.18642310540607257</v>
      </c>
      <c r="BK10" s="89">
        <f t="shared" si="6"/>
        <v>7.407407407407407E-2</v>
      </c>
      <c r="BL10" s="120">
        <f t="shared" si="7"/>
        <v>9.5785440613026823E-2</v>
      </c>
      <c r="BM10" s="122">
        <f t="shared" si="8"/>
        <v>9.5785440613026823E-2</v>
      </c>
      <c r="BN10" s="90">
        <f t="shared" si="9"/>
        <v>1</v>
      </c>
      <c r="BO10" s="89">
        <f t="shared" si="10"/>
        <v>4.2666666666666665E-2</v>
      </c>
      <c r="BP10" s="120">
        <f t="shared" si="11"/>
        <v>5.7142857142857141E-2</v>
      </c>
      <c r="BQ10" s="123">
        <f t="shared" si="12"/>
        <v>4.8854961832061068E-2</v>
      </c>
      <c r="BR10" s="91">
        <f t="shared" si="13"/>
        <v>80.16415144646146</v>
      </c>
      <c r="BS10" s="92">
        <f t="shared" si="14"/>
        <v>135.96526313912429</v>
      </c>
      <c r="BT10" s="93">
        <f t="shared" si="29"/>
        <v>55.801111692662829</v>
      </c>
      <c r="BU10" s="89">
        <f t="shared" si="15"/>
        <v>4.3269230769230768E-2</v>
      </c>
      <c r="BV10" s="93">
        <f>IFERROR((D10*2)-(E10*((HOME!$D$18)*2))+(G10*3)-(H10*((HOME!$E$18)*3))+(J10)-(K10*(HOME!$F$18))+S10+T10+V10+W10-U10, 0)</f>
        <v>11.9</v>
      </c>
      <c r="BX10" s="26">
        <v>5</v>
      </c>
      <c r="BY10" s="25" t="s">
        <v>22</v>
      </c>
      <c r="BZ10" s="48">
        <f t="shared" si="30"/>
        <v>0</v>
      </c>
      <c r="CA10" s="40">
        <f t="shared" si="48"/>
        <v>0.32142857142857145</v>
      </c>
      <c r="CB10" s="46">
        <f t="shared" si="49"/>
        <v>0.65126676602086442</v>
      </c>
      <c r="CC10" s="46">
        <f t="shared" si="31"/>
        <v>2.6704844847775171E-2</v>
      </c>
      <c r="CD10" s="46">
        <f t="shared" si="32"/>
        <v>0.10756302521008404</v>
      </c>
      <c r="CE10" s="36">
        <f t="shared" si="33"/>
        <v>0.27500000000000002</v>
      </c>
      <c r="CF10" s="46">
        <f t="shared" si="50"/>
        <v>0.40926787005785925</v>
      </c>
      <c r="CG10" s="46">
        <f t="shared" si="51"/>
        <v>0.40926787005785925</v>
      </c>
      <c r="CH10" s="46">
        <f t="shared" si="34"/>
        <v>0.23374094340040708</v>
      </c>
      <c r="CI10" s="54">
        <f t="shared" si="52"/>
        <v>56.588235294117645</v>
      </c>
      <c r="CJ10" s="48">
        <f t="shared" si="35"/>
        <v>1.8792633928571429</v>
      </c>
      <c r="CK10" s="46">
        <f t="shared" si="36"/>
        <v>0.24147321428571428</v>
      </c>
      <c r="CL10" s="46">
        <f t="shared" si="37"/>
        <v>0.89795008912655971</v>
      </c>
      <c r="CM10" s="36">
        <f t="shared" si="38"/>
        <v>0.90191767339796292</v>
      </c>
      <c r="CN10" s="46">
        <f t="shared" si="53"/>
        <v>70.204878048780486</v>
      </c>
      <c r="CO10" s="46">
        <f t="shared" si="54"/>
        <v>0.54804345526186515</v>
      </c>
      <c r="CP10" s="46">
        <f t="shared" si="55"/>
        <v>0.38666666666666666</v>
      </c>
      <c r="CQ10" s="46">
        <f t="shared" si="56"/>
        <v>0.43325646783991911</v>
      </c>
      <c r="CR10" s="46">
        <f t="shared" si="39"/>
        <v>0.53437957252144352</v>
      </c>
      <c r="CS10" s="46">
        <f t="shared" si="40"/>
        <v>3.0391974947216398</v>
      </c>
      <c r="CT10" s="46">
        <f t="shared" si="41"/>
        <v>0.93963169642857147</v>
      </c>
      <c r="CU10" s="46">
        <f t="shared" si="42"/>
        <v>0.31862745098039214</v>
      </c>
      <c r="CV10" s="46">
        <f t="shared" si="43"/>
        <v>0</v>
      </c>
      <c r="CW10" s="46">
        <f t="shared" si="44"/>
        <v>0.23744337164954044</v>
      </c>
      <c r="CX10" s="46">
        <f t="shared" si="45"/>
        <v>0.58626666666666671</v>
      </c>
      <c r="CY10" s="46">
        <f t="shared" si="46"/>
        <v>0</v>
      </c>
      <c r="CZ10" s="44">
        <f t="shared" si="47"/>
        <v>1.9585562010790041</v>
      </c>
    </row>
    <row r="11" spans="2:104" ht="23.1" x14ac:dyDescent="0.85">
      <c r="B11" s="11">
        <v>12</v>
      </c>
      <c r="C11" s="11" t="s">
        <v>25</v>
      </c>
      <c r="D11" s="15">
        <v>5</v>
      </c>
      <c r="E11" s="16">
        <v>11</v>
      </c>
      <c r="F11" s="133">
        <f t="shared" si="16"/>
        <v>0.45454545454545453</v>
      </c>
      <c r="G11" s="15">
        <v>2</v>
      </c>
      <c r="H11" s="16">
        <v>6</v>
      </c>
      <c r="I11" s="136">
        <f t="shared" si="17"/>
        <v>0.33333333333333331</v>
      </c>
      <c r="J11" s="33">
        <v>2</v>
      </c>
      <c r="K11" s="33">
        <v>4</v>
      </c>
      <c r="L11" s="31">
        <f t="shared" si="18"/>
        <v>0.5</v>
      </c>
      <c r="M11" s="21">
        <f t="shared" si="0"/>
        <v>7</v>
      </c>
      <c r="N11" s="16">
        <f t="shared" si="1"/>
        <v>17</v>
      </c>
      <c r="O11" s="139">
        <f t="shared" si="19"/>
        <v>0.41176470588235292</v>
      </c>
      <c r="P11" s="17">
        <f t="shared" si="20"/>
        <v>18</v>
      </c>
      <c r="Q11" s="15">
        <v>1</v>
      </c>
      <c r="R11" s="16">
        <v>3</v>
      </c>
      <c r="S11" s="17">
        <f t="shared" si="21"/>
        <v>4</v>
      </c>
      <c r="T11" s="15">
        <v>1</v>
      </c>
      <c r="U11" s="16">
        <v>3</v>
      </c>
      <c r="V11" s="17">
        <f t="shared" si="57"/>
        <v>4</v>
      </c>
      <c r="W11" s="16">
        <v>1</v>
      </c>
      <c r="X11" s="16">
        <v>0</v>
      </c>
      <c r="Y11" s="16">
        <v>2</v>
      </c>
      <c r="Z11" s="16">
        <v>2</v>
      </c>
      <c r="AA11" s="16">
        <v>14</v>
      </c>
      <c r="AD11" s="11">
        <v>12</v>
      </c>
      <c r="AE11" s="11"/>
      <c r="AF11" s="15">
        <v>5</v>
      </c>
      <c r="AG11" s="16">
        <v>11</v>
      </c>
      <c r="AH11" s="133">
        <f t="shared" si="22"/>
        <v>0.45454545454545453</v>
      </c>
      <c r="AI11" s="15">
        <v>2</v>
      </c>
      <c r="AJ11" s="16">
        <v>6</v>
      </c>
      <c r="AK11" s="136">
        <f t="shared" si="23"/>
        <v>0.33333333333333331</v>
      </c>
      <c r="AL11" s="33">
        <v>2</v>
      </c>
      <c r="AM11" s="33">
        <v>4</v>
      </c>
      <c r="AN11" s="31">
        <f t="shared" si="24"/>
        <v>0.5</v>
      </c>
      <c r="AO11" s="21">
        <f t="shared" si="2"/>
        <v>7</v>
      </c>
      <c r="AP11" s="16">
        <f t="shared" si="3"/>
        <v>17</v>
      </c>
      <c r="AQ11" s="139">
        <f t="shared" si="25"/>
        <v>0.41176470588235292</v>
      </c>
      <c r="AR11" s="17">
        <f t="shared" si="26"/>
        <v>18</v>
      </c>
      <c r="AS11" s="15">
        <v>1</v>
      </c>
      <c r="AT11" s="16">
        <v>3</v>
      </c>
      <c r="AU11" s="17">
        <f t="shared" si="27"/>
        <v>4</v>
      </c>
      <c r="AV11" s="15">
        <v>1</v>
      </c>
      <c r="AW11" s="16">
        <v>3</v>
      </c>
      <c r="AX11" s="17">
        <f t="shared" si="58"/>
        <v>4</v>
      </c>
      <c r="AY11" s="16">
        <v>1</v>
      </c>
      <c r="AZ11" s="16">
        <v>0</v>
      </c>
      <c r="BA11" s="16">
        <v>2</v>
      </c>
      <c r="BB11" s="16">
        <v>2</v>
      </c>
      <c r="BC11" s="16">
        <v>10</v>
      </c>
      <c r="BF11" s="70">
        <v>12</v>
      </c>
      <c r="BG11" s="71" t="s">
        <v>25</v>
      </c>
      <c r="BH11" s="84">
        <f t="shared" si="28"/>
        <v>0.47058823529411764</v>
      </c>
      <c r="BI11" s="116">
        <f t="shared" si="4"/>
        <v>0.4797441364605543</v>
      </c>
      <c r="BJ11" s="117">
        <f t="shared" si="5"/>
        <v>0.30694361180660862</v>
      </c>
      <c r="BK11" s="84">
        <f t="shared" si="6"/>
        <v>5.7142857142857141E-2</v>
      </c>
      <c r="BL11" s="116">
        <f t="shared" si="7"/>
        <v>4.3936731107205619E-2</v>
      </c>
      <c r="BM11" s="118">
        <f t="shared" si="8"/>
        <v>0.13181019332161686</v>
      </c>
      <c r="BN11" s="85">
        <f t="shared" si="9"/>
        <v>0.33333333333333331</v>
      </c>
      <c r="BO11" s="84">
        <f t="shared" si="10"/>
        <v>3.0476190476190476E-2</v>
      </c>
      <c r="BP11" s="116">
        <f t="shared" si="11"/>
        <v>0.12244897959183673</v>
      </c>
      <c r="BQ11" s="119">
        <f t="shared" si="12"/>
        <v>6.9792802617230101E-2</v>
      </c>
      <c r="BR11" s="86">
        <f t="shared" si="13"/>
        <v>94.394119238472399</v>
      </c>
      <c r="BS11" s="87">
        <f t="shared" si="14"/>
        <v>96.908340049113306</v>
      </c>
      <c r="BT11" s="88">
        <f t="shared" si="29"/>
        <v>2.5142208106409072</v>
      </c>
      <c r="BU11" s="84">
        <f t="shared" si="15"/>
        <v>3.3653846153846152E-2</v>
      </c>
      <c r="BV11" s="88">
        <f>IFERROR((D11*2)-(E11*((HOME!$D$18)*2))+(G11*3)-(H11*((HOME!$E$18)*3))+(J11)-(K11*(HOME!$F$18))+S11+T11+V11+W11-U11, 0)</f>
        <v>9.11</v>
      </c>
      <c r="BX11" s="26">
        <v>10</v>
      </c>
      <c r="BY11" s="25" t="s">
        <v>23</v>
      </c>
      <c r="BZ11" s="48">
        <f t="shared" si="30"/>
        <v>4.261131573344688</v>
      </c>
      <c r="CA11" s="40">
        <f t="shared" si="48"/>
        <v>0.32142857142857145</v>
      </c>
      <c r="CB11" s="46">
        <f t="shared" si="49"/>
        <v>0.65126676602086442</v>
      </c>
      <c r="CC11" s="46">
        <f t="shared" si="31"/>
        <v>0.13352422423887586</v>
      </c>
      <c r="CD11" s="46">
        <f t="shared" si="32"/>
        <v>0.10756302521008404</v>
      </c>
      <c r="CE11" s="36">
        <f t="shared" si="33"/>
        <v>1.375</v>
      </c>
      <c r="CF11" s="46">
        <f t="shared" si="50"/>
        <v>1.61608724944896</v>
      </c>
      <c r="CG11" s="46">
        <f t="shared" si="51"/>
        <v>5.8772188227936475</v>
      </c>
      <c r="CH11" s="46">
        <f t="shared" si="34"/>
        <v>0.67131909085177244</v>
      </c>
      <c r="CI11" s="54">
        <f t="shared" si="52"/>
        <v>56.588235294117645</v>
      </c>
      <c r="CJ11" s="48">
        <f t="shared" si="35"/>
        <v>1.9415104166666666</v>
      </c>
      <c r="CK11" s="46">
        <f t="shared" si="36"/>
        <v>0.29244791666666664</v>
      </c>
      <c r="CL11" s="46">
        <f t="shared" si="37"/>
        <v>3.7006427915518829</v>
      </c>
      <c r="CM11" s="36">
        <f t="shared" si="38"/>
        <v>0.90191767339796292</v>
      </c>
      <c r="CN11" s="46">
        <f t="shared" si="53"/>
        <v>70.204878048780486</v>
      </c>
      <c r="CO11" s="46">
        <f t="shared" si="54"/>
        <v>0.54804345526186515</v>
      </c>
      <c r="CP11" s="46">
        <f t="shared" si="55"/>
        <v>0.38666666666666666</v>
      </c>
      <c r="CQ11" s="46">
        <f t="shared" si="56"/>
        <v>0.43325646783991911</v>
      </c>
      <c r="CR11" s="46">
        <f t="shared" si="39"/>
        <v>2.1375182900857741</v>
      </c>
      <c r="CS11" s="46">
        <f t="shared" si="40"/>
        <v>7.2262759845971001</v>
      </c>
      <c r="CT11" s="46">
        <f t="shared" si="41"/>
        <v>0.97075520833333329</v>
      </c>
      <c r="CU11" s="46">
        <f t="shared" si="42"/>
        <v>1.3131313131313131</v>
      </c>
      <c r="CV11" s="46">
        <f t="shared" si="43"/>
        <v>0</v>
      </c>
      <c r="CW11" s="46">
        <f t="shared" si="44"/>
        <v>0.94977348659816174</v>
      </c>
      <c r="CX11" s="46">
        <f t="shared" si="45"/>
        <v>2.3450666666666669</v>
      </c>
      <c r="CY11" s="46">
        <f t="shared" si="46"/>
        <v>0.8</v>
      </c>
      <c r="CZ11" s="44">
        <f t="shared" si="47"/>
        <v>8.1547177710091887</v>
      </c>
    </row>
    <row r="12" spans="2:104" ht="23.1" x14ac:dyDescent="0.85">
      <c r="B12" s="11">
        <v>24</v>
      </c>
      <c r="C12" s="11" t="s">
        <v>26</v>
      </c>
      <c r="D12" s="18">
        <v>3</v>
      </c>
      <c r="E12" s="19">
        <v>6</v>
      </c>
      <c r="F12" s="134">
        <f t="shared" si="16"/>
        <v>0.5</v>
      </c>
      <c r="G12" s="18">
        <v>1</v>
      </c>
      <c r="H12" s="19">
        <v>3</v>
      </c>
      <c r="I12" s="137">
        <f t="shared" si="17"/>
        <v>0.33333333333333331</v>
      </c>
      <c r="J12" s="34">
        <v>3</v>
      </c>
      <c r="K12" s="34">
        <v>5</v>
      </c>
      <c r="L12" s="32">
        <f t="shared" si="18"/>
        <v>0.6</v>
      </c>
      <c r="M12" s="22">
        <f t="shared" si="0"/>
        <v>4</v>
      </c>
      <c r="N12" s="19">
        <f t="shared" si="1"/>
        <v>9</v>
      </c>
      <c r="O12" s="140">
        <f t="shared" si="19"/>
        <v>0.44444444444444442</v>
      </c>
      <c r="P12" s="20">
        <f t="shared" si="20"/>
        <v>12</v>
      </c>
      <c r="Q12" s="18">
        <v>2</v>
      </c>
      <c r="R12" s="19">
        <v>7</v>
      </c>
      <c r="S12" s="20">
        <f t="shared" si="21"/>
        <v>9</v>
      </c>
      <c r="T12" s="18">
        <v>2</v>
      </c>
      <c r="U12" s="19">
        <v>7</v>
      </c>
      <c r="V12" s="20">
        <f t="shared" si="57"/>
        <v>9</v>
      </c>
      <c r="W12" s="19">
        <v>2</v>
      </c>
      <c r="X12" s="19">
        <v>0</v>
      </c>
      <c r="Y12" s="19">
        <v>1</v>
      </c>
      <c r="Z12" s="19">
        <v>2</v>
      </c>
      <c r="AA12" s="19">
        <v>10</v>
      </c>
      <c r="AD12" s="11">
        <v>24</v>
      </c>
      <c r="AE12" s="11"/>
      <c r="AF12" s="18">
        <v>3</v>
      </c>
      <c r="AG12" s="19">
        <v>6</v>
      </c>
      <c r="AH12" s="134">
        <f t="shared" si="22"/>
        <v>0.5</v>
      </c>
      <c r="AI12" s="18">
        <v>1</v>
      </c>
      <c r="AJ12" s="19">
        <v>3</v>
      </c>
      <c r="AK12" s="137">
        <f t="shared" si="23"/>
        <v>0.33333333333333331</v>
      </c>
      <c r="AL12" s="34">
        <v>3</v>
      </c>
      <c r="AM12" s="34">
        <v>5</v>
      </c>
      <c r="AN12" s="32">
        <f t="shared" si="24"/>
        <v>0.6</v>
      </c>
      <c r="AO12" s="22">
        <f t="shared" si="2"/>
        <v>4</v>
      </c>
      <c r="AP12" s="19">
        <f t="shared" si="3"/>
        <v>9</v>
      </c>
      <c r="AQ12" s="140">
        <f t="shared" si="25"/>
        <v>0.44444444444444442</v>
      </c>
      <c r="AR12" s="20">
        <f t="shared" si="26"/>
        <v>12</v>
      </c>
      <c r="AS12" s="18">
        <v>2</v>
      </c>
      <c r="AT12" s="19">
        <v>7</v>
      </c>
      <c r="AU12" s="20">
        <f t="shared" si="27"/>
        <v>9</v>
      </c>
      <c r="AV12" s="18">
        <v>2</v>
      </c>
      <c r="AW12" s="19">
        <v>7</v>
      </c>
      <c r="AX12" s="20">
        <f t="shared" si="58"/>
        <v>9</v>
      </c>
      <c r="AY12" s="19">
        <v>2</v>
      </c>
      <c r="AZ12" s="19">
        <v>0</v>
      </c>
      <c r="BA12" s="19">
        <v>1</v>
      </c>
      <c r="BB12" s="19">
        <v>2</v>
      </c>
      <c r="BC12" s="19">
        <v>10</v>
      </c>
      <c r="BF12" s="70">
        <v>24</v>
      </c>
      <c r="BG12" s="71" t="s">
        <v>26</v>
      </c>
      <c r="BH12" s="89">
        <f t="shared" si="28"/>
        <v>0.5</v>
      </c>
      <c r="BI12" s="120">
        <f t="shared" si="4"/>
        <v>0.5357142857142857</v>
      </c>
      <c r="BJ12" s="121">
        <f t="shared" si="5"/>
        <v>0.35941742779560604</v>
      </c>
      <c r="BK12" s="89">
        <f t="shared" si="6"/>
        <v>0.14814814814814814</v>
      </c>
      <c r="BL12" s="120">
        <f t="shared" si="7"/>
        <v>9.9009900990099015E-2</v>
      </c>
      <c r="BM12" s="122">
        <f t="shared" si="8"/>
        <v>0.34653465346534656</v>
      </c>
      <c r="BN12" s="90">
        <f t="shared" si="9"/>
        <v>0.2857142857142857</v>
      </c>
      <c r="BO12" s="89">
        <f t="shared" si="10"/>
        <v>8.533333333333333E-2</v>
      </c>
      <c r="BP12" s="120">
        <f t="shared" si="11"/>
        <v>0.4</v>
      </c>
      <c r="BQ12" s="123">
        <f t="shared" si="12"/>
        <v>0.2198473282442748</v>
      </c>
      <c r="BR12" s="91">
        <f t="shared" si="13"/>
        <v>65.574551698122704</v>
      </c>
      <c r="BS12" s="92">
        <f t="shared" si="14"/>
        <v>79.351895373811175</v>
      </c>
      <c r="BT12" s="93">
        <f t="shared" si="29"/>
        <v>13.777343675688471</v>
      </c>
      <c r="BU12" s="89">
        <f t="shared" si="15"/>
        <v>4.6474358974358976E-2</v>
      </c>
      <c r="BV12" s="93">
        <f>IFERROR((D12*2)-(E12*((HOME!$D$18)*2))+(G12*3)-(H12*((HOME!$E$18)*3))+(J12)-(K12*(HOME!$F$18))+S12+T12+V12+W12-U12, 0)</f>
        <v>16.73</v>
      </c>
      <c r="BX12" s="26">
        <v>11</v>
      </c>
      <c r="BY12" s="25" t="s">
        <v>24</v>
      </c>
      <c r="BZ12" s="48">
        <f t="shared" si="30"/>
        <v>5.2032882691079418</v>
      </c>
      <c r="CA12" s="40">
        <f t="shared" si="48"/>
        <v>0.32142857142857145</v>
      </c>
      <c r="CB12" s="46">
        <f t="shared" si="49"/>
        <v>0.65126676602086442</v>
      </c>
      <c r="CC12" s="46">
        <f t="shared" si="31"/>
        <v>0.13352422423887586</v>
      </c>
      <c r="CD12" s="46">
        <f t="shared" si="32"/>
        <v>0.43025210084033616</v>
      </c>
      <c r="CE12" s="36">
        <f t="shared" si="33"/>
        <v>1.375</v>
      </c>
      <c r="CF12" s="46">
        <f t="shared" si="50"/>
        <v>1.938776325079212</v>
      </c>
      <c r="CG12" s="46">
        <f t="shared" si="51"/>
        <v>7.1420645941871541</v>
      </c>
      <c r="CH12" s="46">
        <f t="shared" si="34"/>
        <v>0.81579475849689576</v>
      </c>
      <c r="CI12" s="54">
        <f t="shared" si="52"/>
        <v>56.588235294117645</v>
      </c>
      <c r="CJ12" s="48">
        <f t="shared" si="35"/>
        <v>8.438714244378307</v>
      </c>
      <c r="CK12" s="46">
        <f t="shared" si="36"/>
        <v>0.49961144179894179</v>
      </c>
      <c r="CL12" s="46">
        <f t="shared" si="37"/>
        <v>0.93479567307692313</v>
      </c>
      <c r="CM12" s="36">
        <f t="shared" si="38"/>
        <v>0.90191767339796292</v>
      </c>
      <c r="CN12" s="46">
        <f t="shared" si="53"/>
        <v>70.204878048780486</v>
      </c>
      <c r="CO12" s="46">
        <f t="shared" si="54"/>
        <v>0.54804345526186515</v>
      </c>
      <c r="CP12" s="46">
        <f t="shared" si="55"/>
        <v>0.38666666666666666</v>
      </c>
      <c r="CQ12" s="46">
        <f t="shared" si="56"/>
        <v>0.43325646783991911</v>
      </c>
      <c r="CR12" s="46">
        <f t="shared" si="39"/>
        <v>0.53437957252144352</v>
      </c>
      <c r="CS12" s="46">
        <f t="shared" si="40"/>
        <v>9.8904315022433593</v>
      </c>
      <c r="CT12" s="46">
        <f t="shared" si="41"/>
        <v>3.3754856977513228</v>
      </c>
      <c r="CU12" s="46">
        <f t="shared" si="42"/>
        <v>0.31770833333333331</v>
      </c>
      <c r="CV12" s="46">
        <f t="shared" si="43"/>
        <v>0.4</v>
      </c>
      <c r="CW12" s="46">
        <f t="shared" si="44"/>
        <v>0.23744337164954044</v>
      </c>
      <c r="CX12" s="46">
        <f t="shared" si="45"/>
        <v>2.3450666666666669</v>
      </c>
      <c r="CY12" s="46">
        <f t="shared" si="46"/>
        <v>0</v>
      </c>
      <c r="CZ12" s="44">
        <f t="shared" si="47"/>
        <v>7.2742340755985095</v>
      </c>
    </row>
    <row r="13" spans="2:104" ht="23.1" x14ac:dyDescent="0.85">
      <c r="B13" s="11">
        <v>30</v>
      </c>
      <c r="C13" s="11" t="s">
        <v>27</v>
      </c>
      <c r="D13" s="15">
        <v>2</v>
      </c>
      <c r="E13" s="16">
        <v>3</v>
      </c>
      <c r="F13" s="133">
        <f t="shared" si="16"/>
        <v>0.66666666666666663</v>
      </c>
      <c r="G13" s="15">
        <v>3</v>
      </c>
      <c r="H13" s="16">
        <v>4</v>
      </c>
      <c r="I13" s="136">
        <f t="shared" si="17"/>
        <v>0.75</v>
      </c>
      <c r="J13" s="33">
        <v>2</v>
      </c>
      <c r="K13" s="33">
        <v>2</v>
      </c>
      <c r="L13" s="31">
        <f t="shared" si="18"/>
        <v>1</v>
      </c>
      <c r="M13" s="21">
        <f t="shared" si="0"/>
        <v>5</v>
      </c>
      <c r="N13" s="16">
        <f t="shared" si="1"/>
        <v>7</v>
      </c>
      <c r="O13" s="139">
        <f t="shared" si="19"/>
        <v>0.7142857142857143</v>
      </c>
      <c r="P13" s="17">
        <f t="shared" si="20"/>
        <v>15</v>
      </c>
      <c r="Q13" s="15">
        <v>1</v>
      </c>
      <c r="R13" s="16">
        <v>8</v>
      </c>
      <c r="S13" s="17">
        <f t="shared" si="21"/>
        <v>9</v>
      </c>
      <c r="T13" s="15">
        <v>1</v>
      </c>
      <c r="U13" s="16">
        <v>8</v>
      </c>
      <c r="V13" s="17">
        <f t="shared" si="57"/>
        <v>9</v>
      </c>
      <c r="W13" s="16">
        <v>0</v>
      </c>
      <c r="X13" s="16">
        <v>0</v>
      </c>
      <c r="Y13" s="16">
        <v>7</v>
      </c>
      <c r="Z13" s="16">
        <v>3</v>
      </c>
      <c r="AA13" s="16">
        <v>10</v>
      </c>
      <c r="AD13" s="11">
        <v>30</v>
      </c>
      <c r="AE13" s="11"/>
      <c r="AF13" s="15">
        <v>2</v>
      </c>
      <c r="AG13" s="16">
        <v>3</v>
      </c>
      <c r="AH13" s="133">
        <f t="shared" si="22"/>
        <v>0.66666666666666663</v>
      </c>
      <c r="AI13" s="15">
        <v>3</v>
      </c>
      <c r="AJ13" s="16">
        <v>4</v>
      </c>
      <c r="AK13" s="136">
        <f t="shared" si="23"/>
        <v>0.75</v>
      </c>
      <c r="AL13" s="33">
        <v>2</v>
      </c>
      <c r="AM13" s="33">
        <v>2</v>
      </c>
      <c r="AN13" s="31">
        <f t="shared" si="24"/>
        <v>1</v>
      </c>
      <c r="AO13" s="21">
        <f t="shared" si="2"/>
        <v>5</v>
      </c>
      <c r="AP13" s="16">
        <f t="shared" si="3"/>
        <v>7</v>
      </c>
      <c r="AQ13" s="139">
        <f t="shared" si="25"/>
        <v>0.7142857142857143</v>
      </c>
      <c r="AR13" s="17">
        <f t="shared" si="26"/>
        <v>15</v>
      </c>
      <c r="AS13" s="15">
        <v>1</v>
      </c>
      <c r="AT13" s="16">
        <v>8</v>
      </c>
      <c r="AU13" s="17">
        <f t="shared" si="27"/>
        <v>9</v>
      </c>
      <c r="AV13" s="15">
        <v>1</v>
      </c>
      <c r="AW13" s="16">
        <v>8</v>
      </c>
      <c r="AX13" s="17">
        <f t="shared" si="58"/>
        <v>9</v>
      </c>
      <c r="AY13" s="16">
        <v>0</v>
      </c>
      <c r="AZ13" s="16">
        <v>0</v>
      </c>
      <c r="BA13" s="16">
        <v>7</v>
      </c>
      <c r="BB13" s="16">
        <v>3</v>
      </c>
      <c r="BC13" s="16">
        <v>10</v>
      </c>
      <c r="BF13" s="70">
        <v>30</v>
      </c>
      <c r="BG13" s="71" t="s">
        <v>27</v>
      </c>
      <c r="BH13" s="84">
        <f t="shared" si="28"/>
        <v>0.9285714285714286</v>
      </c>
      <c r="BI13" s="116">
        <f t="shared" si="4"/>
        <v>0.95177664974619292</v>
      </c>
      <c r="BJ13" s="117">
        <f t="shared" si="5"/>
        <v>0.31360157985682546</v>
      </c>
      <c r="BK13" s="84">
        <f t="shared" si="6"/>
        <v>0.08</v>
      </c>
      <c r="BL13" s="116">
        <f t="shared" si="7"/>
        <v>5.9241706161137442E-2</v>
      </c>
      <c r="BM13" s="118">
        <f t="shared" si="8"/>
        <v>0.47393364928909953</v>
      </c>
      <c r="BN13" s="85">
        <f t="shared" si="9"/>
        <v>0.125</v>
      </c>
      <c r="BO13" s="84">
        <f t="shared" si="10"/>
        <v>4.2666666666666665E-2</v>
      </c>
      <c r="BP13" s="116">
        <f t="shared" si="11"/>
        <v>0.45714285714285713</v>
      </c>
      <c r="BQ13" s="119">
        <f t="shared" si="12"/>
        <v>0.2198473282442748</v>
      </c>
      <c r="BR13" s="86">
        <f t="shared" si="13"/>
        <v>73.426826385145347</v>
      </c>
      <c r="BS13" s="87">
        <f t="shared" si="14"/>
        <v>86.992440395319306</v>
      </c>
      <c r="BT13" s="88">
        <f t="shared" si="29"/>
        <v>13.56561401017396</v>
      </c>
      <c r="BU13" s="84">
        <f t="shared" si="15"/>
        <v>6.0897435897435896E-2</v>
      </c>
      <c r="BV13" s="88">
        <f>IFERROR((D13*2)-(E13*((HOME!$D$18)*2))+(G13*3)-(H13*((HOME!$E$18)*3))+(J13)-(K13*(HOME!$F$18))+S13+T13+V13+W13-U13, 0)</f>
        <v>19.09</v>
      </c>
      <c r="BX13" s="26">
        <v>12</v>
      </c>
      <c r="BY13" s="25" t="s">
        <v>25</v>
      </c>
      <c r="BZ13" s="48">
        <f t="shared" si="30"/>
        <v>3.7553097721950177</v>
      </c>
      <c r="CA13" s="40">
        <f t="shared" si="48"/>
        <v>0.32142857142857145</v>
      </c>
      <c r="CB13" s="46">
        <f t="shared" si="49"/>
        <v>0.65126676602086442</v>
      </c>
      <c r="CC13" s="46">
        <f t="shared" si="31"/>
        <v>0.18693391393442621</v>
      </c>
      <c r="CD13" s="46">
        <f t="shared" si="32"/>
        <v>0.21512605042016808</v>
      </c>
      <c r="CE13" s="36">
        <f t="shared" si="33"/>
        <v>1.9250000000000003</v>
      </c>
      <c r="CF13" s="46">
        <f t="shared" si="50"/>
        <v>2.3270599643545946</v>
      </c>
      <c r="CG13" s="46">
        <f t="shared" si="51"/>
        <v>6.0823697365496123</v>
      </c>
      <c r="CH13" s="46">
        <f t="shared" si="34"/>
        <v>0.49625159752783599</v>
      </c>
      <c r="CI13" s="54">
        <f t="shared" si="52"/>
        <v>56.588235294117645</v>
      </c>
      <c r="CJ13" s="48">
        <f t="shared" si="35"/>
        <v>13.992773109243696</v>
      </c>
      <c r="CK13" s="46">
        <f t="shared" si="36"/>
        <v>0.53316964285714286</v>
      </c>
      <c r="CL13" s="46">
        <f t="shared" si="37"/>
        <v>1.0408163265306123</v>
      </c>
      <c r="CM13" s="36">
        <f t="shared" si="38"/>
        <v>0.90191767339796292</v>
      </c>
      <c r="CN13" s="46">
        <f t="shared" si="53"/>
        <v>70.204878048780486</v>
      </c>
      <c r="CO13" s="46">
        <f t="shared" si="54"/>
        <v>0.54804345526186515</v>
      </c>
      <c r="CP13" s="46">
        <f t="shared" si="55"/>
        <v>0.38666666666666666</v>
      </c>
      <c r="CQ13" s="46">
        <f t="shared" si="56"/>
        <v>0.43325646783991911</v>
      </c>
      <c r="CR13" s="46">
        <f t="shared" si="39"/>
        <v>0.53437957252144352</v>
      </c>
      <c r="CS13" s="46">
        <f t="shared" si="40"/>
        <v>15.897274926051129</v>
      </c>
      <c r="CT13" s="46">
        <f t="shared" si="41"/>
        <v>6.121838235294117</v>
      </c>
      <c r="CU13" s="46">
        <f t="shared" si="42"/>
        <v>0.33333333333333331</v>
      </c>
      <c r="CV13" s="46">
        <f t="shared" si="43"/>
        <v>1.2000000000000002</v>
      </c>
      <c r="CW13" s="46">
        <f t="shared" si="44"/>
        <v>0.23744337164954044</v>
      </c>
      <c r="CX13" s="46">
        <f t="shared" si="45"/>
        <v>5.8626666666666676</v>
      </c>
      <c r="CY13" s="46">
        <f t="shared" si="46"/>
        <v>0.4</v>
      </c>
      <c r="CZ13" s="44">
        <f t="shared" si="47"/>
        <v>16.404444568954915</v>
      </c>
    </row>
    <row r="14" spans="2:104" ht="23.1" x14ac:dyDescent="0.85">
      <c r="B14" s="11">
        <v>32</v>
      </c>
      <c r="C14" s="11" t="s">
        <v>28</v>
      </c>
      <c r="D14" s="18">
        <v>2</v>
      </c>
      <c r="E14" s="19">
        <v>2</v>
      </c>
      <c r="F14" s="134">
        <f t="shared" si="16"/>
        <v>1</v>
      </c>
      <c r="G14" s="18">
        <v>0</v>
      </c>
      <c r="H14" s="19">
        <v>1</v>
      </c>
      <c r="I14" s="137">
        <f t="shared" si="17"/>
        <v>0</v>
      </c>
      <c r="J14" s="34">
        <v>1</v>
      </c>
      <c r="K14" s="34">
        <v>3</v>
      </c>
      <c r="L14" s="32">
        <f t="shared" si="18"/>
        <v>0.33333333333333331</v>
      </c>
      <c r="M14" s="22">
        <f t="shared" si="0"/>
        <v>2</v>
      </c>
      <c r="N14" s="19">
        <f t="shared" si="1"/>
        <v>3</v>
      </c>
      <c r="O14" s="140">
        <f t="shared" si="19"/>
        <v>0.66666666666666663</v>
      </c>
      <c r="P14" s="20">
        <f t="shared" si="20"/>
        <v>5</v>
      </c>
      <c r="Q14" s="18">
        <v>0</v>
      </c>
      <c r="R14" s="19">
        <v>2</v>
      </c>
      <c r="S14" s="20">
        <f t="shared" si="21"/>
        <v>2</v>
      </c>
      <c r="T14" s="18">
        <v>0</v>
      </c>
      <c r="U14" s="19">
        <v>2</v>
      </c>
      <c r="V14" s="20">
        <f t="shared" si="57"/>
        <v>2</v>
      </c>
      <c r="W14" s="19">
        <v>0</v>
      </c>
      <c r="X14" s="19">
        <v>0</v>
      </c>
      <c r="Y14" s="19">
        <v>0</v>
      </c>
      <c r="Z14" s="19">
        <v>1</v>
      </c>
      <c r="AA14" s="19">
        <v>6</v>
      </c>
      <c r="AD14" s="11">
        <v>32</v>
      </c>
      <c r="AE14" s="11"/>
      <c r="AF14" s="18">
        <v>2</v>
      </c>
      <c r="AG14" s="19">
        <v>2</v>
      </c>
      <c r="AH14" s="134">
        <f t="shared" si="22"/>
        <v>1</v>
      </c>
      <c r="AI14" s="18">
        <v>0</v>
      </c>
      <c r="AJ14" s="19">
        <v>1</v>
      </c>
      <c r="AK14" s="137">
        <f t="shared" si="23"/>
        <v>0</v>
      </c>
      <c r="AL14" s="34">
        <v>1</v>
      </c>
      <c r="AM14" s="34">
        <v>3</v>
      </c>
      <c r="AN14" s="32">
        <f t="shared" si="24"/>
        <v>0.33333333333333331</v>
      </c>
      <c r="AO14" s="22">
        <f t="shared" si="2"/>
        <v>2</v>
      </c>
      <c r="AP14" s="19">
        <f t="shared" si="3"/>
        <v>3</v>
      </c>
      <c r="AQ14" s="140">
        <f t="shared" si="25"/>
        <v>0.66666666666666663</v>
      </c>
      <c r="AR14" s="20">
        <f t="shared" si="26"/>
        <v>5</v>
      </c>
      <c r="AS14" s="18">
        <v>0</v>
      </c>
      <c r="AT14" s="19">
        <v>2</v>
      </c>
      <c r="AU14" s="20">
        <f t="shared" si="27"/>
        <v>2</v>
      </c>
      <c r="AV14" s="18">
        <v>0</v>
      </c>
      <c r="AW14" s="19">
        <v>2</v>
      </c>
      <c r="AX14" s="20">
        <f t="shared" si="58"/>
        <v>2</v>
      </c>
      <c r="AY14" s="19">
        <v>0</v>
      </c>
      <c r="AZ14" s="19">
        <v>0</v>
      </c>
      <c r="BA14" s="19">
        <v>0</v>
      </c>
      <c r="BB14" s="19">
        <v>1</v>
      </c>
      <c r="BC14" s="19">
        <v>6</v>
      </c>
      <c r="BF14" s="70">
        <v>32</v>
      </c>
      <c r="BG14" s="71" t="s">
        <v>28</v>
      </c>
      <c r="BH14" s="89">
        <f t="shared" si="28"/>
        <v>0.66666666666666663</v>
      </c>
      <c r="BI14" s="120">
        <f t="shared" si="4"/>
        <v>0.57870370370370372</v>
      </c>
      <c r="BJ14" s="121">
        <f t="shared" si="5"/>
        <v>0.2080144820209002</v>
      </c>
      <c r="BK14" s="89">
        <f t="shared" si="6"/>
        <v>0</v>
      </c>
      <c r="BL14" s="120">
        <f t="shared" si="7"/>
        <v>0</v>
      </c>
      <c r="BM14" s="122">
        <f t="shared" si="8"/>
        <v>0.31645569620253161</v>
      </c>
      <c r="BN14" s="90">
        <f t="shared" si="9"/>
        <v>0</v>
      </c>
      <c r="BO14" s="89">
        <f t="shared" si="10"/>
        <v>0</v>
      </c>
      <c r="BP14" s="120">
        <f t="shared" si="11"/>
        <v>0.19047619047619047</v>
      </c>
      <c r="BQ14" s="123">
        <f t="shared" si="12"/>
        <v>8.1424936386768454E-2</v>
      </c>
      <c r="BR14" s="91">
        <f t="shared" si="13"/>
        <v>94.750445788946536</v>
      </c>
      <c r="BS14" s="92">
        <f t="shared" si="14"/>
        <v>74.183597182873058</v>
      </c>
      <c r="BT14" s="93">
        <f t="shared" si="29"/>
        <v>-20.566848606073478</v>
      </c>
      <c r="BU14" s="89">
        <f t="shared" si="15"/>
        <v>9.6153846153846159E-3</v>
      </c>
      <c r="BV14" s="93">
        <f>IFERROR((D14*2)-(E14*((HOME!$D$18)*2))+(G14*3)-(H14*((HOME!$E$18)*3))+(J14)-(K14*(HOME!$F$18))+S14+T14+V14+W14-U14, 0)</f>
        <v>2.71</v>
      </c>
      <c r="BX14" s="26">
        <v>24</v>
      </c>
      <c r="BY14" s="25" t="s">
        <v>26</v>
      </c>
      <c r="BZ14" s="48">
        <f t="shared" si="30"/>
        <v>8.2866302959335734</v>
      </c>
      <c r="CA14" s="40">
        <f t="shared" si="48"/>
        <v>0.32142857142857145</v>
      </c>
      <c r="CB14" s="46">
        <f t="shared" si="49"/>
        <v>0.65126676602086442</v>
      </c>
      <c r="CC14" s="46">
        <f t="shared" si="31"/>
        <v>0.13352422423887586</v>
      </c>
      <c r="CD14" s="46">
        <f t="shared" si="32"/>
        <v>0.21512605042016808</v>
      </c>
      <c r="CE14" s="36">
        <f t="shared" si="33"/>
        <v>1.375</v>
      </c>
      <c r="CF14" s="46">
        <f t="shared" si="50"/>
        <v>1.7236502746590441</v>
      </c>
      <c r="CG14" s="46">
        <f t="shared" si="51"/>
        <v>10.010280570592617</v>
      </c>
      <c r="CH14" s="46">
        <f t="shared" si="34"/>
        <v>1.1434136884199086</v>
      </c>
      <c r="CI14" s="54">
        <f t="shared" si="52"/>
        <v>56.588235294117645</v>
      </c>
      <c r="CJ14" s="48">
        <f t="shared" si="35"/>
        <v>8.0047712053571427</v>
      </c>
      <c r="CK14" s="46">
        <f t="shared" si="36"/>
        <v>0.4423239087301587</v>
      </c>
      <c r="CL14" s="46">
        <f t="shared" si="37"/>
        <v>1.9172064777327937</v>
      </c>
      <c r="CM14" s="36">
        <f t="shared" si="38"/>
        <v>0.90191767339796292</v>
      </c>
      <c r="CN14" s="46">
        <f t="shared" si="53"/>
        <v>70.204878048780486</v>
      </c>
      <c r="CO14" s="46">
        <f t="shared" si="54"/>
        <v>0.54804345526186515</v>
      </c>
      <c r="CP14" s="46">
        <f t="shared" si="55"/>
        <v>0.38666666666666666</v>
      </c>
      <c r="CQ14" s="46">
        <f t="shared" si="56"/>
        <v>0.43325646783991911</v>
      </c>
      <c r="CR14" s="46">
        <f t="shared" si="39"/>
        <v>1.068759145042887</v>
      </c>
      <c r="CS14" s="46">
        <f t="shared" si="40"/>
        <v>12.723319192675763</v>
      </c>
      <c r="CT14" s="46">
        <f t="shared" si="41"/>
        <v>3.5576760912698413</v>
      </c>
      <c r="CU14" s="46">
        <f t="shared" si="42"/>
        <v>0.64736842105263159</v>
      </c>
      <c r="CV14" s="46">
        <f t="shared" si="43"/>
        <v>1.6800000000000002</v>
      </c>
      <c r="CW14" s="46">
        <f t="shared" si="44"/>
        <v>0.47488674329908087</v>
      </c>
      <c r="CX14" s="46">
        <f t="shared" si="45"/>
        <v>2.9313333333333338</v>
      </c>
      <c r="CY14" s="46">
        <f t="shared" si="46"/>
        <v>0.32000000000000006</v>
      </c>
      <c r="CZ14" s="44">
        <f t="shared" si="47"/>
        <v>16.03404573102975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0</v>
      </c>
      <c r="F15" s="133">
        <f t="shared" si="16"/>
        <v>0</v>
      </c>
      <c r="G15" s="15">
        <v>0</v>
      </c>
      <c r="H15" s="16">
        <v>0</v>
      </c>
      <c r="I15" s="136">
        <f t="shared" si="17"/>
        <v>0</v>
      </c>
      <c r="J15" s="33">
        <v>0</v>
      </c>
      <c r="K15" s="33">
        <v>0</v>
      </c>
      <c r="L15" s="31">
        <f t="shared" si="18"/>
        <v>0</v>
      </c>
      <c r="M15" s="21">
        <f t="shared" si="0"/>
        <v>0</v>
      </c>
      <c r="N15" s="16">
        <f t="shared" si="1"/>
        <v>0</v>
      </c>
      <c r="O15" s="139">
        <f t="shared" si="19"/>
        <v>0</v>
      </c>
      <c r="P15" s="17">
        <f t="shared" si="20"/>
        <v>0</v>
      </c>
      <c r="Q15" s="15">
        <v>0</v>
      </c>
      <c r="R15" s="16">
        <v>0</v>
      </c>
      <c r="S15" s="17">
        <f t="shared" si="21"/>
        <v>0</v>
      </c>
      <c r="T15" s="15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D15" s="12">
        <v>33</v>
      </c>
      <c r="AE15" s="12"/>
      <c r="AF15" s="15">
        <v>0</v>
      </c>
      <c r="AG15" s="16">
        <v>0</v>
      </c>
      <c r="AH15" s="133">
        <f t="shared" si="22"/>
        <v>0</v>
      </c>
      <c r="AI15" s="15">
        <v>0</v>
      </c>
      <c r="AJ15" s="16">
        <v>0</v>
      </c>
      <c r="AK15" s="136">
        <f t="shared" si="23"/>
        <v>0</v>
      </c>
      <c r="AL15" s="33">
        <v>0</v>
      </c>
      <c r="AM15" s="33">
        <v>0</v>
      </c>
      <c r="AN15" s="31">
        <f t="shared" si="24"/>
        <v>0</v>
      </c>
      <c r="AO15" s="21">
        <f t="shared" si="2"/>
        <v>0</v>
      </c>
      <c r="AP15" s="16">
        <f t="shared" si="3"/>
        <v>0</v>
      </c>
      <c r="AQ15" s="139">
        <f t="shared" si="25"/>
        <v>0</v>
      </c>
      <c r="AR15" s="17">
        <f t="shared" si="26"/>
        <v>0</v>
      </c>
      <c r="AS15" s="15">
        <v>0</v>
      </c>
      <c r="AT15" s="16">
        <v>0</v>
      </c>
      <c r="AU15" s="17">
        <f t="shared" si="27"/>
        <v>0</v>
      </c>
      <c r="AV15" s="15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F15" s="94">
        <v>33</v>
      </c>
      <c r="BG15" s="95" t="s">
        <v>29</v>
      </c>
      <c r="BH15" s="84">
        <f t="shared" si="28"/>
        <v>0</v>
      </c>
      <c r="BI15" s="116">
        <f t="shared" si="4"/>
        <v>0</v>
      </c>
      <c r="BJ15" s="117">
        <f t="shared" si="5"/>
        <v>0</v>
      </c>
      <c r="BK15" s="84">
        <f t="shared" si="6"/>
        <v>0</v>
      </c>
      <c r="BL15" s="116">
        <f t="shared" si="7"/>
        <v>0</v>
      </c>
      <c r="BM15" s="118">
        <f t="shared" si="8"/>
        <v>0</v>
      </c>
      <c r="BN15" s="85">
        <f t="shared" si="9"/>
        <v>0</v>
      </c>
      <c r="BO15" s="84">
        <f t="shared" si="10"/>
        <v>0</v>
      </c>
      <c r="BP15" s="116">
        <f t="shared" si="11"/>
        <v>0</v>
      </c>
      <c r="BQ15" s="119">
        <f t="shared" si="12"/>
        <v>0</v>
      </c>
      <c r="BR15" s="86">
        <f t="shared" si="13"/>
        <v>116.49330680405711</v>
      </c>
      <c r="BS15" s="87">
        <f t="shared" si="14"/>
        <v>0</v>
      </c>
      <c r="BT15" s="88">
        <f t="shared" si="29"/>
        <v>-116.49330680405711</v>
      </c>
      <c r="BU15" s="84">
        <f t="shared" si="15"/>
        <v>0</v>
      </c>
      <c r="BV15" s="88">
        <f>IFERROR((D15*2)-(E15*((HOME!$D$18)*2))+(G15*3)-(H15*((HOME!$E$18)*3))+(J15)-(K15*(HOME!$F$18))+S15+T15+V15+W15-U15, 0)</f>
        <v>0</v>
      </c>
      <c r="BX15" s="26">
        <v>30</v>
      </c>
      <c r="BY15" s="25" t="s">
        <v>27</v>
      </c>
      <c r="BZ15" s="48">
        <f t="shared" si="30"/>
        <v>6.6353635299127092</v>
      </c>
      <c r="CA15" s="40">
        <f t="shared" si="48"/>
        <v>0.32142857142857145</v>
      </c>
      <c r="CB15" s="46">
        <f t="shared" si="49"/>
        <v>0.65126676602086442</v>
      </c>
      <c r="CC15" s="46">
        <f t="shared" si="31"/>
        <v>0.13352422423887586</v>
      </c>
      <c r="CD15" s="46">
        <f t="shared" si="32"/>
        <v>0.32268907563025212</v>
      </c>
      <c r="CE15" s="36">
        <f t="shared" si="33"/>
        <v>1.375</v>
      </c>
      <c r="CF15" s="46">
        <f t="shared" si="50"/>
        <v>1.831213299869128</v>
      </c>
      <c r="CG15" s="46">
        <f t="shared" si="51"/>
        <v>8.4665768297818378</v>
      </c>
      <c r="CH15" s="46">
        <f t="shared" si="34"/>
        <v>0.96708576477574959</v>
      </c>
      <c r="CI15" s="54">
        <f t="shared" si="52"/>
        <v>56.588235294117645</v>
      </c>
      <c r="CJ15" s="48">
        <f t="shared" si="35"/>
        <v>9.8169690688775511</v>
      </c>
      <c r="CK15" s="46">
        <f t="shared" si="36"/>
        <v>0.52736607142857139</v>
      </c>
      <c r="CL15" s="46">
        <f t="shared" si="37"/>
        <v>0.91408934707903788</v>
      </c>
      <c r="CM15" s="36">
        <f t="shared" si="38"/>
        <v>0.90191767339796292</v>
      </c>
      <c r="CN15" s="46">
        <f t="shared" si="53"/>
        <v>70.204878048780486</v>
      </c>
      <c r="CO15" s="46">
        <f t="shared" si="54"/>
        <v>0.54804345526186515</v>
      </c>
      <c r="CP15" s="46">
        <f t="shared" si="55"/>
        <v>0.38666666666666666</v>
      </c>
      <c r="CQ15" s="46">
        <f t="shared" si="56"/>
        <v>0.43325646783991911</v>
      </c>
      <c r="CR15" s="46">
        <f t="shared" si="39"/>
        <v>0.53437957252144352</v>
      </c>
      <c r="CS15" s="46">
        <f t="shared" si="40"/>
        <v>12.016746158934565</v>
      </c>
      <c r="CT15" s="46">
        <f t="shared" si="41"/>
        <v>3.7757573341836737</v>
      </c>
      <c r="CU15" s="46">
        <f t="shared" si="42"/>
        <v>0.30670103092783507</v>
      </c>
      <c r="CV15" s="46">
        <f t="shared" si="43"/>
        <v>0.8</v>
      </c>
      <c r="CW15" s="46">
        <f t="shared" si="44"/>
        <v>0.23744337164954044</v>
      </c>
      <c r="CX15" s="46">
        <f t="shared" si="45"/>
        <v>1.1725333333333334</v>
      </c>
      <c r="CY15" s="46">
        <f t="shared" si="46"/>
        <v>0</v>
      </c>
      <c r="CZ15" s="44">
        <f t="shared" si="47"/>
        <v>13.813552194106668</v>
      </c>
    </row>
    <row r="16" spans="2:104" ht="23.1" x14ac:dyDescent="0.85">
      <c r="B16" s="12">
        <v>34</v>
      </c>
      <c r="C16" s="12" t="s">
        <v>30</v>
      </c>
      <c r="D16" s="18">
        <v>0</v>
      </c>
      <c r="E16" s="19">
        <v>0</v>
      </c>
      <c r="F16" s="134">
        <f t="shared" si="16"/>
        <v>0</v>
      </c>
      <c r="G16" s="18">
        <v>0</v>
      </c>
      <c r="H16" s="19">
        <v>0</v>
      </c>
      <c r="I16" s="137">
        <f t="shared" si="17"/>
        <v>0</v>
      </c>
      <c r="J16" s="34">
        <v>0</v>
      </c>
      <c r="K16" s="34">
        <v>0</v>
      </c>
      <c r="L16" s="32">
        <f t="shared" si="18"/>
        <v>0</v>
      </c>
      <c r="M16" s="22">
        <f t="shared" si="0"/>
        <v>0</v>
      </c>
      <c r="N16" s="19">
        <f t="shared" si="1"/>
        <v>0</v>
      </c>
      <c r="O16" s="140">
        <f t="shared" si="19"/>
        <v>0</v>
      </c>
      <c r="P16" s="20">
        <f t="shared" si="20"/>
        <v>0</v>
      </c>
      <c r="Q16" s="18">
        <v>0</v>
      </c>
      <c r="R16" s="19">
        <v>0</v>
      </c>
      <c r="S16" s="20">
        <f t="shared" si="21"/>
        <v>0</v>
      </c>
      <c r="T16" s="18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D16" s="12">
        <v>34</v>
      </c>
      <c r="AE16" s="12"/>
      <c r="AF16" s="18">
        <v>0</v>
      </c>
      <c r="AG16" s="19">
        <v>0</v>
      </c>
      <c r="AH16" s="134">
        <f t="shared" si="22"/>
        <v>0</v>
      </c>
      <c r="AI16" s="18">
        <v>0</v>
      </c>
      <c r="AJ16" s="19">
        <v>0</v>
      </c>
      <c r="AK16" s="137">
        <f t="shared" si="23"/>
        <v>0</v>
      </c>
      <c r="AL16" s="34">
        <v>0</v>
      </c>
      <c r="AM16" s="34">
        <v>0</v>
      </c>
      <c r="AN16" s="32">
        <f t="shared" si="24"/>
        <v>0</v>
      </c>
      <c r="AO16" s="22">
        <f t="shared" si="2"/>
        <v>0</v>
      </c>
      <c r="AP16" s="19">
        <f t="shared" si="3"/>
        <v>0</v>
      </c>
      <c r="AQ16" s="140">
        <f t="shared" si="25"/>
        <v>0</v>
      </c>
      <c r="AR16" s="20">
        <f t="shared" si="26"/>
        <v>0</v>
      </c>
      <c r="AS16" s="18">
        <v>0</v>
      </c>
      <c r="AT16" s="19">
        <v>0</v>
      </c>
      <c r="AU16" s="20">
        <f t="shared" si="27"/>
        <v>0</v>
      </c>
      <c r="AV16" s="18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F16" s="94">
        <v>34</v>
      </c>
      <c r="BG16" s="95" t="s">
        <v>30</v>
      </c>
      <c r="BH16" s="89">
        <f t="shared" si="28"/>
        <v>0</v>
      </c>
      <c r="BI16" s="120">
        <f t="shared" si="4"/>
        <v>0</v>
      </c>
      <c r="BJ16" s="121">
        <f t="shared" si="5"/>
        <v>0</v>
      </c>
      <c r="BK16" s="89">
        <f t="shared" si="6"/>
        <v>0</v>
      </c>
      <c r="BL16" s="120">
        <f t="shared" si="7"/>
        <v>0</v>
      </c>
      <c r="BM16" s="122">
        <f t="shared" si="8"/>
        <v>0</v>
      </c>
      <c r="BN16" s="90">
        <f t="shared" si="9"/>
        <v>0</v>
      </c>
      <c r="BO16" s="89">
        <f t="shared" si="10"/>
        <v>0</v>
      </c>
      <c r="BP16" s="120">
        <f t="shared" si="11"/>
        <v>0</v>
      </c>
      <c r="BQ16" s="123">
        <f t="shared" si="12"/>
        <v>0</v>
      </c>
      <c r="BR16" s="91">
        <f t="shared" si="13"/>
        <v>116.49330680405711</v>
      </c>
      <c r="BS16" s="92">
        <f t="shared" si="14"/>
        <v>0</v>
      </c>
      <c r="BT16" s="93">
        <f t="shared" si="29"/>
        <v>-116.49330680405711</v>
      </c>
      <c r="BU16" s="89">
        <f t="shared" si="15"/>
        <v>0</v>
      </c>
      <c r="BV16" s="93">
        <f>IFERROR((D16*2)-(E16*((HOME!$D$18)*2))+(G16*3)-(H16*((HOME!$E$18)*3))+(J16)-(K16*(HOME!$F$18))+S16+T16+V16+W16-U16, 0)</f>
        <v>0</v>
      </c>
      <c r="BX16" s="26">
        <v>32</v>
      </c>
      <c r="BY16" s="25" t="s">
        <v>28</v>
      </c>
      <c r="BZ16" s="48">
        <f t="shared" si="30"/>
        <v>1.5520215030870768</v>
      </c>
      <c r="CA16" s="40">
        <f t="shared" si="48"/>
        <v>0.32142857142857145</v>
      </c>
      <c r="CB16" s="46">
        <f t="shared" si="49"/>
        <v>0.65126676602086442</v>
      </c>
      <c r="CC16" s="46">
        <f t="shared" si="31"/>
        <v>8.0114534543325511E-2</v>
      </c>
      <c r="CD16" s="46">
        <f t="shared" si="32"/>
        <v>0.10756302521008404</v>
      </c>
      <c r="CE16" s="36">
        <f t="shared" si="33"/>
        <v>0.82500000000000007</v>
      </c>
      <c r="CF16" s="46">
        <f t="shared" si="50"/>
        <v>1.0126775597534097</v>
      </c>
      <c r="CG16" s="46">
        <f t="shared" si="51"/>
        <v>2.5646990628404867</v>
      </c>
      <c r="CH16" s="46">
        <f t="shared" si="34"/>
        <v>0.48825005360729146</v>
      </c>
      <c r="CI16" s="54">
        <f t="shared" si="52"/>
        <v>56.588235294117645</v>
      </c>
      <c r="CJ16" s="48">
        <f t="shared" si="35"/>
        <v>3.2753413865546217</v>
      </c>
      <c r="CK16" s="46">
        <f t="shared" si="36"/>
        <v>0.54349396008403372</v>
      </c>
      <c r="CL16" s="46">
        <f t="shared" si="37"/>
        <v>0</v>
      </c>
      <c r="CM16" s="36">
        <f t="shared" si="38"/>
        <v>0.90191767339796292</v>
      </c>
      <c r="CN16" s="46">
        <f t="shared" si="53"/>
        <v>70.204878048780486</v>
      </c>
      <c r="CO16" s="46">
        <f t="shared" si="54"/>
        <v>0.54804345526186515</v>
      </c>
      <c r="CP16" s="46">
        <f t="shared" si="55"/>
        <v>0.38666666666666666</v>
      </c>
      <c r="CQ16" s="46">
        <f t="shared" si="56"/>
        <v>0.43325646783991911</v>
      </c>
      <c r="CR16" s="46">
        <f t="shared" si="39"/>
        <v>0</v>
      </c>
      <c r="CS16" s="46">
        <f t="shared" si="40"/>
        <v>3.8560059563433655</v>
      </c>
      <c r="CT16" s="46">
        <f t="shared" si="41"/>
        <v>1.6376706932773109</v>
      </c>
      <c r="CU16" s="46">
        <f t="shared" si="42"/>
        <v>0</v>
      </c>
      <c r="CV16" s="46">
        <f t="shared" si="43"/>
        <v>0.66666666666666663</v>
      </c>
      <c r="CW16" s="46">
        <f t="shared" si="44"/>
        <v>0</v>
      </c>
      <c r="CX16" s="46">
        <f t="shared" si="45"/>
        <v>0.58626666666666671</v>
      </c>
      <c r="CY16" s="46">
        <f t="shared" si="46"/>
        <v>0.53333333333333344</v>
      </c>
      <c r="CZ16" s="44">
        <f t="shared" si="47"/>
        <v>5.1979225904046764</v>
      </c>
    </row>
    <row r="17" spans="2:104" ht="23.1" x14ac:dyDescent="0.85">
      <c r="B17" s="12">
        <v>50</v>
      </c>
      <c r="C17" s="12" t="s">
        <v>31</v>
      </c>
      <c r="D17" s="15">
        <v>0</v>
      </c>
      <c r="E17" s="16">
        <v>0</v>
      </c>
      <c r="F17" s="133">
        <f t="shared" si="16"/>
        <v>0</v>
      </c>
      <c r="G17" s="15">
        <v>0</v>
      </c>
      <c r="H17" s="16">
        <v>0</v>
      </c>
      <c r="I17" s="136">
        <f t="shared" si="17"/>
        <v>0</v>
      </c>
      <c r="J17" s="33">
        <v>0</v>
      </c>
      <c r="K17" s="33">
        <v>0</v>
      </c>
      <c r="L17" s="31">
        <f t="shared" si="18"/>
        <v>0</v>
      </c>
      <c r="M17" s="21">
        <f t="shared" si="0"/>
        <v>0</v>
      </c>
      <c r="N17" s="16">
        <f t="shared" si="1"/>
        <v>0</v>
      </c>
      <c r="O17" s="139">
        <f t="shared" si="19"/>
        <v>0</v>
      </c>
      <c r="P17" s="17">
        <f t="shared" si="20"/>
        <v>0</v>
      </c>
      <c r="Q17" s="15">
        <v>0</v>
      </c>
      <c r="R17" s="16">
        <v>0</v>
      </c>
      <c r="S17" s="17">
        <f t="shared" si="21"/>
        <v>0</v>
      </c>
      <c r="T17" s="15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D17" s="12">
        <v>50</v>
      </c>
      <c r="AE17" s="12"/>
      <c r="AF17" s="15">
        <v>0</v>
      </c>
      <c r="AG17" s="16">
        <v>0</v>
      </c>
      <c r="AH17" s="133">
        <f t="shared" si="22"/>
        <v>0</v>
      </c>
      <c r="AI17" s="15">
        <v>0</v>
      </c>
      <c r="AJ17" s="16">
        <v>0</v>
      </c>
      <c r="AK17" s="136">
        <f t="shared" si="23"/>
        <v>0</v>
      </c>
      <c r="AL17" s="33">
        <v>0</v>
      </c>
      <c r="AM17" s="33">
        <v>0</v>
      </c>
      <c r="AN17" s="31">
        <f t="shared" si="24"/>
        <v>0</v>
      </c>
      <c r="AO17" s="21">
        <f t="shared" si="2"/>
        <v>0</v>
      </c>
      <c r="AP17" s="16">
        <f t="shared" si="3"/>
        <v>0</v>
      </c>
      <c r="AQ17" s="139">
        <f t="shared" si="25"/>
        <v>0</v>
      </c>
      <c r="AR17" s="17">
        <f t="shared" si="26"/>
        <v>0</v>
      </c>
      <c r="AS17" s="15">
        <v>0</v>
      </c>
      <c r="AT17" s="16">
        <v>0</v>
      </c>
      <c r="AU17" s="17">
        <f t="shared" si="27"/>
        <v>0</v>
      </c>
      <c r="AV17" s="15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F17" s="94">
        <v>50</v>
      </c>
      <c r="BG17" s="95" t="s">
        <v>31</v>
      </c>
      <c r="BH17" s="84">
        <f t="shared" si="28"/>
        <v>0</v>
      </c>
      <c r="BI17" s="116">
        <f t="shared" si="4"/>
        <v>0</v>
      </c>
      <c r="BJ17" s="117">
        <f t="shared" si="5"/>
        <v>0</v>
      </c>
      <c r="BK17" s="84">
        <f t="shared" si="6"/>
        <v>0</v>
      </c>
      <c r="BL17" s="116">
        <f t="shared" si="7"/>
        <v>0</v>
      </c>
      <c r="BM17" s="118">
        <f t="shared" si="8"/>
        <v>0</v>
      </c>
      <c r="BN17" s="85">
        <f t="shared" si="9"/>
        <v>0</v>
      </c>
      <c r="BO17" s="84">
        <f t="shared" si="10"/>
        <v>0</v>
      </c>
      <c r="BP17" s="116">
        <f t="shared" si="11"/>
        <v>0</v>
      </c>
      <c r="BQ17" s="119">
        <f t="shared" si="12"/>
        <v>0</v>
      </c>
      <c r="BR17" s="86">
        <f t="shared" si="13"/>
        <v>116.49330680405711</v>
      </c>
      <c r="BS17" s="87">
        <f t="shared" si="14"/>
        <v>0</v>
      </c>
      <c r="BT17" s="88">
        <f t="shared" si="29"/>
        <v>-116.49330680405711</v>
      </c>
      <c r="BU17" s="84">
        <f t="shared" si="15"/>
        <v>0</v>
      </c>
      <c r="BV17" s="88">
        <f>IFERROR((D17*2)-(E17*((HOME!$D$18)*2))+(G17*3)-(H17*((HOME!$E$18)*3))+(J17)-(K17*(HOME!$F$18))+S17+T17+V17+W17-U17, 0)</f>
        <v>0</v>
      </c>
      <c r="BX17" s="58">
        <v>33</v>
      </c>
      <c r="BY17" s="61" t="s">
        <v>29</v>
      </c>
      <c r="BZ17" s="48">
        <f t="shared" si="30"/>
        <v>0</v>
      </c>
      <c r="CA17" s="40">
        <f t="shared" si="48"/>
        <v>0.32142857142857145</v>
      </c>
      <c r="CB17" s="46">
        <f t="shared" si="49"/>
        <v>0.65126676602086442</v>
      </c>
      <c r="CC17" s="46">
        <f t="shared" si="31"/>
        <v>0</v>
      </c>
      <c r="CD17" s="46">
        <f t="shared" si="32"/>
        <v>0</v>
      </c>
      <c r="CE17" s="36">
        <f t="shared" si="33"/>
        <v>0</v>
      </c>
      <c r="CF17" s="46">
        <f t="shared" si="50"/>
        <v>0</v>
      </c>
      <c r="CG17" s="46">
        <f t="shared" si="51"/>
        <v>0</v>
      </c>
      <c r="CH17" s="46">
        <f t="shared" si="34"/>
        <v>0</v>
      </c>
      <c r="CI17" s="54">
        <f t="shared" si="52"/>
        <v>56.588235294117645</v>
      </c>
      <c r="CJ17" s="48">
        <f t="shared" si="35"/>
        <v>0</v>
      </c>
      <c r="CK17" s="46">
        <f t="shared" si="36"/>
        <v>0</v>
      </c>
      <c r="CL17" s="46">
        <f t="shared" si="37"/>
        <v>0</v>
      </c>
      <c r="CM17" s="36">
        <f t="shared" si="38"/>
        <v>0.90191767339796292</v>
      </c>
      <c r="CN17" s="46">
        <f t="shared" si="53"/>
        <v>70.204878048780486</v>
      </c>
      <c r="CO17" s="46">
        <f t="shared" si="54"/>
        <v>0.54804345526186515</v>
      </c>
      <c r="CP17" s="46">
        <f t="shared" si="55"/>
        <v>0.38666666666666666</v>
      </c>
      <c r="CQ17" s="46">
        <f t="shared" si="56"/>
        <v>0.43325646783991911</v>
      </c>
      <c r="CR17" s="46">
        <f t="shared" si="39"/>
        <v>0</v>
      </c>
      <c r="CS17" s="46">
        <f t="shared" si="40"/>
        <v>0</v>
      </c>
      <c r="CT17" s="46">
        <f t="shared" si="41"/>
        <v>0</v>
      </c>
      <c r="CU17" s="46">
        <f t="shared" si="42"/>
        <v>0</v>
      </c>
      <c r="CV17" s="46">
        <f t="shared" si="43"/>
        <v>0</v>
      </c>
      <c r="CW17" s="46">
        <f t="shared" si="44"/>
        <v>0</v>
      </c>
      <c r="CX17" s="46">
        <f t="shared" si="45"/>
        <v>0</v>
      </c>
      <c r="CY17" s="46">
        <f t="shared" si="46"/>
        <v>0</v>
      </c>
      <c r="CZ17" s="44">
        <f t="shared" si="47"/>
        <v>0</v>
      </c>
    </row>
    <row r="18" spans="2:104" ht="23.4" thickBot="1" x14ac:dyDescent="0.9">
      <c r="B18" s="12">
        <v>55</v>
      </c>
      <c r="C18" s="12" t="s">
        <v>32</v>
      </c>
      <c r="D18" s="18">
        <v>0</v>
      </c>
      <c r="E18" s="19">
        <v>0</v>
      </c>
      <c r="F18" s="134">
        <f t="shared" si="16"/>
        <v>0</v>
      </c>
      <c r="G18" s="18">
        <v>0</v>
      </c>
      <c r="H18" s="19">
        <v>0</v>
      </c>
      <c r="I18" s="137">
        <f t="shared" si="17"/>
        <v>0</v>
      </c>
      <c r="J18" s="34">
        <v>0</v>
      </c>
      <c r="K18" s="34">
        <v>0</v>
      </c>
      <c r="L18" s="32">
        <f t="shared" si="18"/>
        <v>0</v>
      </c>
      <c r="M18" s="22">
        <f t="shared" si="0"/>
        <v>0</v>
      </c>
      <c r="N18" s="19">
        <f t="shared" si="1"/>
        <v>0</v>
      </c>
      <c r="O18" s="140">
        <f t="shared" si="19"/>
        <v>0</v>
      </c>
      <c r="P18" s="20">
        <f t="shared" si="20"/>
        <v>0</v>
      </c>
      <c r="Q18" s="18">
        <v>0</v>
      </c>
      <c r="R18" s="19">
        <v>0</v>
      </c>
      <c r="S18" s="20">
        <f t="shared" si="21"/>
        <v>0</v>
      </c>
      <c r="T18" s="18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D18" s="12">
        <v>55</v>
      </c>
      <c r="AE18" s="12"/>
      <c r="AF18" s="18">
        <v>0</v>
      </c>
      <c r="AG18" s="19">
        <v>0</v>
      </c>
      <c r="AH18" s="134">
        <f t="shared" si="22"/>
        <v>0</v>
      </c>
      <c r="AI18" s="18">
        <v>0</v>
      </c>
      <c r="AJ18" s="19">
        <v>0</v>
      </c>
      <c r="AK18" s="137">
        <f t="shared" si="23"/>
        <v>0</v>
      </c>
      <c r="AL18" s="34">
        <v>0</v>
      </c>
      <c r="AM18" s="34">
        <v>0</v>
      </c>
      <c r="AN18" s="32">
        <f t="shared" si="24"/>
        <v>0</v>
      </c>
      <c r="AO18" s="22">
        <f t="shared" si="2"/>
        <v>0</v>
      </c>
      <c r="AP18" s="19">
        <f t="shared" si="3"/>
        <v>0</v>
      </c>
      <c r="AQ18" s="140">
        <f t="shared" si="25"/>
        <v>0</v>
      </c>
      <c r="AR18" s="20">
        <f t="shared" si="26"/>
        <v>0</v>
      </c>
      <c r="AS18" s="18">
        <v>0</v>
      </c>
      <c r="AT18" s="19">
        <v>0</v>
      </c>
      <c r="AU18" s="20">
        <f t="shared" si="27"/>
        <v>0</v>
      </c>
      <c r="AV18" s="18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F18" s="96">
        <v>55</v>
      </c>
      <c r="BG18" s="97" t="s">
        <v>32</v>
      </c>
      <c r="BH18" s="98">
        <f t="shared" si="28"/>
        <v>0</v>
      </c>
      <c r="BI18" s="124">
        <f t="shared" si="4"/>
        <v>0</v>
      </c>
      <c r="BJ18" s="125">
        <f t="shared" si="5"/>
        <v>0</v>
      </c>
      <c r="BK18" s="98">
        <f t="shared" si="6"/>
        <v>0</v>
      </c>
      <c r="BL18" s="124">
        <f t="shared" si="7"/>
        <v>0</v>
      </c>
      <c r="BM18" s="126">
        <f t="shared" si="8"/>
        <v>0</v>
      </c>
      <c r="BN18" s="99">
        <f t="shared" si="9"/>
        <v>0</v>
      </c>
      <c r="BO18" s="98">
        <f t="shared" si="10"/>
        <v>0</v>
      </c>
      <c r="BP18" s="124">
        <f t="shared" si="11"/>
        <v>0</v>
      </c>
      <c r="BQ18" s="127">
        <f t="shared" si="12"/>
        <v>0</v>
      </c>
      <c r="BR18" s="100">
        <f t="shared" si="13"/>
        <v>116.49330680405711</v>
      </c>
      <c r="BS18" s="101">
        <f t="shared" si="14"/>
        <v>0</v>
      </c>
      <c r="BT18" s="102">
        <f t="shared" si="29"/>
        <v>-116.49330680405711</v>
      </c>
      <c r="BU18" s="98">
        <f t="shared" si="15"/>
        <v>0</v>
      </c>
      <c r="BV18" s="102">
        <f>IFERROR((D18*2)-(E18*((HOME!$D$18)*2))+(G18*3)-(H18*((HOME!$E$18)*3))+(J18)-(K18*(HOME!$F$18))+S18+T18+V18+W18-U18, 0)</f>
        <v>0</v>
      </c>
      <c r="BX18" s="58">
        <v>34</v>
      </c>
      <c r="BY18" s="61" t="s">
        <v>30</v>
      </c>
      <c r="BZ18" s="48">
        <f t="shared" si="30"/>
        <v>0</v>
      </c>
      <c r="CA18" s="40">
        <f t="shared" si="48"/>
        <v>0.32142857142857145</v>
      </c>
      <c r="CB18" s="46">
        <f t="shared" si="49"/>
        <v>0.65126676602086442</v>
      </c>
      <c r="CC18" s="46">
        <f t="shared" si="31"/>
        <v>0</v>
      </c>
      <c r="CD18" s="46">
        <f t="shared" si="32"/>
        <v>0</v>
      </c>
      <c r="CE18" s="36">
        <f t="shared" si="33"/>
        <v>0</v>
      </c>
      <c r="CF18" s="46">
        <f t="shared" si="50"/>
        <v>0</v>
      </c>
      <c r="CG18" s="46">
        <f t="shared" si="51"/>
        <v>0</v>
      </c>
      <c r="CH18" s="46">
        <f t="shared" si="34"/>
        <v>0</v>
      </c>
      <c r="CI18" s="54">
        <f t="shared" si="52"/>
        <v>56.588235294117645</v>
      </c>
      <c r="CJ18" s="48">
        <f t="shared" si="35"/>
        <v>0</v>
      </c>
      <c r="CK18" s="46">
        <f t="shared" si="36"/>
        <v>0</v>
      </c>
      <c r="CL18" s="46">
        <f t="shared" si="37"/>
        <v>0</v>
      </c>
      <c r="CM18" s="36">
        <f t="shared" si="38"/>
        <v>0.90191767339796292</v>
      </c>
      <c r="CN18" s="46">
        <f t="shared" si="53"/>
        <v>70.204878048780486</v>
      </c>
      <c r="CO18" s="46">
        <f t="shared" si="54"/>
        <v>0.54804345526186515</v>
      </c>
      <c r="CP18" s="46">
        <f t="shared" si="55"/>
        <v>0.38666666666666666</v>
      </c>
      <c r="CQ18" s="46">
        <f t="shared" si="56"/>
        <v>0.43325646783991911</v>
      </c>
      <c r="CR18" s="46">
        <f t="shared" si="39"/>
        <v>0</v>
      </c>
      <c r="CS18" s="46">
        <f t="shared" si="40"/>
        <v>0</v>
      </c>
      <c r="CT18" s="46">
        <f t="shared" si="41"/>
        <v>0</v>
      </c>
      <c r="CU18" s="46">
        <f t="shared" si="42"/>
        <v>0</v>
      </c>
      <c r="CV18" s="46">
        <f t="shared" si="43"/>
        <v>0</v>
      </c>
      <c r="CW18" s="46">
        <f t="shared" si="44"/>
        <v>0</v>
      </c>
      <c r="CX18" s="46">
        <f t="shared" si="45"/>
        <v>0</v>
      </c>
      <c r="CY18" s="46">
        <f t="shared" si="46"/>
        <v>0</v>
      </c>
      <c r="CZ18" s="44">
        <f t="shared" si="47"/>
        <v>0</v>
      </c>
    </row>
    <row r="19" spans="2:104" ht="23.4" thickBot="1" x14ac:dyDescent="0.9">
      <c r="B19" s="11"/>
      <c r="C19" s="11" t="s">
        <v>43</v>
      </c>
      <c r="D19" s="8">
        <f>SUM(D3:D18)</f>
        <v>36</v>
      </c>
      <c r="E19" s="6">
        <f>SUM(E3:E18)</f>
        <v>61</v>
      </c>
      <c r="F19" s="135">
        <f t="shared" si="16"/>
        <v>0.5901639344262295</v>
      </c>
      <c r="G19" s="8">
        <f>SUM(G3:G18)</f>
        <v>20</v>
      </c>
      <c r="H19" s="6">
        <f>SUM(H3:H18)</f>
        <v>43</v>
      </c>
      <c r="I19" s="138">
        <f t="shared" si="17"/>
        <v>0.46511627906976744</v>
      </c>
      <c r="J19" s="35">
        <f>SUM(J3:J18)</f>
        <v>26</v>
      </c>
      <c r="K19" s="35">
        <f>SUM(K3:K18)</f>
        <v>41</v>
      </c>
      <c r="L19" s="31">
        <f t="shared" si="18"/>
        <v>0.63414634146341464</v>
      </c>
      <c r="M19" s="30">
        <f>SUM(M3:M18)</f>
        <v>56</v>
      </c>
      <c r="N19" s="6">
        <f>SUM(N3:N18)</f>
        <v>104</v>
      </c>
      <c r="O19" s="141">
        <f t="shared" si="19"/>
        <v>0.53846153846153844</v>
      </c>
      <c r="P19" s="9">
        <f>(D19*2)+(G19*3)+(J19)</f>
        <v>158</v>
      </c>
      <c r="Q19" s="8">
        <f>SUM(Q3:Q18)</f>
        <v>29</v>
      </c>
      <c r="R19" s="6">
        <f>SUM(R3:R18)</f>
        <v>38</v>
      </c>
      <c r="S19" s="9">
        <f t="shared" si="21"/>
        <v>67</v>
      </c>
      <c r="T19" s="8">
        <f t="shared" ref="T19:AA19" si="59">SUM(T3:T18)</f>
        <v>25</v>
      </c>
      <c r="U19" s="6">
        <f t="shared" si="59"/>
        <v>40</v>
      </c>
      <c r="V19" s="6">
        <f t="shared" si="59"/>
        <v>47</v>
      </c>
      <c r="W19" s="6">
        <f t="shared" si="59"/>
        <v>23</v>
      </c>
      <c r="X19" s="6">
        <f t="shared" si="59"/>
        <v>3</v>
      </c>
      <c r="Y19" s="6">
        <f t="shared" si="59"/>
        <v>31</v>
      </c>
      <c r="Z19" s="6">
        <f t="shared" si="59"/>
        <v>28</v>
      </c>
      <c r="AA19" s="6">
        <f t="shared" si="59"/>
        <v>160</v>
      </c>
      <c r="AD19" s="11"/>
      <c r="AE19" s="11" t="s">
        <v>43</v>
      </c>
      <c r="AF19" s="8">
        <f>SUM(AF3:AF18)</f>
        <v>30</v>
      </c>
      <c r="AG19" s="6">
        <f>SUM(AG3:AG18)</f>
        <v>56</v>
      </c>
      <c r="AH19" s="135">
        <f t="shared" si="22"/>
        <v>0.5357142857142857</v>
      </c>
      <c r="AI19" s="8">
        <f>SUM(AI3:AI18)</f>
        <v>16</v>
      </c>
      <c r="AJ19" s="6">
        <f>SUM(AJ3:AJ18)</f>
        <v>42</v>
      </c>
      <c r="AK19" s="138">
        <f t="shared" si="23"/>
        <v>0.38095238095238093</v>
      </c>
      <c r="AL19" s="35">
        <f>SUM(AL3:AL18)</f>
        <v>18</v>
      </c>
      <c r="AM19" s="35">
        <f>SUM(AM3:AM18)</f>
        <v>34</v>
      </c>
      <c r="AN19" s="31">
        <f t="shared" si="24"/>
        <v>0.52941176470588236</v>
      </c>
      <c r="AO19" s="30">
        <f>SUM(AO3:AO18)</f>
        <v>46</v>
      </c>
      <c r="AP19" s="6">
        <f>SUM(AP3:AP18)</f>
        <v>98</v>
      </c>
      <c r="AQ19" s="141">
        <f t="shared" si="25"/>
        <v>0.46938775510204084</v>
      </c>
      <c r="AR19" s="9">
        <f>(AF19*2)+(AI19*3)+(AL19)</f>
        <v>126</v>
      </c>
      <c r="AS19" s="8">
        <f>SUM(AS3:AS18)</f>
        <v>18</v>
      </c>
      <c r="AT19" s="6">
        <f>SUM(AT3:AT18)</f>
        <v>46</v>
      </c>
      <c r="AU19" s="9">
        <f t="shared" si="27"/>
        <v>64</v>
      </c>
      <c r="AV19" s="8">
        <f t="shared" ref="AV19:BC19" si="60">SUM(AV3:AV18)</f>
        <v>27</v>
      </c>
      <c r="AW19" s="6">
        <f t="shared" si="60"/>
        <v>45</v>
      </c>
      <c r="AX19" s="6">
        <f t="shared" si="60"/>
        <v>44</v>
      </c>
      <c r="AY19" s="6">
        <f t="shared" si="60"/>
        <v>16</v>
      </c>
      <c r="AZ19" s="6">
        <f t="shared" si="60"/>
        <v>2</v>
      </c>
      <c r="BA19" s="6">
        <f t="shared" si="60"/>
        <v>32</v>
      </c>
      <c r="BB19" s="6">
        <f t="shared" si="60"/>
        <v>26</v>
      </c>
      <c r="BC19" s="6">
        <f t="shared" si="60"/>
        <v>160</v>
      </c>
      <c r="BF19" s="103"/>
      <c r="BG19" s="104" t="s">
        <v>43</v>
      </c>
      <c r="BH19" s="105">
        <f t="shared" si="28"/>
        <v>0.63461538461538458</v>
      </c>
      <c r="BI19" s="128">
        <f t="shared" si="4"/>
        <v>0.64732874467387747</v>
      </c>
      <c r="BJ19" s="129">
        <v>0</v>
      </c>
      <c r="BK19" s="105">
        <f>IFERROR(T19/M19, 0)</f>
        <v>0.44642857142857145</v>
      </c>
      <c r="BL19" s="128">
        <f>IFERROR(T19/(N19+(0.44*K19)+U19), 0)</f>
        <v>0.15428289311281165</v>
      </c>
      <c r="BM19" s="130">
        <f>IFERROR(U19/(N19+(0.44*K19)+U19), 0)</f>
        <v>0.24685262898049865</v>
      </c>
      <c r="BN19" s="106">
        <f t="shared" si="9"/>
        <v>0.625</v>
      </c>
      <c r="BO19" s="108">
        <f>IFERROR(Q19/(Q19+AT19), 0)</f>
        <v>0.38666666666666666</v>
      </c>
      <c r="BP19" s="131">
        <f>IFERROR(R19/(R19+AS19), 0)</f>
        <v>0.6785714285714286</v>
      </c>
      <c r="BQ19" s="132">
        <f>IFERROR(S19/(S19+AU19), 0)</f>
        <v>0.51145038167938928</v>
      </c>
      <c r="BR19" s="114">
        <f>IFERROR(($AR$19/$BD$3)*100, 0)</f>
        <v>89.951352839790715</v>
      </c>
      <c r="BS19" s="115">
        <f>IFERROR(($P$19/$AB$3)*100, 0)</f>
        <v>111.12611548113389</v>
      </c>
      <c r="BT19" s="107">
        <f t="shared" si="29"/>
        <v>21.174762641343179</v>
      </c>
      <c r="BU19" s="105">
        <f>IFERROR(SUM(BU3:BU18), 0)</f>
        <v>0.57371794871794868</v>
      </c>
      <c r="BV19" s="107">
        <v>0</v>
      </c>
      <c r="BX19" s="58">
        <v>50</v>
      </c>
      <c r="BY19" s="61" t="s">
        <v>31</v>
      </c>
      <c r="BZ19" s="48">
        <f t="shared" si="30"/>
        <v>0</v>
      </c>
      <c r="CA19" s="40">
        <f t="shared" si="48"/>
        <v>0.32142857142857145</v>
      </c>
      <c r="CB19" s="46">
        <f t="shared" si="49"/>
        <v>0.65126676602086442</v>
      </c>
      <c r="CC19" s="46">
        <f t="shared" si="31"/>
        <v>0</v>
      </c>
      <c r="CD19" s="46">
        <f t="shared" si="32"/>
        <v>0</v>
      </c>
      <c r="CE19" s="36">
        <f t="shared" si="33"/>
        <v>0</v>
      </c>
      <c r="CF19" s="46">
        <f t="shared" si="50"/>
        <v>0</v>
      </c>
      <c r="CG19" s="46">
        <f t="shared" si="51"/>
        <v>0</v>
      </c>
      <c r="CH19" s="46">
        <f t="shared" si="34"/>
        <v>0</v>
      </c>
      <c r="CI19" s="54">
        <f t="shared" si="52"/>
        <v>56.588235294117645</v>
      </c>
      <c r="CJ19" s="48">
        <f t="shared" si="35"/>
        <v>0</v>
      </c>
      <c r="CK19" s="46">
        <f t="shared" si="36"/>
        <v>0</v>
      </c>
      <c r="CL19" s="46">
        <f t="shared" si="37"/>
        <v>0</v>
      </c>
      <c r="CM19" s="36">
        <f t="shared" si="38"/>
        <v>0.90191767339796292</v>
      </c>
      <c r="CN19" s="46">
        <f t="shared" si="53"/>
        <v>70.204878048780486</v>
      </c>
      <c r="CO19" s="46">
        <f t="shared" si="54"/>
        <v>0.54804345526186515</v>
      </c>
      <c r="CP19" s="46">
        <f t="shared" si="55"/>
        <v>0.38666666666666666</v>
      </c>
      <c r="CQ19" s="46">
        <f t="shared" si="56"/>
        <v>0.43325646783991911</v>
      </c>
      <c r="CR19" s="46">
        <f t="shared" si="39"/>
        <v>0</v>
      </c>
      <c r="CS19" s="46">
        <f t="shared" si="40"/>
        <v>0</v>
      </c>
      <c r="CT19" s="46">
        <f t="shared" si="41"/>
        <v>0</v>
      </c>
      <c r="CU19" s="46">
        <f t="shared" si="42"/>
        <v>0</v>
      </c>
      <c r="CV19" s="46">
        <f t="shared" si="43"/>
        <v>0</v>
      </c>
      <c r="CW19" s="46">
        <f t="shared" si="44"/>
        <v>0</v>
      </c>
      <c r="CX19" s="46">
        <f t="shared" si="45"/>
        <v>0</v>
      </c>
      <c r="CY19" s="46">
        <f t="shared" si="46"/>
        <v>0</v>
      </c>
      <c r="CZ19" s="44">
        <f t="shared" si="47"/>
        <v>0</v>
      </c>
    </row>
    <row r="20" spans="2:104" ht="14.7" thickBot="1" x14ac:dyDescent="0.6">
      <c r="AH20" s="142"/>
      <c r="BX20" s="59">
        <v>55</v>
      </c>
      <c r="BY20" s="62" t="s">
        <v>32</v>
      </c>
      <c r="BZ20" s="49">
        <f t="shared" si="30"/>
        <v>0</v>
      </c>
      <c r="CA20" s="42">
        <f t="shared" si="48"/>
        <v>0.32142857142857145</v>
      </c>
      <c r="CB20" s="47">
        <f t="shared" si="49"/>
        <v>0.65126676602086442</v>
      </c>
      <c r="CC20" s="47">
        <f t="shared" si="31"/>
        <v>0</v>
      </c>
      <c r="CD20" s="47">
        <f t="shared" si="32"/>
        <v>0</v>
      </c>
      <c r="CE20" s="43">
        <f t="shared" si="33"/>
        <v>0</v>
      </c>
      <c r="CF20" s="47">
        <f t="shared" si="50"/>
        <v>0</v>
      </c>
      <c r="CG20" s="47">
        <f t="shared" si="51"/>
        <v>0</v>
      </c>
      <c r="CH20" s="47">
        <f t="shared" si="34"/>
        <v>0</v>
      </c>
      <c r="CI20" s="55">
        <f t="shared" si="52"/>
        <v>56.588235294117645</v>
      </c>
      <c r="CJ20" s="49">
        <f t="shared" si="35"/>
        <v>0</v>
      </c>
      <c r="CK20" s="47">
        <f t="shared" si="36"/>
        <v>0</v>
      </c>
      <c r="CL20" s="47">
        <f t="shared" si="37"/>
        <v>0</v>
      </c>
      <c r="CM20" s="43">
        <f t="shared" si="38"/>
        <v>0.90191767339796292</v>
      </c>
      <c r="CN20" s="47">
        <f t="shared" si="53"/>
        <v>70.204878048780486</v>
      </c>
      <c r="CO20" s="47">
        <f t="shared" si="54"/>
        <v>0.54804345526186515</v>
      </c>
      <c r="CP20" s="47">
        <f t="shared" si="55"/>
        <v>0.38666666666666666</v>
      </c>
      <c r="CQ20" s="47">
        <f t="shared" si="56"/>
        <v>0.43325646783991911</v>
      </c>
      <c r="CR20" s="47">
        <f t="shared" si="39"/>
        <v>0</v>
      </c>
      <c r="CS20" s="47">
        <f t="shared" si="40"/>
        <v>0</v>
      </c>
      <c r="CT20" s="47">
        <f t="shared" si="41"/>
        <v>0</v>
      </c>
      <c r="CU20" s="47">
        <f t="shared" si="42"/>
        <v>0</v>
      </c>
      <c r="CV20" s="47">
        <f t="shared" si="43"/>
        <v>0</v>
      </c>
      <c r="CW20" s="47">
        <f t="shared" si="44"/>
        <v>0</v>
      </c>
      <c r="CX20" s="47">
        <f t="shared" si="45"/>
        <v>0</v>
      </c>
      <c r="CY20" s="47">
        <f t="shared" si="46"/>
        <v>0</v>
      </c>
      <c r="CZ20" s="45">
        <f t="shared" si="47"/>
        <v>0</v>
      </c>
    </row>
    <row r="21" spans="2:104" x14ac:dyDescent="0.55000000000000004">
      <c r="D21" s="187"/>
      <c r="E21" s="187"/>
      <c r="F21" s="187"/>
    </row>
  </sheetData>
  <mergeCells count="16">
    <mergeCell ref="D21:F21"/>
    <mergeCell ref="AF1:AH1"/>
    <mergeCell ref="AI1:AK1"/>
    <mergeCell ref="D1:F1"/>
    <mergeCell ref="G1:I1"/>
    <mergeCell ref="M1:P1"/>
    <mergeCell ref="Q1:S1"/>
    <mergeCell ref="T1:Y1"/>
    <mergeCell ref="J1:L1"/>
    <mergeCell ref="BZ3:CI3"/>
    <mergeCell ref="CJ3:CZ3"/>
    <mergeCell ref="BY2:CZ2"/>
    <mergeCell ref="AL1:AN1"/>
    <mergeCell ref="AO1:AR1"/>
    <mergeCell ref="AS1:AU1"/>
    <mergeCell ref="AV1:BA1"/>
  </mergeCells>
  <pageMargins left="0.7" right="0.7" top="0.75" bottom="0.75" header="0.3" footer="0.3"/>
  <pageSetup orientation="portrait" horizontalDpi="360" verticalDpi="360" r:id="rId1"/>
  <ignoredErrors>
    <ignoredError sqref="I19 S19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AF7E-A1F5-4E0D-B788-F8CA4E410782}">
  <dimension ref="A1:CZ20"/>
  <sheetViews>
    <sheetView topLeftCell="AD1" zoomScale="95" zoomScaleNormal="60" workbookViewId="0">
      <selection activeCell="BC16" sqref="BC16"/>
    </sheetView>
  </sheetViews>
  <sheetFormatPr defaultColWidth="10.83984375" defaultRowHeight="14.4" x14ac:dyDescent="0.55000000000000004"/>
  <cols>
    <col min="1" max="1" width="16.578125" style="149" customWidth="1"/>
    <col min="2" max="2" width="5.3125" customWidth="1"/>
    <col min="4" max="4" width="3" bestFit="1" customWidth="1"/>
    <col min="5" max="5" width="4.15625" bestFit="1" customWidth="1"/>
    <col min="6" max="6" width="5.7890625" bestFit="1" customWidth="1"/>
    <col min="7" max="7" width="3" bestFit="1" customWidth="1"/>
    <col min="8" max="8" width="4.15625" bestFit="1" customWidth="1"/>
    <col min="9" max="9" width="5.7890625" bestFit="1" customWidth="1"/>
    <col min="10" max="10" width="3" bestFit="1" customWidth="1"/>
    <col min="11" max="11" width="4.15625" bestFit="1" customWidth="1"/>
    <col min="12" max="12" width="5.7890625" bestFit="1" customWidth="1"/>
    <col min="13" max="13" width="2.83984375" bestFit="1" customWidth="1"/>
    <col min="14" max="14" width="3.3125" bestFit="1" customWidth="1"/>
    <col min="15" max="15" width="10.9453125" bestFit="1" customWidth="1"/>
    <col min="16" max="16" width="4.9453125" bestFit="1" customWidth="1"/>
    <col min="17" max="17" width="2.734375" bestFit="1" customWidth="1"/>
    <col min="18" max="18" width="3.1015625" bestFit="1" customWidth="1"/>
    <col min="19" max="19" width="3.41796875" bestFit="1" customWidth="1"/>
    <col min="20" max="20" width="2.9453125" bestFit="1" customWidth="1"/>
    <col min="21" max="21" width="3" bestFit="1" customWidth="1"/>
    <col min="22" max="22" width="3.68359375" bestFit="1" customWidth="1"/>
    <col min="23" max="23" width="4.3125" customWidth="1"/>
    <col min="24" max="24" width="3.7890625" bestFit="1" customWidth="1"/>
    <col min="25" max="25" width="3.62890625" bestFit="1" customWidth="1"/>
    <col min="26" max="26" width="2.89453125" bestFit="1" customWidth="1"/>
    <col min="27" max="27" width="3.7890625" bestFit="1" customWidth="1"/>
    <col min="28" max="28" width="10.83984375" bestFit="1" customWidth="1"/>
    <col min="30" max="30" width="10.9453125" bestFit="1" customWidth="1"/>
    <col min="31" max="31" width="7.1015625" customWidth="1"/>
    <col min="32" max="32" width="2.89453125" bestFit="1" customWidth="1"/>
    <col min="33" max="33" width="4.1015625" bestFit="1" customWidth="1"/>
    <col min="34" max="34" width="5.1015625" bestFit="1" customWidth="1"/>
    <col min="35" max="35" width="2.89453125" bestFit="1" customWidth="1"/>
    <col min="36" max="37" width="4.1015625" bestFit="1" customWidth="1"/>
    <col min="38" max="38" width="2.62890625" bestFit="1" customWidth="1"/>
    <col min="39" max="39" width="3.83984375" bestFit="1" customWidth="1"/>
    <col min="40" max="40" width="5.1015625" bestFit="1" customWidth="1"/>
    <col min="41" max="41" width="2.89453125" bestFit="1" customWidth="1"/>
    <col min="42" max="43" width="4.1015625" bestFit="1" customWidth="1"/>
    <col min="44" max="44" width="3.6835937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.68359375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68359375" bestFit="1" customWidth="1"/>
    <col min="56" max="56" width="10.83984375" bestFit="1" customWidth="1"/>
    <col min="58" max="58" width="10.89453125" bestFit="1" customWidth="1"/>
    <col min="60" max="61" width="10.89453125" bestFit="1" customWidth="1"/>
    <col min="62" max="62" width="12.3671875" bestFit="1" customWidth="1"/>
    <col min="63" max="63" width="10.89453125" bestFit="1" customWidth="1"/>
    <col min="64" max="64" width="13.20703125" bestFit="1" customWidth="1"/>
    <col min="65" max="65" width="12.578125" bestFit="1" customWidth="1"/>
  </cols>
  <sheetData>
    <row r="1" spans="2:104" ht="23.4" thickBot="1" x14ac:dyDescent="0.9">
      <c r="B1" s="11"/>
      <c r="C1" s="11" t="s">
        <v>117</v>
      </c>
      <c r="D1" s="173" t="s">
        <v>1</v>
      </c>
      <c r="E1" s="174"/>
      <c r="F1" s="175"/>
      <c r="G1" s="176" t="s">
        <v>5</v>
      </c>
      <c r="H1" s="177"/>
      <c r="I1" s="178"/>
      <c r="J1" s="179" t="s">
        <v>38</v>
      </c>
      <c r="K1" s="180"/>
      <c r="L1" s="181"/>
      <c r="M1" s="182" t="s">
        <v>6</v>
      </c>
      <c r="N1" s="182"/>
      <c r="O1" s="182"/>
      <c r="P1" s="183"/>
      <c r="Q1" s="184" t="s">
        <v>8</v>
      </c>
      <c r="R1" s="185"/>
      <c r="S1" s="186"/>
      <c r="T1" s="171"/>
      <c r="U1" s="172"/>
      <c r="V1" s="172"/>
      <c r="W1" s="172"/>
      <c r="X1" s="172"/>
      <c r="Y1" s="172"/>
      <c r="Z1" s="38"/>
      <c r="AD1" s="11" t="s">
        <v>116</v>
      </c>
      <c r="AE1" s="11"/>
      <c r="AF1" s="173" t="s">
        <v>1</v>
      </c>
      <c r="AG1" s="174"/>
      <c r="AH1" s="175"/>
      <c r="AI1" s="176" t="s">
        <v>5</v>
      </c>
      <c r="AJ1" s="177"/>
      <c r="AK1" s="178"/>
      <c r="AL1" s="179" t="s">
        <v>38</v>
      </c>
      <c r="AM1" s="180"/>
      <c r="AN1" s="181"/>
      <c r="AO1" s="182" t="s">
        <v>6</v>
      </c>
      <c r="AP1" s="182"/>
      <c r="AQ1" s="182"/>
      <c r="AR1" s="183"/>
      <c r="AS1" s="184" t="s">
        <v>8</v>
      </c>
      <c r="AT1" s="185"/>
      <c r="AU1" s="186"/>
      <c r="AV1" s="171"/>
      <c r="AW1" s="172"/>
      <c r="AX1" s="172"/>
      <c r="AY1" s="172"/>
      <c r="AZ1" s="172"/>
      <c r="BA1" s="172"/>
      <c r="BB1" s="38"/>
      <c r="BF1" s="65"/>
      <c r="BG1" s="66"/>
      <c r="BH1" s="143" t="s">
        <v>44</v>
      </c>
      <c r="BI1" s="144"/>
      <c r="BJ1" s="145"/>
      <c r="BK1" s="143" t="s">
        <v>57</v>
      </c>
      <c r="BL1" s="144"/>
      <c r="BM1" s="144"/>
      <c r="BN1" s="145"/>
      <c r="BO1" s="67" t="s">
        <v>63</v>
      </c>
      <c r="BP1" s="68"/>
      <c r="BQ1" s="69"/>
      <c r="BR1" s="67" t="s">
        <v>76</v>
      </c>
      <c r="BS1" s="68"/>
      <c r="BT1" s="69"/>
      <c r="BU1" s="67" t="s">
        <v>104</v>
      </c>
      <c r="BV1" s="69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115</v>
      </c>
      <c r="Y2" s="4" t="s">
        <v>10</v>
      </c>
      <c r="Z2" s="4" t="s">
        <v>65</v>
      </c>
      <c r="AA2" s="4" t="s">
        <v>34</v>
      </c>
      <c r="AB2" s="39" t="s">
        <v>74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115</v>
      </c>
      <c r="BA2" s="4" t="s">
        <v>10</v>
      </c>
      <c r="BB2" s="4" t="s">
        <v>65</v>
      </c>
      <c r="BC2" s="4" t="s">
        <v>34</v>
      </c>
      <c r="BD2" s="39" t="s">
        <v>74</v>
      </c>
      <c r="BF2" s="70" t="s">
        <v>33</v>
      </c>
      <c r="BG2" s="71" t="s">
        <v>0</v>
      </c>
      <c r="BH2" s="72" t="s">
        <v>36</v>
      </c>
      <c r="BI2" s="73" t="s">
        <v>37</v>
      </c>
      <c r="BJ2" s="74" t="s">
        <v>41</v>
      </c>
      <c r="BK2" s="75" t="s">
        <v>45</v>
      </c>
      <c r="BL2" s="76" t="s">
        <v>46</v>
      </c>
      <c r="BM2" s="77" t="s">
        <v>47</v>
      </c>
      <c r="BN2" s="78" t="s">
        <v>48</v>
      </c>
      <c r="BO2" s="79" t="s">
        <v>60</v>
      </c>
      <c r="BP2" s="80" t="s">
        <v>61</v>
      </c>
      <c r="BQ2" s="81" t="s">
        <v>62</v>
      </c>
      <c r="BR2" s="75" t="s">
        <v>75</v>
      </c>
      <c r="BS2" s="80" t="s">
        <v>77</v>
      </c>
      <c r="BT2" s="82" t="s">
        <v>97</v>
      </c>
      <c r="BU2" s="83" t="s">
        <v>103</v>
      </c>
      <c r="BV2" s="82" t="s">
        <v>64</v>
      </c>
      <c r="BX2" s="57"/>
      <c r="BY2" s="163" t="s">
        <v>67</v>
      </c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4"/>
    </row>
    <row r="3" spans="2:104" ht="23.1" x14ac:dyDescent="0.85">
      <c r="B3" s="11">
        <v>0</v>
      </c>
      <c r="C3" s="11" t="s">
        <v>17</v>
      </c>
      <c r="D3" s="15">
        <v>2</v>
      </c>
      <c r="E3" s="16">
        <v>4</v>
      </c>
      <c r="F3" s="133">
        <f>IFERROR(D3/E3,0)</f>
        <v>0.5</v>
      </c>
      <c r="G3" s="15">
        <v>0</v>
      </c>
      <c r="H3" s="16">
        <v>4</v>
      </c>
      <c r="I3" s="136">
        <f>IFERROR(G3/H3,0)</f>
        <v>0</v>
      </c>
      <c r="J3" s="33">
        <v>2</v>
      </c>
      <c r="K3" s="33">
        <v>2</v>
      </c>
      <c r="L3" s="31">
        <f>IFERROR(J3/K3, 0)</f>
        <v>1</v>
      </c>
      <c r="M3" s="21">
        <f t="shared" ref="M3:M18" si="0">D3+G3</f>
        <v>2</v>
      </c>
      <c r="N3" s="16">
        <f t="shared" ref="N3:N18" si="1">E3+H3</f>
        <v>8</v>
      </c>
      <c r="O3" s="139">
        <f>IFERROR(M3/N3,0)</f>
        <v>0.25</v>
      </c>
      <c r="P3" s="17">
        <f>(D3*2)+(G3*3)+(J3)</f>
        <v>6</v>
      </c>
      <c r="Q3" s="15">
        <v>2</v>
      </c>
      <c r="R3" s="16">
        <v>2</v>
      </c>
      <c r="S3" s="17">
        <f>Q3+R3</f>
        <v>4</v>
      </c>
      <c r="T3" s="15">
        <v>4</v>
      </c>
      <c r="U3" s="16">
        <v>1</v>
      </c>
      <c r="V3" s="16">
        <v>1</v>
      </c>
      <c r="W3" s="16">
        <v>1</v>
      </c>
      <c r="X3" s="16">
        <v>1</v>
      </c>
      <c r="Y3" s="16">
        <v>2</v>
      </c>
      <c r="Z3" s="16">
        <v>3</v>
      </c>
      <c r="AA3" s="16">
        <v>18</v>
      </c>
      <c r="AB3" s="63">
        <f>IFERROR($N$19+0.44*$K$19-(1.07*($Q$19/($Q$19+$AT$19))*($N$19-$M$19))+U19, 0)</f>
        <v>121.74820754716981</v>
      </c>
      <c r="AD3" s="11">
        <v>0</v>
      </c>
      <c r="AE3" s="11"/>
      <c r="AF3" s="15">
        <v>1</v>
      </c>
      <c r="AG3" s="16">
        <v>3</v>
      </c>
      <c r="AH3" s="133">
        <f>IFERROR(AF3/AG3,0)</f>
        <v>0.33333333333333331</v>
      </c>
      <c r="AI3" s="15">
        <v>0</v>
      </c>
      <c r="AJ3" s="16">
        <v>2</v>
      </c>
      <c r="AK3" s="136">
        <f>IFERROR(AI3/AJ3,0)</f>
        <v>0</v>
      </c>
      <c r="AL3" s="33">
        <v>0</v>
      </c>
      <c r="AM3" s="33">
        <v>2</v>
      </c>
      <c r="AN3" s="31">
        <f>IFERROR(AL3/AM3, 0)</f>
        <v>0</v>
      </c>
      <c r="AO3" s="21">
        <f t="shared" ref="AO3:AO18" si="2">AF3+AI3</f>
        <v>1</v>
      </c>
      <c r="AP3" s="16">
        <f t="shared" ref="AP3:AP18" si="3">AG3+AJ3</f>
        <v>5</v>
      </c>
      <c r="AQ3" s="139">
        <f>IFERROR(AO3/AP3,0)</f>
        <v>0.2</v>
      </c>
      <c r="AR3" s="17">
        <f>(AF3*2)+(AI3*3)+(AL3)</f>
        <v>2</v>
      </c>
      <c r="AS3" s="15">
        <v>4</v>
      </c>
      <c r="AT3" s="16">
        <v>2</v>
      </c>
      <c r="AU3" s="17">
        <f>AS3+AT3</f>
        <v>6</v>
      </c>
      <c r="AV3" s="15">
        <v>1</v>
      </c>
      <c r="AW3" s="16">
        <v>5</v>
      </c>
      <c r="AX3" s="16">
        <v>1</v>
      </c>
      <c r="AY3" s="16">
        <v>1</v>
      </c>
      <c r="AZ3" s="16">
        <v>0</v>
      </c>
      <c r="BA3" s="16">
        <v>4</v>
      </c>
      <c r="BB3" s="16">
        <v>1</v>
      </c>
      <c r="BC3" s="16">
        <v>18</v>
      </c>
      <c r="BD3" s="63">
        <f>IFERROR($AP$19+0.44*$AM$19-(1.07*($AS$19/($AS$19+$R$19))*($AP$19-$AO$19))+AW19, 0)</f>
        <v>177.81932505818463</v>
      </c>
      <c r="BF3" s="70">
        <v>0</v>
      </c>
      <c r="BG3" s="71" t="s">
        <v>17</v>
      </c>
      <c r="BH3" s="84">
        <f t="shared" ref="BH3:BH19" si="4">IFERROR(((D3+(1.5*G3))/N3), 0)</f>
        <v>0.25</v>
      </c>
      <c r="BI3" s="116">
        <f t="shared" ref="BI3:BI19" si="5">IFERROR(P3/(2*(N3+(0.44*K3))), 0)</f>
        <v>0.33783783783783783</v>
      </c>
      <c r="BJ3" s="117">
        <f t="shared" ref="BJ3:BJ18" si="6">IFERROR((N3+(0.44*K3)+U3)/(($N$19+(0.44*$K$19)+$U$19)*((5*AA3)/160)), 0)</f>
        <v>0.12439408246773687</v>
      </c>
      <c r="BK3" s="84">
        <f t="shared" ref="BK3:BK18" si="7">IFERROR(T3/(($M$19*((5*AA3)/$AA$19))-M3), 0)</f>
        <v>0.13305613305613306</v>
      </c>
      <c r="BL3" s="116">
        <f t="shared" ref="BL3:BL18" si="8">IFERROR(T3/(N3+(0.44*K3)+T3+U3), 0)</f>
        <v>0.28818443804034583</v>
      </c>
      <c r="BM3" s="118">
        <f t="shared" ref="BM3:BM18" si="9">IFERROR(U3/(N3+(0.44*K3)+T3+U3), 0)</f>
        <v>7.2046109510086456E-2</v>
      </c>
      <c r="BN3" s="85">
        <f t="shared" ref="BN3:BN19" si="10">IFERROR(T3/U3, 0)</f>
        <v>4</v>
      </c>
      <c r="BO3" s="84">
        <f t="shared" ref="BO3:BO18" si="11">IFERROR(Q3/(($Q$19+$AT$19)*((5*AA3)/$AA$19)), 0)</f>
        <v>3.3542976939203356E-2</v>
      </c>
      <c r="BP3" s="116">
        <f t="shared" ref="BP3:BP18" si="12">IFERROR(R3/(($R$19+$AS$19)*((5*AA3)/$AA$19)), 0)</f>
        <v>6.2063615205585725E-2</v>
      </c>
      <c r="BQ3" s="119">
        <f t="shared" ref="BQ3:BQ18" si="13">IFERROR(S3/(($S$19+$AU$19)*((5*AA3)/$AA$19)), 0)</f>
        <v>4.3549265106151334E-2</v>
      </c>
      <c r="BR3" s="86">
        <f t="shared" ref="BR3:BR18" si="14">IFERROR($BR$19+0.2*(100*($AR$19/CI5)*(1-CH5)-$BR$19), 0)</f>
        <v>101.96039717802297</v>
      </c>
      <c r="BS3" s="87">
        <f t="shared" ref="BS3:BS18" si="15">IFERROR((CS5/CZ5)*100, 0)</f>
        <v>113.23049824956357</v>
      </c>
      <c r="BT3" s="88">
        <f>BS3-BR3</f>
        <v>11.270101071540594</v>
      </c>
      <c r="BU3" s="84">
        <f t="shared" ref="BU3:BU18" si="16">IFERROR((P3+M3+J3-N3-K3+R3+(0.5*Q3)+T3+W3+(0.5*V3)-U3)/(($P$19+$AR$19)+($M$19+$AO$19)+($J$19+$AL$19)-($N$19+$AP$19)-($K$19+$AM$19)+($R$19+$AT$19)+(0.5*($Q$19+$AS$19))+($T$19+$AV$19)+($W$19+$AY$19)+(0.5*($V$19+$AX$19))-($U$19+$AW$19)), 0)</f>
        <v>2.0962081922921649E-2</v>
      </c>
      <c r="BV3" s="88">
        <f>IFERROR((D3*2)-(E3*((HOME!$D$18)*2))+(G3*3)-(H3*((HOME!$E$18)*3))+(J3)-(K3*(HOME!$F$18))+S3+T3+V3+W3-U3, 0)</f>
        <v>7.34</v>
      </c>
      <c r="BX3" s="57"/>
      <c r="BY3" s="60"/>
      <c r="BZ3" s="165" t="s">
        <v>78</v>
      </c>
      <c r="CA3" s="166"/>
      <c r="CB3" s="166"/>
      <c r="CC3" s="166"/>
      <c r="CD3" s="166"/>
      <c r="CE3" s="166"/>
      <c r="CF3" s="166"/>
      <c r="CG3" s="166"/>
      <c r="CH3" s="166"/>
      <c r="CI3" s="167"/>
      <c r="CJ3" s="168" t="s">
        <v>95</v>
      </c>
      <c r="CK3" s="169"/>
      <c r="CL3" s="169"/>
      <c r="CM3" s="169"/>
      <c r="CN3" s="169"/>
      <c r="CO3" s="169"/>
      <c r="CP3" s="169"/>
      <c r="CQ3" s="169"/>
      <c r="CR3" s="169"/>
      <c r="CS3" s="169"/>
      <c r="CT3" s="169"/>
      <c r="CU3" s="169"/>
      <c r="CV3" s="169"/>
      <c r="CW3" s="169"/>
      <c r="CX3" s="169"/>
      <c r="CY3" s="169"/>
      <c r="CZ3" s="170"/>
    </row>
    <row r="4" spans="2:104" ht="23.1" x14ac:dyDescent="0.85">
      <c r="B4" s="11">
        <v>1</v>
      </c>
      <c r="C4" s="11" t="s">
        <v>18</v>
      </c>
      <c r="D4" s="18">
        <v>3</v>
      </c>
      <c r="E4" s="19">
        <v>5</v>
      </c>
      <c r="F4" s="134">
        <f t="shared" ref="F4:F19" si="17">IFERROR(D4/E4,0)</f>
        <v>0.6</v>
      </c>
      <c r="G4" s="18">
        <v>1</v>
      </c>
      <c r="H4" s="19">
        <v>2</v>
      </c>
      <c r="I4" s="137">
        <f t="shared" ref="I4:I19" si="18">IFERROR(G4/H4,0)</f>
        <v>0.5</v>
      </c>
      <c r="J4" s="34">
        <v>1</v>
      </c>
      <c r="K4" s="34">
        <v>4</v>
      </c>
      <c r="L4" s="32">
        <f t="shared" ref="L4:L19" si="19">IFERROR(J4/K4, 0)</f>
        <v>0.25</v>
      </c>
      <c r="M4" s="22">
        <f t="shared" si="0"/>
        <v>4</v>
      </c>
      <c r="N4" s="19">
        <f t="shared" si="1"/>
        <v>7</v>
      </c>
      <c r="O4" s="140">
        <f t="shared" ref="O4:O19" si="20">IFERROR(M4/N4,0)</f>
        <v>0.5714285714285714</v>
      </c>
      <c r="P4" s="20">
        <f t="shared" ref="P4:P18" si="21">(D4*2)+(G4*3)+(J4)</f>
        <v>10</v>
      </c>
      <c r="Q4" s="18">
        <v>5</v>
      </c>
      <c r="R4" s="19">
        <v>1</v>
      </c>
      <c r="S4" s="20">
        <f t="shared" ref="S4:S19" si="22">Q4+R4</f>
        <v>6</v>
      </c>
      <c r="T4" s="18">
        <v>2</v>
      </c>
      <c r="U4" s="19">
        <v>5</v>
      </c>
      <c r="V4" s="19">
        <v>2</v>
      </c>
      <c r="W4" s="19">
        <v>2</v>
      </c>
      <c r="X4" s="19">
        <v>0</v>
      </c>
      <c r="Y4" s="19">
        <v>5</v>
      </c>
      <c r="Z4" s="19">
        <v>2</v>
      </c>
      <c r="AA4" s="19">
        <v>20</v>
      </c>
      <c r="AD4" s="11">
        <v>1</v>
      </c>
      <c r="AE4" s="11"/>
      <c r="AF4" s="18">
        <v>2</v>
      </c>
      <c r="AG4" s="19">
        <v>3</v>
      </c>
      <c r="AH4" s="134">
        <f t="shared" ref="AH4:AH19" si="23">IFERROR(AF4/AG4,0)</f>
        <v>0.66666666666666663</v>
      </c>
      <c r="AI4" s="18">
        <v>2</v>
      </c>
      <c r="AJ4" s="19">
        <v>5</v>
      </c>
      <c r="AK4" s="137">
        <f t="shared" ref="AK4:AK19" si="24">IFERROR(AI4/AJ4,0)</f>
        <v>0.4</v>
      </c>
      <c r="AL4" s="34">
        <v>1</v>
      </c>
      <c r="AM4" s="34">
        <v>1</v>
      </c>
      <c r="AN4" s="32">
        <f t="shared" ref="AN4:AN19" si="25">IFERROR(AL4/AM4, 0)</f>
        <v>1</v>
      </c>
      <c r="AO4" s="22">
        <f t="shared" si="2"/>
        <v>4</v>
      </c>
      <c r="AP4" s="19">
        <f t="shared" si="3"/>
        <v>8</v>
      </c>
      <c r="AQ4" s="140">
        <f t="shared" ref="AQ4:AQ19" si="26">IFERROR(AO4/AP4,0)</f>
        <v>0.5</v>
      </c>
      <c r="AR4" s="20">
        <f t="shared" ref="AR4:AR18" si="27">(AF4*2)+(AI4*3)+(AL4)</f>
        <v>11</v>
      </c>
      <c r="AS4" s="18">
        <v>1</v>
      </c>
      <c r="AT4" s="19">
        <v>1</v>
      </c>
      <c r="AU4" s="20">
        <f t="shared" ref="AU4:AU19" si="28">AS4+AT4</f>
        <v>2</v>
      </c>
      <c r="AV4" s="18">
        <v>1</v>
      </c>
      <c r="AW4" s="19">
        <v>6</v>
      </c>
      <c r="AX4" s="19">
        <v>2</v>
      </c>
      <c r="AY4" s="19">
        <v>4</v>
      </c>
      <c r="AZ4" s="19">
        <v>1</v>
      </c>
      <c r="BA4" s="19">
        <v>2</v>
      </c>
      <c r="BB4" s="19">
        <v>4</v>
      </c>
      <c r="BC4" s="19">
        <v>20</v>
      </c>
      <c r="BF4" s="70">
        <v>1</v>
      </c>
      <c r="BG4" s="71" t="s">
        <v>18</v>
      </c>
      <c r="BH4" s="89">
        <f t="shared" si="4"/>
        <v>0.6428571428571429</v>
      </c>
      <c r="BI4" s="120">
        <f t="shared" si="5"/>
        <v>0.57077625570776258</v>
      </c>
      <c r="BJ4" s="121">
        <f t="shared" si="6"/>
        <v>0.15592067988668554</v>
      </c>
      <c r="BK4" s="89">
        <f t="shared" si="7"/>
        <v>6.3241106719367585E-2</v>
      </c>
      <c r="BL4" s="120">
        <f t="shared" si="8"/>
        <v>0.12690355329949238</v>
      </c>
      <c r="BM4" s="122">
        <f t="shared" si="9"/>
        <v>0.31725888324873097</v>
      </c>
      <c r="BN4" s="90">
        <f t="shared" si="10"/>
        <v>0.4</v>
      </c>
      <c r="BO4" s="89">
        <f t="shared" si="11"/>
        <v>7.5471698113207544E-2</v>
      </c>
      <c r="BP4" s="120">
        <f t="shared" si="12"/>
        <v>2.7928626842513574E-2</v>
      </c>
      <c r="BQ4" s="123">
        <f t="shared" si="13"/>
        <v>5.8791507893304298E-2</v>
      </c>
      <c r="BR4" s="91">
        <f t="shared" si="14"/>
        <v>101.3540577583835</v>
      </c>
      <c r="BS4" s="92">
        <f t="shared" si="15"/>
        <v>89.678067147676643</v>
      </c>
      <c r="BT4" s="93">
        <f t="shared" ref="BT4:BT19" si="29">BS4-BR4</f>
        <v>-11.675990610706862</v>
      </c>
      <c r="BU4" s="89">
        <f t="shared" si="16"/>
        <v>2.0962081922921649E-2</v>
      </c>
      <c r="BV4" s="93">
        <f>IFERROR((D4*2)-(E4*((HOME!$D$18)*2))+(G4*3)-(H4*((HOME!$E$18)*3))+(J4)-(K4*(HOME!$F$18))+S4+T4+V4+W4-U4, 0)</f>
        <v>8.9700000000000006</v>
      </c>
      <c r="BX4" s="26" t="s">
        <v>33</v>
      </c>
      <c r="BY4" s="25" t="s">
        <v>0</v>
      </c>
      <c r="BZ4" s="41" t="s">
        <v>66</v>
      </c>
      <c r="CA4" s="36" t="s">
        <v>68</v>
      </c>
      <c r="CB4" s="36" t="s">
        <v>69</v>
      </c>
      <c r="CC4" s="36" t="s">
        <v>114</v>
      </c>
      <c r="CD4" s="36" t="s">
        <v>113</v>
      </c>
      <c r="CE4" s="36" t="s">
        <v>112</v>
      </c>
      <c r="CF4" s="36" t="s">
        <v>70</v>
      </c>
      <c r="CG4" s="36" t="s">
        <v>71</v>
      </c>
      <c r="CH4" s="36" t="s">
        <v>72</v>
      </c>
      <c r="CI4" s="53" t="s">
        <v>73</v>
      </c>
      <c r="CJ4" s="41" t="s">
        <v>79</v>
      </c>
      <c r="CK4" s="36" t="s">
        <v>80</v>
      </c>
      <c r="CL4" s="36" t="s">
        <v>81</v>
      </c>
      <c r="CM4" s="36" t="s">
        <v>82</v>
      </c>
      <c r="CN4" s="36" t="s">
        <v>83</v>
      </c>
      <c r="CO4" s="36" t="s">
        <v>84</v>
      </c>
      <c r="CP4" s="36" t="s">
        <v>96</v>
      </c>
      <c r="CQ4" s="36" t="s">
        <v>85</v>
      </c>
      <c r="CR4" s="36" t="s">
        <v>86</v>
      </c>
      <c r="CS4" s="36" t="s">
        <v>87</v>
      </c>
      <c r="CT4" s="36" t="s">
        <v>88</v>
      </c>
      <c r="CU4" s="36" t="s">
        <v>89</v>
      </c>
      <c r="CV4" s="36" t="s">
        <v>90</v>
      </c>
      <c r="CW4" s="36" t="s">
        <v>91</v>
      </c>
      <c r="CX4" s="36" t="s">
        <v>92</v>
      </c>
      <c r="CY4" s="36" t="s">
        <v>93</v>
      </c>
      <c r="CZ4" s="56" t="s">
        <v>94</v>
      </c>
    </row>
    <row r="5" spans="2:104" ht="23.1" x14ac:dyDescent="0.85">
      <c r="B5" s="11">
        <v>2</v>
      </c>
      <c r="C5" s="11" t="s">
        <v>19</v>
      </c>
      <c r="D5" s="15">
        <v>6</v>
      </c>
      <c r="E5" s="16">
        <v>6</v>
      </c>
      <c r="F5" s="133">
        <f t="shared" si="17"/>
        <v>1</v>
      </c>
      <c r="G5" s="15">
        <v>0</v>
      </c>
      <c r="H5" s="16">
        <v>2</v>
      </c>
      <c r="I5" s="136">
        <f t="shared" si="18"/>
        <v>0</v>
      </c>
      <c r="J5" s="33">
        <v>1</v>
      </c>
      <c r="K5" s="33">
        <v>2</v>
      </c>
      <c r="L5" s="31">
        <f t="shared" si="19"/>
        <v>0.5</v>
      </c>
      <c r="M5" s="21">
        <f t="shared" si="0"/>
        <v>6</v>
      </c>
      <c r="N5" s="16">
        <f t="shared" si="1"/>
        <v>8</v>
      </c>
      <c r="O5" s="139">
        <f t="shared" si="20"/>
        <v>0.75</v>
      </c>
      <c r="P5" s="17">
        <f t="shared" si="21"/>
        <v>13</v>
      </c>
      <c r="Q5" s="15">
        <v>1</v>
      </c>
      <c r="R5" s="16">
        <v>7</v>
      </c>
      <c r="S5" s="17">
        <f t="shared" si="22"/>
        <v>8</v>
      </c>
      <c r="T5" s="15">
        <v>7</v>
      </c>
      <c r="U5" s="16">
        <v>2</v>
      </c>
      <c r="V5" s="16">
        <v>0</v>
      </c>
      <c r="W5" s="16">
        <v>1</v>
      </c>
      <c r="X5" s="16">
        <v>2</v>
      </c>
      <c r="Y5" s="16">
        <v>5</v>
      </c>
      <c r="Z5" s="16">
        <v>1</v>
      </c>
      <c r="AA5" s="16">
        <v>17</v>
      </c>
      <c r="AB5" s="39" t="s">
        <v>102</v>
      </c>
      <c r="AD5" s="11">
        <v>2</v>
      </c>
      <c r="AE5" s="11"/>
      <c r="AF5" s="15">
        <v>5</v>
      </c>
      <c r="AG5" s="16">
        <v>11</v>
      </c>
      <c r="AH5" s="133">
        <f t="shared" si="23"/>
        <v>0.45454545454545453</v>
      </c>
      <c r="AI5" s="15">
        <v>2</v>
      </c>
      <c r="AJ5" s="16">
        <v>6</v>
      </c>
      <c r="AK5" s="136">
        <f t="shared" si="24"/>
        <v>0.33333333333333331</v>
      </c>
      <c r="AL5" s="33">
        <v>2</v>
      </c>
      <c r="AM5" s="33">
        <v>4</v>
      </c>
      <c r="AN5" s="31">
        <f t="shared" si="25"/>
        <v>0.5</v>
      </c>
      <c r="AO5" s="21">
        <f t="shared" si="2"/>
        <v>7</v>
      </c>
      <c r="AP5" s="16">
        <f t="shared" si="3"/>
        <v>17</v>
      </c>
      <c r="AQ5" s="139">
        <f t="shared" si="26"/>
        <v>0.41176470588235292</v>
      </c>
      <c r="AR5" s="17">
        <f t="shared" si="27"/>
        <v>18</v>
      </c>
      <c r="AS5" s="15">
        <v>1</v>
      </c>
      <c r="AT5" s="16">
        <v>3</v>
      </c>
      <c r="AU5" s="17">
        <f t="shared" si="28"/>
        <v>4</v>
      </c>
      <c r="AV5" s="15">
        <v>6</v>
      </c>
      <c r="AW5" s="16">
        <v>4</v>
      </c>
      <c r="AX5" s="16">
        <v>2</v>
      </c>
      <c r="AY5" s="16">
        <v>1</v>
      </c>
      <c r="AZ5" s="16">
        <v>0</v>
      </c>
      <c r="BA5" s="16">
        <v>2</v>
      </c>
      <c r="BB5" s="16">
        <v>2</v>
      </c>
      <c r="BC5" s="16">
        <v>17</v>
      </c>
      <c r="BD5" s="39" t="s">
        <v>102</v>
      </c>
      <c r="BF5" s="70">
        <v>2</v>
      </c>
      <c r="BG5" s="71" t="s">
        <v>19</v>
      </c>
      <c r="BH5" s="84">
        <f t="shared" si="4"/>
        <v>0.75</v>
      </c>
      <c r="BI5" s="116">
        <f t="shared" si="5"/>
        <v>0.73198198198198194</v>
      </c>
      <c r="BJ5" s="117">
        <f t="shared" si="6"/>
        <v>0.14504249291784707</v>
      </c>
      <c r="BK5" s="84">
        <f t="shared" si="7"/>
        <v>0.28828828828828829</v>
      </c>
      <c r="BL5" s="116">
        <f t="shared" si="8"/>
        <v>0.39149888143176731</v>
      </c>
      <c r="BM5" s="118">
        <f t="shared" si="9"/>
        <v>0.11185682326621922</v>
      </c>
      <c r="BN5" s="85">
        <f t="shared" si="10"/>
        <v>3.5</v>
      </c>
      <c r="BO5" s="84">
        <f t="shared" si="11"/>
        <v>1.7758046614872364E-2</v>
      </c>
      <c r="BP5" s="116">
        <f t="shared" si="12"/>
        <v>0.23000045635011179</v>
      </c>
      <c r="BQ5" s="119">
        <f t="shared" si="13"/>
        <v>9.222197316596753E-2</v>
      </c>
      <c r="BR5" s="86">
        <f t="shared" si="14"/>
        <v>97.029788220993197</v>
      </c>
      <c r="BS5" s="87">
        <f t="shared" si="15"/>
        <v>153.29323427449054</v>
      </c>
      <c r="BT5" s="88">
        <f t="shared" si="29"/>
        <v>56.263446053497347</v>
      </c>
      <c r="BU5" s="84">
        <f t="shared" si="16"/>
        <v>6.5681190025154504E-2</v>
      </c>
      <c r="BV5" s="88">
        <f>IFERROR((D5*2)-(E5*((HOME!$D$18)*2))+(G5*3)-(H5*((HOME!$E$18)*3))+(J5)-(K5*(HOME!$F$18))+S5+T5+V5+W5-U5, 0)</f>
        <v>19.52</v>
      </c>
      <c r="BX5" s="26">
        <v>0</v>
      </c>
      <c r="BY5" s="25" t="s">
        <v>17</v>
      </c>
      <c r="BZ5" s="48">
        <f t="shared" ref="BZ5:BZ20" si="30">IFERROR(W3+((V3*CB5)*(1-(1.07*CA5)))+(R3*(1-CB5)), 0)</f>
        <v>2.2591220410847654</v>
      </c>
      <c r="CA5" s="40">
        <f>IFERROR(($AS$19/($AS$19+$R$19)), 0)</f>
        <v>0.4538401861908456</v>
      </c>
      <c r="CB5" s="46">
        <f>IFERROR(($AQ$19*(1-CA5))/($AQ$19*(1-CA5)+(CA5*(1-$AQ$19))), 0)</f>
        <v>0.49870319801652135</v>
      </c>
      <c r="CC5" s="46">
        <f t="shared" ref="CC5:CC20" si="31">IFERROR(((($AP$19-$AO$19-$V$19)*CB5*(1-1.07*CA5))/$AA$19)*AA3, 0)</f>
        <v>1.3275346620846564</v>
      </c>
      <c r="CD5" s="46">
        <f t="shared" ref="CD5:CD20" si="32">IFERROR((Z3/$Z$19)*0.4*$AM$19*((1-$AN$19)^2), 0)</f>
        <v>0.45093167701863363</v>
      </c>
      <c r="CE5" s="36">
        <f t="shared" ref="CE5:CE20" si="33">IFERROR((($AW$19-$W$19)/$AA$19)*AA3, 0)</f>
        <v>4.2749999999999995</v>
      </c>
      <c r="CF5" s="46">
        <f>IFERROR(CC5+CE5+CD5, 0)</f>
        <v>6.0534663391032897</v>
      </c>
      <c r="CG5" s="46">
        <f>IFERROR(BZ5+CF5, 0)</f>
        <v>8.3125883801880551</v>
      </c>
      <c r="CH5" s="46">
        <f t="shared" ref="CH5:CH20" si="34">IFERROR(CG5/($BD$3*(AA3/$BC$19)),0)</f>
        <v>0.41553230767456173</v>
      </c>
      <c r="CI5" s="54">
        <f>IFERROR($AO$19+(1-((1-$AN$19)^2))*0.4*$AM$19, 0)</f>
        <v>76.19130434782609</v>
      </c>
      <c r="CJ5" s="48">
        <f t="shared" ref="CJ5:CJ20" si="35">IFERROR(2*(M3+0.5*G3)*(1-(0.5*((P3-J3)/(2*N3)))*CK5), 0)</f>
        <v>3.760064968814969</v>
      </c>
      <c r="CK5" s="46">
        <f t="shared" ref="CK5:CK20" si="36">IFERROR(((5*AA3/$AA$19)*1.14*(($T$19-T3)/$M$19))+((1-(5*AA3/$AA$19))*(((($T$19/$AA$19)*AA3*5)-T3)/((($M$19/$AA$19)*AA3*5)-M3))), 0)</f>
        <v>0.47987006237006236</v>
      </c>
      <c r="CL5" s="46">
        <f t="shared" ref="CL5:CL20" si="37">IFERROR(2*((($M$19)+0.5*($H$19-G3))/($M$19-M3))*0.5*((($P$19-$J$19)-(P3-J3))/(2*($N$19-N3)))*T3, 0)</f>
        <v>3.9254545454545458</v>
      </c>
      <c r="CM5" s="46">
        <f t="shared" ref="CM5:CM20" si="38">IFERROR(1-($Q$19/CN5)*CO5*CQ5, 0)</f>
        <v>0.82460000936837485</v>
      </c>
      <c r="CN5" s="46">
        <f>IFERROR($M$19+(1-(1-($J$19/$K$19))^2)*$K$19*0.4, 0)</f>
        <v>66.38666666666667</v>
      </c>
      <c r="CO5" s="46">
        <f>IFERROR(((1-CP5)*CQ5)/((1-CP5)*CQ5+(1-CQ5)*CP5), 0)</f>
        <v>0.52694635483373342</v>
      </c>
      <c r="CP5" s="46">
        <f>IFERROR($Q$19/($Q$19+$AT$19), 0)</f>
        <v>0.44339622641509435</v>
      </c>
      <c r="CQ5" s="46">
        <f>IFERROR(CN5/($N$19+0.44*$K$19+$U$19), 0)</f>
        <v>0.47016052880075548</v>
      </c>
      <c r="CR5" s="46">
        <f t="shared" ref="CR5:CR20" si="39">IFERROR(Q3*CO5*CQ5*($P$19/($M$19+(1-(1-($J$19/$K$19))^2)*0.4*$K$19)), 0)</f>
        <v>1.0971829201212298</v>
      </c>
      <c r="CS5" s="46">
        <f t="shared" ref="CS5:CS20" si="40">IFERROR((CJ5+CL5+J3)*CM5+CR5, 0)</f>
        <v>9.0838624023254493</v>
      </c>
      <c r="CT5" s="46">
        <f t="shared" ref="CT5:CT20" si="41">IFERROR(M3*(1-(0.5*((P3-J3)/(2*N3)))*CK5), 0)</f>
        <v>1.8800324844074845</v>
      </c>
      <c r="CU5" s="46">
        <f t="shared" ref="CU5:CU20" si="42">IFERROR(0.5*((($P$19-$J$19)-(P3-J3))/(2*($N$19-N3)))*T3, 0)</f>
        <v>1.4111111111111112</v>
      </c>
      <c r="CV5" s="46">
        <f t="shared" ref="CV5:CV20" si="43">IFERROR((1-(1-(J3/K3))^2)*0.4*K3, 0)</f>
        <v>0.8</v>
      </c>
      <c r="CW5" s="46">
        <f t="shared" ref="CW5:CW20" si="44">IFERROR(Q3*CO5*CQ5, 0)</f>
        <v>0.4954987536765173</v>
      </c>
      <c r="CX5" s="46">
        <f t="shared" ref="CX5:CX20" si="45">IFERROR((N3-M3)*(1-(1.07*CP5)), 0)</f>
        <v>3.1533962264150945</v>
      </c>
      <c r="CY5" s="46">
        <f t="shared" ref="CY5:CY20" si="46">IFERROR(((1-(J3/K3))^2)*0.4*K3, 0)</f>
        <v>0</v>
      </c>
      <c r="CZ5" s="44">
        <f t="shared" ref="CZ5:CZ20" si="47">IFERROR(((CT5+CU5+CV5)*CM5)+CW5+CX5+CY5+U3, 0)</f>
        <v>8.0224520272836131</v>
      </c>
    </row>
    <row r="6" spans="2:104" ht="23.1" x14ac:dyDescent="0.85">
      <c r="B6" s="11">
        <v>3</v>
      </c>
      <c r="C6" s="11" t="s">
        <v>20</v>
      </c>
      <c r="D6" s="18">
        <v>1</v>
      </c>
      <c r="E6" s="19">
        <v>2</v>
      </c>
      <c r="F6" s="134">
        <f t="shared" si="17"/>
        <v>0.5</v>
      </c>
      <c r="G6" s="18">
        <v>1</v>
      </c>
      <c r="H6" s="19">
        <v>1</v>
      </c>
      <c r="I6" s="137">
        <f t="shared" si="18"/>
        <v>1</v>
      </c>
      <c r="J6" s="34">
        <v>4</v>
      </c>
      <c r="K6" s="34">
        <v>6</v>
      </c>
      <c r="L6" s="32">
        <f t="shared" si="19"/>
        <v>0.66666666666666663</v>
      </c>
      <c r="M6" s="22">
        <f t="shared" si="0"/>
        <v>2</v>
      </c>
      <c r="N6" s="19">
        <f t="shared" si="1"/>
        <v>3</v>
      </c>
      <c r="O6" s="140">
        <f t="shared" si="20"/>
        <v>0.66666666666666663</v>
      </c>
      <c r="P6" s="20">
        <f t="shared" si="21"/>
        <v>9</v>
      </c>
      <c r="Q6" s="18">
        <v>1</v>
      </c>
      <c r="R6" s="19">
        <v>10</v>
      </c>
      <c r="S6" s="20">
        <f t="shared" si="22"/>
        <v>11</v>
      </c>
      <c r="T6" s="18">
        <v>2</v>
      </c>
      <c r="U6" s="19">
        <v>2</v>
      </c>
      <c r="V6" s="19">
        <v>2</v>
      </c>
      <c r="W6" s="19">
        <v>1</v>
      </c>
      <c r="X6" s="19">
        <v>0</v>
      </c>
      <c r="Y6" s="19">
        <v>5</v>
      </c>
      <c r="Z6" s="19">
        <v>4</v>
      </c>
      <c r="AA6" s="19">
        <v>14</v>
      </c>
      <c r="AB6" s="63">
        <f>IFERROR((AB3/32)*40, 0)</f>
        <v>152.18525943396227</v>
      </c>
      <c r="AD6" s="11">
        <v>3</v>
      </c>
      <c r="AE6" s="11"/>
      <c r="AF6" s="18">
        <v>3</v>
      </c>
      <c r="AG6" s="19">
        <v>6</v>
      </c>
      <c r="AH6" s="134">
        <f t="shared" si="23"/>
        <v>0.5</v>
      </c>
      <c r="AI6" s="18">
        <v>1</v>
      </c>
      <c r="AJ6" s="19">
        <v>3</v>
      </c>
      <c r="AK6" s="137">
        <f t="shared" si="24"/>
        <v>0.33333333333333331</v>
      </c>
      <c r="AL6" s="34">
        <v>3</v>
      </c>
      <c r="AM6" s="34">
        <v>5</v>
      </c>
      <c r="AN6" s="32">
        <f t="shared" si="25"/>
        <v>0.6</v>
      </c>
      <c r="AO6" s="22">
        <f t="shared" si="2"/>
        <v>4</v>
      </c>
      <c r="AP6" s="19">
        <f t="shared" si="3"/>
        <v>9</v>
      </c>
      <c r="AQ6" s="140">
        <f t="shared" si="26"/>
        <v>0.44444444444444442</v>
      </c>
      <c r="AR6" s="20">
        <f t="shared" si="27"/>
        <v>12</v>
      </c>
      <c r="AS6" s="18">
        <v>2</v>
      </c>
      <c r="AT6" s="19">
        <v>7</v>
      </c>
      <c r="AU6" s="20">
        <f t="shared" si="28"/>
        <v>9</v>
      </c>
      <c r="AV6" s="18">
        <v>5</v>
      </c>
      <c r="AW6" s="19">
        <v>0</v>
      </c>
      <c r="AX6" s="19">
        <v>5</v>
      </c>
      <c r="AY6" s="19">
        <v>2</v>
      </c>
      <c r="AZ6" s="19">
        <v>0</v>
      </c>
      <c r="BA6" s="19">
        <v>1</v>
      </c>
      <c r="BB6" s="19">
        <v>2</v>
      </c>
      <c r="BC6" s="19">
        <v>14</v>
      </c>
      <c r="BD6" s="63">
        <f>IFERROR((BD3/32)*40, 0)</f>
        <v>222.27415632273079</v>
      </c>
      <c r="BF6" s="70">
        <v>3</v>
      </c>
      <c r="BG6" s="71" t="s">
        <v>20</v>
      </c>
      <c r="BH6" s="89">
        <f t="shared" si="4"/>
        <v>0.83333333333333337</v>
      </c>
      <c r="BI6" s="120">
        <f t="shared" si="5"/>
        <v>0.79787234042553179</v>
      </c>
      <c r="BJ6" s="121">
        <f t="shared" si="6"/>
        <v>0.12367462565762852</v>
      </c>
      <c r="BK6" s="89">
        <f t="shared" si="7"/>
        <v>8.7193460490463212E-2</v>
      </c>
      <c r="BL6" s="120">
        <f t="shared" si="8"/>
        <v>0.20746887966804978</v>
      </c>
      <c r="BM6" s="122">
        <f t="shared" si="9"/>
        <v>0.20746887966804978</v>
      </c>
      <c r="BN6" s="90">
        <f t="shared" si="10"/>
        <v>1</v>
      </c>
      <c r="BO6" s="89">
        <f t="shared" si="11"/>
        <v>2.15633423180593E-2</v>
      </c>
      <c r="BP6" s="120">
        <f t="shared" si="12"/>
        <v>0.39898038346447967</v>
      </c>
      <c r="BQ6" s="123">
        <f t="shared" si="13"/>
        <v>0.1539777587681779</v>
      </c>
      <c r="BR6" s="91">
        <f t="shared" si="14"/>
        <v>87.649060338040627</v>
      </c>
      <c r="BS6" s="92">
        <f t="shared" si="15"/>
        <v>129.40573202268138</v>
      </c>
      <c r="BT6" s="93">
        <f t="shared" si="29"/>
        <v>41.75667168464075</v>
      </c>
      <c r="BU6" s="89">
        <f t="shared" si="16"/>
        <v>5.1706468743206731E-2</v>
      </c>
      <c r="BV6" s="93">
        <f>IFERROR((D6*2)-(E6*((HOME!$D$18)*2))+(G6*3)-(H6*((HOME!$E$18)*3))+(J6)-(K6*(HOME!$F$18))+S6+T6+V6+W6-U6, 0)</f>
        <v>16.759999999999998</v>
      </c>
      <c r="BX6" s="26">
        <v>1</v>
      </c>
      <c r="BY6" s="25" t="s">
        <v>18</v>
      </c>
      <c r="BZ6" s="48">
        <f t="shared" si="30"/>
        <v>3.0143536762190948</v>
      </c>
      <c r="CA6" s="40">
        <f t="shared" ref="CA6:CA20" si="48">IFERROR(($AS$19/($AS$19+$R$19)), 0)</f>
        <v>0.4538401861908456</v>
      </c>
      <c r="CB6" s="46">
        <f t="shared" ref="CB6:CB20" si="49">IFERROR(($AQ$19*(1-CA6))/($AQ$19*(1-CA6)+(CA6*(1-$AQ$19))), 0)</f>
        <v>0.49870319801652135</v>
      </c>
      <c r="CC6" s="46">
        <f t="shared" si="31"/>
        <v>1.475038513427396</v>
      </c>
      <c r="CD6" s="46">
        <f t="shared" si="32"/>
        <v>0.30062111801242236</v>
      </c>
      <c r="CE6" s="36">
        <f t="shared" si="33"/>
        <v>4.75</v>
      </c>
      <c r="CF6" s="46">
        <f t="shared" ref="CF6:CF20" si="50">IFERROR(CC6+CE6+CD6, 0)</f>
        <v>6.5256596314398188</v>
      </c>
      <c r="CG6" s="46">
        <f t="shared" ref="CG6:CG20" si="51">IFERROR(BZ6+CF6, 0)</f>
        <v>9.5400133076589135</v>
      </c>
      <c r="CH6" s="46">
        <f t="shared" si="34"/>
        <v>0.42920029325439429</v>
      </c>
      <c r="CI6" s="54">
        <f t="shared" ref="CI6:CI20" si="52">IFERROR($AO$19+(1-((1-$AN$19)^2))*0.4*$AM$19, 0)</f>
        <v>76.19130434782609</v>
      </c>
      <c r="CJ6" s="48">
        <f t="shared" si="35"/>
        <v>7.412930547713156</v>
      </c>
      <c r="CK6" s="46">
        <f t="shared" si="36"/>
        <v>0.54861660079051378</v>
      </c>
      <c r="CL6" s="46">
        <f t="shared" si="37"/>
        <v>1.9224549035869787</v>
      </c>
      <c r="CM6" s="36">
        <f t="shared" si="38"/>
        <v>0.82460000936837485</v>
      </c>
      <c r="CN6" s="46">
        <f t="shared" ref="CN6:CN20" si="53">IFERROR($M$19+(1-(1-($J$19/$K$19))^2)*$K$19*0.4, 0)</f>
        <v>66.38666666666667</v>
      </c>
      <c r="CO6" s="46">
        <f t="shared" ref="CO6:CO20" si="54">IFERROR(((1-CP6)*CQ6)/((1-CP6)*CQ6+(1-CQ6)*CP6), 0)</f>
        <v>0.52694635483373342</v>
      </c>
      <c r="CP6" s="46">
        <f t="shared" ref="CP6:CP20" si="55">IFERROR($Q$19/($Q$19+$AT$19), 0)</f>
        <v>0.44339622641509435</v>
      </c>
      <c r="CQ6" s="46">
        <f t="shared" ref="CQ6:CQ20" si="56">IFERROR(CN6/($N$19+0.44*$K$19+$U$19), 0)</f>
        <v>0.47016052880075548</v>
      </c>
      <c r="CR6" s="46">
        <f t="shared" si="39"/>
        <v>2.7429573003030745</v>
      </c>
      <c r="CS6" s="46">
        <f t="shared" si="40"/>
        <v>11.26551624027093</v>
      </c>
      <c r="CT6" s="46">
        <f t="shared" si="41"/>
        <v>3.294635798983625</v>
      </c>
      <c r="CU6" s="46">
        <f t="shared" si="42"/>
        <v>0.67032967032967028</v>
      </c>
      <c r="CV6" s="46">
        <f t="shared" si="43"/>
        <v>0.70000000000000007</v>
      </c>
      <c r="CW6" s="46">
        <f t="shared" si="44"/>
        <v>1.2387468841912934</v>
      </c>
      <c r="CX6" s="46">
        <f t="shared" si="45"/>
        <v>1.5766981132075473</v>
      </c>
      <c r="CY6" s="46">
        <f t="shared" si="46"/>
        <v>0.9</v>
      </c>
      <c r="CZ6" s="44">
        <f t="shared" si="47"/>
        <v>12.562175567097729</v>
      </c>
    </row>
    <row r="7" spans="2:104" ht="23.1" x14ac:dyDescent="0.85">
      <c r="B7" s="11">
        <v>4</v>
      </c>
      <c r="C7" s="11" t="s">
        <v>21</v>
      </c>
      <c r="D7" s="15">
        <v>6</v>
      </c>
      <c r="E7" s="16">
        <v>8</v>
      </c>
      <c r="F7" s="133">
        <f t="shared" si="17"/>
        <v>0.75</v>
      </c>
      <c r="G7" s="15">
        <v>3</v>
      </c>
      <c r="H7" s="16">
        <v>3</v>
      </c>
      <c r="I7" s="136">
        <f t="shared" si="18"/>
        <v>1</v>
      </c>
      <c r="J7" s="33">
        <v>0</v>
      </c>
      <c r="K7" s="33">
        <v>2</v>
      </c>
      <c r="L7" s="31">
        <f t="shared" si="19"/>
        <v>0</v>
      </c>
      <c r="M7" s="21">
        <f t="shared" si="0"/>
        <v>9</v>
      </c>
      <c r="N7" s="16">
        <f t="shared" si="1"/>
        <v>11</v>
      </c>
      <c r="O7" s="139">
        <f t="shared" si="20"/>
        <v>0.81818181818181823</v>
      </c>
      <c r="P7" s="17">
        <f t="shared" si="21"/>
        <v>21</v>
      </c>
      <c r="Q7" s="15">
        <v>0</v>
      </c>
      <c r="R7" s="16">
        <v>2</v>
      </c>
      <c r="S7" s="17">
        <f t="shared" si="22"/>
        <v>2</v>
      </c>
      <c r="T7" s="15">
        <v>0</v>
      </c>
      <c r="U7" s="16">
        <v>4</v>
      </c>
      <c r="V7" s="16">
        <v>5</v>
      </c>
      <c r="W7" s="16">
        <v>2</v>
      </c>
      <c r="X7" s="16">
        <v>0</v>
      </c>
      <c r="Y7" s="16">
        <v>1</v>
      </c>
      <c r="Z7" s="16">
        <v>3</v>
      </c>
      <c r="AA7" s="16">
        <v>15</v>
      </c>
      <c r="AD7" s="11">
        <v>4</v>
      </c>
      <c r="AE7" s="11"/>
      <c r="AF7" s="15">
        <v>2</v>
      </c>
      <c r="AG7" s="16">
        <v>3</v>
      </c>
      <c r="AH7" s="133">
        <f t="shared" si="23"/>
        <v>0.66666666666666663</v>
      </c>
      <c r="AI7" s="15">
        <v>3</v>
      </c>
      <c r="AJ7" s="16">
        <v>4</v>
      </c>
      <c r="AK7" s="136">
        <f t="shared" si="24"/>
        <v>0.75</v>
      </c>
      <c r="AL7" s="33">
        <v>2</v>
      </c>
      <c r="AM7" s="33">
        <v>2</v>
      </c>
      <c r="AN7" s="31">
        <f t="shared" si="25"/>
        <v>1</v>
      </c>
      <c r="AO7" s="21">
        <f t="shared" si="2"/>
        <v>5</v>
      </c>
      <c r="AP7" s="16">
        <f t="shared" si="3"/>
        <v>7</v>
      </c>
      <c r="AQ7" s="139">
        <f t="shared" si="26"/>
        <v>0.7142857142857143</v>
      </c>
      <c r="AR7" s="17">
        <f t="shared" si="27"/>
        <v>15</v>
      </c>
      <c r="AS7" s="15">
        <v>1</v>
      </c>
      <c r="AT7" s="16">
        <v>8</v>
      </c>
      <c r="AU7" s="17">
        <f t="shared" si="28"/>
        <v>9</v>
      </c>
      <c r="AV7" s="15">
        <v>2</v>
      </c>
      <c r="AW7" s="16">
        <v>5</v>
      </c>
      <c r="AX7" s="16">
        <v>1</v>
      </c>
      <c r="AY7" s="16">
        <v>0</v>
      </c>
      <c r="AZ7" s="16">
        <v>0</v>
      </c>
      <c r="BA7" s="16">
        <v>7</v>
      </c>
      <c r="BB7" s="16">
        <v>3</v>
      </c>
      <c r="BC7" s="16">
        <v>15</v>
      </c>
      <c r="BF7" s="70">
        <v>4</v>
      </c>
      <c r="BG7" s="71" t="s">
        <v>21</v>
      </c>
      <c r="BH7" s="84">
        <f t="shared" si="4"/>
        <v>0.95454545454545459</v>
      </c>
      <c r="BI7" s="116">
        <f t="shared" si="5"/>
        <v>0.88383838383838376</v>
      </c>
      <c r="BJ7" s="117">
        <f t="shared" si="6"/>
        <v>0.23992445703493864</v>
      </c>
      <c r="BK7" s="84">
        <f t="shared" si="7"/>
        <v>0</v>
      </c>
      <c r="BL7" s="116">
        <f t="shared" si="8"/>
        <v>0</v>
      </c>
      <c r="BM7" s="118">
        <f t="shared" si="9"/>
        <v>0.25188916876574308</v>
      </c>
      <c r="BN7" s="85">
        <f t="shared" si="10"/>
        <v>0</v>
      </c>
      <c r="BO7" s="84">
        <f t="shared" si="11"/>
        <v>0</v>
      </c>
      <c r="BP7" s="116">
        <f t="shared" si="12"/>
        <v>7.447633824670287E-2</v>
      </c>
      <c r="BQ7" s="119">
        <f t="shared" si="13"/>
        <v>2.6129559063690799E-2</v>
      </c>
      <c r="BR7" s="86">
        <f t="shared" si="14"/>
        <v>95.366753971301009</v>
      </c>
      <c r="BS7" s="87">
        <f t="shared" si="15"/>
        <v>106.71974298998495</v>
      </c>
      <c r="BT7" s="88">
        <f t="shared" si="29"/>
        <v>11.352989018683942</v>
      </c>
      <c r="BU7" s="84">
        <f t="shared" si="16"/>
        <v>5.4501412999596287E-2</v>
      </c>
      <c r="BV7" s="88">
        <f>IFERROR((D7*2)-(E7*((HOME!$D$18)*2))+(G7*3)-(H7*((HOME!$E$18)*3))+(J7)-(K7*(HOME!$F$18))+S7+T7+V7+W7-U7, 0)</f>
        <v>16.18</v>
      </c>
      <c r="BX7" s="26">
        <v>2</v>
      </c>
      <c r="BY7" s="25" t="s">
        <v>19</v>
      </c>
      <c r="BZ7" s="48">
        <f t="shared" si="30"/>
        <v>4.5090776138843509</v>
      </c>
      <c r="CA7" s="40">
        <f t="shared" si="48"/>
        <v>0.4538401861908456</v>
      </c>
      <c r="CB7" s="46">
        <f t="shared" si="49"/>
        <v>0.49870319801652135</v>
      </c>
      <c r="CC7" s="46">
        <f t="shared" si="31"/>
        <v>1.2537827364132867</v>
      </c>
      <c r="CD7" s="46">
        <f t="shared" si="32"/>
        <v>0.15031055900621118</v>
      </c>
      <c r="CE7" s="36">
        <f t="shared" si="33"/>
        <v>4.0374999999999996</v>
      </c>
      <c r="CF7" s="46">
        <f t="shared" si="50"/>
        <v>5.4415932954194979</v>
      </c>
      <c r="CG7" s="46">
        <f t="shared" si="51"/>
        <v>9.9506709093038488</v>
      </c>
      <c r="CH7" s="46">
        <f t="shared" si="34"/>
        <v>0.52667713834473118</v>
      </c>
      <c r="CI7" s="54">
        <f t="shared" si="52"/>
        <v>76.19130434782609</v>
      </c>
      <c r="CJ7" s="48">
        <f t="shared" si="35"/>
        <v>10.123888754826254</v>
      </c>
      <c r="CK7" s="46">
        <f t="shared" si="36"/>
        <v>0.41691361003861005</v>
      </c>
      <c r="CL7" s="46">
        <f t="shared" si="37"/>
        <v>6.9416666666666664</v>
      </c>
      <c r="CM7" s="36">
        <f t="shared" si="38"/>
        <v>0.82460000936837485</v>
      </c>
      <c r="CN7" s="46">
        <f t="shared" si="53"/>
        <v>66.38666666666667</v>
      </c>
      <c r="CO7" s="46">
        <f t="shared" si="54"/>
        <v>0.52694635483373342</v>
      </c>
      <c r="CP7" s="46">
        <f t="shared" si="55"/>
        <v>0.44339622641509435</v>
      </c>
      <c r="CQ7" s="46">
        <f t="shared" si="56"/>
        <v>0.47016052880075548</v>
      </c>
      <c r="CR7" s="46">
        <f t="shared" si="39"/>
        <v>0.54859146006061488</v>
      </c>
      <c r="CS7" s="46">
        <f t="shared" si="40"/>
        <v>15.445448629868572</v>
      </c>
      <c r="CT7" s="46">
        <f t="shared" si="41"/>
        <v>5.061944377413127</v>
      </c>
      <c r="CU7" s="46">
        <f t="shared" si="42"/>
        <v>2.3138888888888887</v>
      </c>
      <c r="CV7" s="46">
        <f t="shared" si="43"/>
        <v>0.60000000000000009</v>
      </c>
      <c r="CW7" s="46">
        <f t="shared" si="44"/>
        <v>0.24774937683825865</v>
      </c>
      <c r="CX7" s="46">
        <f t="shared" si="45"/>
        <v>1.0511320754716982</v>
      </c>
      <c r="CY7" s="46">
        <f t="shared" si="46"/>
        <v>0.2</v>
      </c>
      <c r="CZ7" s="44">
        <f t="shared" si="47"/>
        <v>10.075753638423194</v>
      </c>
    </row>
    <row r="8" spans="2:104" ht="23.1" x14ac:dyDescent="0.85">
      <c r="B8" s="11">
        <v>5</v>
      </c>
      <c r="C8" s="11" t="s">
        <v>22</v>
      </c>
      <c r="D8" s="18">
        <v>5</v>
      </c>
      <c r="E8" s="19">
        <v>7</v>
      </c>
      <c r="F8" s="134">
        <f t="shared" si="17"/>
        <v>0.7142857142857143</v>
      </c>
      <c r="G8" s="18">
        <v>1</v>
      </c>
      <c r="H8" s="19">
        <v>2</v>
      </c>
      <c r="I8" s="137">
        <f t="shared" si="18"/>
        <v>0.5</v>
      </c>
      <c r="J8" s="34">
        <v>2</v>
      </c>
      <c r="K8" s="34">
        <v>2</v>
      </c>
      <c r="L8" s="32">
        <f t="shared" si="19"/>
        <v>1</v>
      </c>
      <c r="M8" s="22">
        <f t="shared" si="0"/>
        <v>6</v>
      </c>
      <c r="N8" s="19">
        <f t="shared" si="1"/>
        <v>9</v>
      </c>
      <c r="O8" s="140">
        <f t="shared" si="20"/>
        <v>0.66666666666666663</v>
      </c>
      <c r="P8" s="20">
        <f t="shared" si="21"/>
        <v>15</v>
      </c>
      <c r="Q8" s="18">
        <v>1</v>
      </c>
      <c r="R8" s="19">
        <v>4</v>
      </c>
      <c r="S8" s="20">
        <f t="shared" si="22"/>
        <v>5</v>
      </c>
      <c r="T8" s="18">
        <v>2</v>
      </c>
      <c r="U8" s="19">
        <v>2</v>
      </c>
      <c r="V8" s="19">
        <v>0</v>
      </c>
      <c r="W8" s="19">
        <v>1</v>
      </c>
      <c r="X8" s="19">
        <v>0</v>
      </c>
      <c r="Y8" s="19">
        <v>2</v>
      </c>
      <c r="Z8" s="19">
        <v>1</v>
      </c>
      <c r="AA8" s="19">
        <v>20</v>
      </c>
      <c r="AD8" s="11">
        <v>5</v>
      </c>
      <c r="AE8" s="11"/>
      <c r="AF8" s="18">
        <v>2</v>
      </c>
      <c r="AG8" s="19">
        <v>2</v>
      </c>
      <c r="AH8" s="134">
        <f t="shared" si="23"/>
        <v>1</v>
      </c>
      <c r="AI8" s="18">
        <v>0</v>
      </c>
      <c r="AJ8" s="19">
        <v>1</v>
      </c>
      <c r="AK8" s="137">
        <f t="shared" si="24"/>
        <v>0</v>
      </c>
      <c r="AL8" s="34">
        <v>1</v>
      </c>
      <c r="AM8" s="34">
        <v>3</v>
      </c>
      <c r="AN8" s="32">
        <f t="shared" si="25"/>
        <v>0.33333333333333331</v>
      </c>
      <c r="AO8" s="22">
        <f t="shared" si="2"/>
        <v>2</v>
      </c>
      <c r="AP8" s="19">
        <f t="shared" si="3"/>
        <v>3</v>
      </c>
      <c r="AQ8" s="140">
        <f t="shared" si="26"/>
        <v>0.66666666666666663</v>
      </c>
      <c r="AR8" s="20">
        <f t="shared" si="27"/>
        <v>5</v>
      </c>
      <c r="AS8" s="18">
        <v>0</v>
      </c>
      <c r="AT8" s="19">
        <v>2</v>
      </c>
      <c r="AU8" s="20">
        <f t="shared" si="28"/>
        <v>2</v>
      </c>
      <c r="AV8" s="18">
        <v>3</v>
      </c>
      <c r="AW8" s="19">
        <v>2</v>
      </c>
      <c r="AX8" s="19">
        <v>1</v>
      </c>
      <c r="AY8" s="19">
        <v>0</v>
      </c>
      <c r="AZ8" s="19">
        <v>0</v>
      </c>
      <c r="BA8" s="19">
        <v>0</v>
      </c>
      <c r="BB8" s="19">
        <v>1</v>
      </c>
      <c r="BC8" s="19">
        <v>10</v>
      </c>
      <c r="BF8" s="70">
        <v>5</v>
      </c>
      <c r="BG8" s="71" t="s">
        <v>22</v>
      </c>
      <c r="BH8" s="89">
        <f t="shared" si="4"/>
        <v>0.72222222222222221</v>
      </c>
      <c r="BI8" s="120">
        <f t="shared" si="5"/>
        <v>0.75910931174089058</v>
      </c>
      <c r="BJ8" s="121">
        <f t="shared" si="6"/>
        <v>0.13461756373937678</v>
      </c>
      <c r="BK8" s="89">
        <f t="shared" si="7"/>
        <v>6.7510548523206745E-2</v>
      </c>
      <c r="BL8" s="120">
        <f t="shared" si="8"/>
        <v>0.14409221902017291</v>
      </c>
      <c r="BM8" s="122">
        <f t="shared" si="9"/>
        <v>0.14409221902017291</v>
      </c>
      <c r="BN8" s="90">
        <f t="shared" si="10"/>
        <v>1</v>
      </c>
      <c r="BO8" s="89">
        <f t="shared" si="11"/>
        <v>1.509433962264151E-2</v>
      </c>
      <c r="BP8" s="120">
        <f t="shared" si="12"/>
        <v>0.1117145073700543</v>
      </c>
      <c r="BQ8" s="123">
        <f t="shared" si="13"/>
        <v>4.8992923244420249E-2</v>
      </c>
      <c r="BR8" s="91">
        <f t="shared" si="14"/>
        <v>101.6723458959294</v>
      </c>
      <c r="BS8" s="92">
        <f t="shared" si="15"/>
        <v>137.85219659390268</v>
      </c>
      <c r="BT8" s="93">
        <f t="shared" si="29"/>
        <v>36.179850697973279</v>
      </c>
      <c r="BU8" s="89">
        <f t="shared" si="16"/>
        <v>4.8911524486817182E-2</v>
      </c>
      <c r="BV8" s="93">
        <f>IFERROR((D8*2)-(E8*((HOME!$D$18)*2))+(G8*3)-(H8*((HOME!$E$18)*3))+(J8)-(K8*(HOME!$F$18))+S8+T8+V8+W8-U8, 0)</f>
        <v>12.77</v>
      </c>
      <c r="BX8" s="26">
        <v>3</v>
      </c>
      <c r="BY8" s="25" t="s">
        <v>20</v>
      </c>
      <c r="BZ8" s="48">
        <f t="shared" si="30"/>
        <v>6.5260248940704031</v>
      </c>
      <c r="CA8" s="40">
        <f t="shared" si="48"/>
        <v>0.4538401861908456</v>
      </c>
      <c r="CB8" s="46">
        <f t="shared" si="49"/>
        <v>0.49870319801652135</v>
      </c>
      <c r="CC8" s="46">
        <f t="shared" si="31"/>
        <v>1.0325269593991773</v>
      </c>
      <c r="CD8" s="46">
        <f t="shared" si="32"/>
        <v>0.60124223602484472</v>
      </c>
      <c r="CE8" s="36">
        <f t="shared" si="33"/>
        <v>3.3249999999999997</v>
      </c>
      <c r="CF8" s="46">
        <f t="shared" si="50"/>
        <v>4.9587691954240221</v>
      </c>
      <c r="CG8" s="46">
        <f t="shared" si="51"/>
        <v>11.484794089494425</v>
      </c>
      <c r="CH8" s="46">
        <f t="shared" si="34"/>
        <v>0.73813568660928086</v>
      </c>
      <c r="CI8" s="54">
        <f t="shared" si="52"/>
        <v>76.19130434782609</v>
      </c>
      <c r="CJ8" s="48">
        <f t="shared" si="35"/>
        <v>3.9212079927338781</v>
      </c>
      <c r="CK8" s="46">
        <f t="shared" si="36"/>
        <v>0.51782016348773841</v>
      </c>
      <c r="CL8" s="46">
        <f t="shared" si="37"/>
        <v>1.8327272727272725</v>
      </c>
      <c r="CM8" s="36">
        <f t="shared" si="38"/>
        <v>0.82460000936837485</v>
      </c>
      <c r="CN8" s="46">
        <f t="shared" si="53"/>
        <v>66.38666666666667</v>
      </c>
      <c r="CO8" s="46">
        <f t="shared" si="54"/>
        <v>0.52694635483373342</v>
      </c>
      <c r="CP8" s="46">
        <f t="shared" si="55"/>
        <v>0.44339622641509435</v>
      </c>
      <c r="CQ8" s="46">
        <f t="shared" si="56"/>
        <v>0.47016052880075548</v>
      </c>
      <c r="CR8" s="46">
        <f t="shared" si="39"/>
        <v>0.54859146006061488</v>
      </c>
      <c r="CS8" s="46">
        <f t="shared" si="40"/>
        <v>8.5916865713384016</v>
      </c>
      <c r="CT8" s="46">
        <f t="shared" si="41"/>
        <v>1.5684831970935513</v>
      </c>
      <c r="CU8" s="46">
        <f t="shared" si="42"/>
        <v>0.66315789473684206</v>
      </c>
      <c r="CV8" s="46">
        <f t="shared" si="43"/>
        <v>2.1333333333333333</v>
      </c>
      <c r="CW8" s="46">
        <f t="shared" si="44"/>
        <v>0.24774937683825865</v>
      </c>
      <c r="CX8" s="46">
        <f t="shared" si="45"/>
        <v>0.52556603773584909</v>
      </c>
      <c r="CY8" s="46">
        <f t="shared" si="46"/>
        <v>0.26666666666666672</v>
      </c>
      <c r="CZ8" s="44">
        <f t="shared" si="47"/>
        <v>6.6393400331235002</v>
      </c>
    </row>
    <row r="9" spans="2:104" ht="23.1" x14ac:dyDescent="0.85">
      <c r="B9" s="11">
        <v>10</v>
      </c>
      <c r="C9" s="11" t="s">
        <v>23</v>
      </c>
      <c r="D9" s="15">
        <v>6</v>
      </c>
      <c r="E9" s="16">
        <v>10</v>
      </c>
      <c r="F9" s="133">
        <f t="shared" si="17"/>
        <v>0.6</v>
      </c>
      <c r="G9" s="15">
        <v>5</v>
      </c>
      <c r="H9" s="16">
        <v>9</v>
      </c>
      <c r="I9" s="136">
        <f t="shared" si="18"/>
        <v>0.55555555555555558</v>
      </c>
      <c r="J9" s="33">
        <v>1</v>
      </c>
      <c r="K9" s="33">
        <v>1</v>
      </c>
      <c r="L9" s="31">
        <f t="shared" si="19"/>
        <v>1</v>
      </c>
      <c r="M9" s="21">
        <f t="shared" si="0"/>
        <v>11</v>
      </c>
      <c r="N9" s="16">
        <f t="shared" si="1"/>
        <v>19</v>
      </c>
      <c r="O9" s="139">
        <f t="shared" si="20"/>
        <v>0.57894736842105265</v>
      </c>
      <c r="P9" s="17">
        <f t="shared" si="21"/>
        <v>28</v>
      </c>
      <c r="Q9" s="21">
        <f t="shared" ref="Q9:R18" si="57">H9+K9</f>
        <v>10</v>
      </c>
      <c r="R9" s="16">
        <f t="shared" si="57"/>
        <v>1.5555555555555556</v>
      </c>
      <c r="S9" s="17">
        <f t="shared" si="22"/>
        <v>11.555555555555555</v>
      </c>
      <c r="T9" s="15">
        <v>1</v>
      </c>
      <c r="U9" s="16">
        <v>6</v>
      </c>
      <c r="V9" s="16">
        <v>6</v>
      </c>
      <c r="W9" s="16">
        <v>3</v>
      </c>
      <c r="X9" s="16">
        <v>1</v>
      </c>
      <c r="Y9" s="16">
        <v>1</v>
      </c>
      <c r="Z9" s="16">
        <v>3</v>
      </c>
      <c r="AA9" s="16">
        <v>10</v>
      </c>
      <c r="AD9" s="11">
        <v>10</v>
      </c>
      <c r="AE9" s="11"/>
      <c r="AF9" s="15">
        <v>1</v>
      </c>
      <c r="AG9" s="16">
        <v>3</v>
      </c>
      <c r="AH9" s="133">
        <f t="shared" si="23"/>
        <v>0.33333333333333331</v>
      </c>
      <c r="AI9" s="15">
        <v>0</v>
      </c>
      <c r="AJ9" s="16">
        <v>2</v>
      </c>
      <c r="AK9" s="136">
        <f t="shared" si="24"/>
        <v>0</v>
      </c>
      <c r="AL9" s="33">
        <v>0</v>
      </c>
      <c r="AM9" s="33">
        <v>2</v>
      </c>
      <c r="AN9" s="31">
        <f t="shared" si="25"/>
        <v>0</v>
      </c>
      <c r="AO9" s="21">
        <f t="shared" si="2"/>
        <v>1</v>
      </c>
      <c r="AP9" s="16">
        <f t="shared" si="3"/>
        <v>5</v>
      </c>
      <c r="AQ9" s="139">
        <f t="shared" si="26"/>
        <v>0.2</v>
      </c>
      <c r="AR9" s="17">
        <f t="shared" si="27"/>
        <v>2</v>
      </c>
      <c r="AS9" s="15">
        <v>4</v>
      </c>
      <c r="AT9" s="16">
        <v>2</v>
      </c>
      <c r="AU9" s="17">
        <f t="shared" si="28"/>
        <v>6</v>
      </c>
      <c r="AV9" s="15">
        <v>1</v>
      </c>
      <c r="AW9" s="16">
        <v>5</v>
      </c>
      <c r="AX9" s="16">
        <v>1</v>
      </c>
      <c r="AY9" s="16">
        <v>1</v>
      </c>
      <c r="AZ9" s="16">
        <v>0</v>
      </c>
      <c r="BA9" s="16">
        <v>4</v>
      </c>
      <c r="BB9" s="16">
        <v>1</v>
      </c>
      <c r="BC9" s="16">
        <v>10</v>
      </c>
      <c r="BF9" s="70">
        <v>10</v>
      </c>
      <c r="BG9" s="71" t="s">
        <v>23</v>
      </c>
      <c r="BH9" s="84">
        <f t="shared" si="4"/>
        <v>0.71052631578947367</v>
      </c>
      <c r="BI9" s="116">
        <f t="shared" si="5"/>
        <v>0.72016460905349788</v>
      </c>
      <c r="BJ9" s="117">
        <f t="shared" si="6"/>
        <v>0.57654390934844191</v>
      </c>
      <c r="BK9" s="84">
        <f t="shared" si="7"/>
        <v>0.14678899082568808</v>
      </c>
      <c r="BL9" s="116">
        <f t="shared" si="8"/>
        <v>3.7821482602117998E-2</v>
      </c>
      <c r="BM9" s="118">
        <f t="shared" si="9"/>
        <v>0.22692889561270801</v>
      </c>
      <c r="BN9" s="85">
        <f t="shared" si="10"/>
        <v>0.16666666666666666</v>
      </c>
      <c r="BO9" s="84">
        <f t="shared" si="11"/>
        <v>0.30188679245283018</v>
      </c>
      <c r="BP9" s="116">
        <f t="shared" si="12"/>
        <v>8.6889061287820007E-2</v>
      </c>
      <c r="BQ9" s="119">
        <f t="shared" si="13"/>
        <v>0.22645617855198694</v>
      </c>
      <c r="BR9" s="86">
        <f t="shared" si="14"/>
        <v>84.938761850085058</v>
      </c>
      <c r="BS9" s="87">
        <f t="shared" si="15"/>
        <v>111.98624013238181</v>
      </c>
      <c r="BT9" s="88">
        <f t="shared" si="29"/>
        <v>27.047478282296751</v>
      </c>
      <c r="BU9" s="84">
        <f t="shared" si="16"/>
        <v>7.7016241731623247E-2</v>
      </c>
      <c r="BV9" s="88">
        <f>IFERROR((D9*2)-(E9*((HOME!$D$18)*2))+(G9*3)-(H9*((HOME!$E$18)*3))+(J9)-(K9*(HOME!$F$18))+S9+T9+V9+W9-U9, 0)</f>
        <v>27.845555555555556</v>
      </c>
      <c r="BX9" s="26">
        <v>4</v>
      </c>
      <c r="BY9" s="25" t="s">
        <v>21</v>
      </c>
      <c r="BZ9" s="48">
        <f t="shared" si="30"/>
        <v>4.2852357895559976</v>
      </c>
      <c r="CA9" s="40">
        <f t="shared" si="48"/>
        <v>0.4538401861908456</v>
      </c>
      <c r="CB9" s="46">
        <f t="shared" si="49"/>
        <v>0.49870319801652135</v>
      </c>
      <c r="CC9" s="46">
        <f t="shared" si="31"/>
        <v>1.1062788850705469</v>
      </c>
      <c r="CD9" s="46">
        <f t="shared" si="32"/>
        <v>0.45093167701863363</v>
      </c>
      <c r="CE9" s="36">
        <f t="shared" si="33"/>
        <v>3.5625</v>
      </c>
      <c r="CF9" s="46">
        <f t="shared" si="50"/>
        <v>5.119710562089181</v>
      </c>
      <c r="CG9" s="46">
        <f t="shared" si="51"/>
        <v>9.4049463516451794</v>
      </c>
      <c r="CH9" s="46">
        <f t="shared" si="34"/>
        <v>0.56416493380602017</v>
      </c>
      <c r="CI9" s="54">
        <f t="shared" si="52"/>
        <v>76.19130434782609</v>
      </c>
      <c r="CJ9" s="48">
        <f t="shared" si="35"/>
        <v>13.955255681818182</v>
      </c>
      <c r="CK9" s="46">
        <f t="shared" si="36"/>
        <v>0.70287698412698407</v>
      </c>
      <c r="CL9" s="46">
        <f t="shared" si="37"/>
        <v>0</v>
      </c>
      <c r="CM9" s="36">
        <f t="shared" si="38"/>
        <v>0.82460000936837485</v>
      </c>
      <c r="CN9" s="46">
        <f t="shared" si="53"/>
        <v>66.38666666666667</v>
      </c>
      <c r="CO9" s="46">
        <f t="shared" si="54"/>
        <v>0.52694635483373342</v>
      </c>
      <c r="CP9" s="46">
        <f t="shared" si="55"/>
        <v>0.44339622641509435</v>
      </c>
      <c r="CQ9" s="46">
        <f t="shared" si="56"/>
        <v>0.47016052880075548</v>
      </c>
      <c r="CR9" s="46">
        <f t="shared" si="39"/>
        <v>0</v>
      </c>
      <c r="CS9" s="46">
        <f t="shared" si="40"/>
        <v>11.50750396596534</v>
      </c>
      <c r="CT9" s="46">
        <f t="shared" si="41"/>
        <v>5.9808238636363633</v>
      </c>
      <c r="CU9" s="46">
        <f t="shared" si="42"/>
        <v>0</v>
      </c>
      <c r="CV9" s="46">
        <f t="shared" si="43"/>
        <v>0</v>
      </c>
      <c r="CW9" s="46">
        <f t="shared" si="44"/>
        <v>0</v>
      </c>
      <c r="CX9" s="46">
        <f t="shared" si="45"/>
        <v>1.0511320754716982</v>
      </c>
      <c r="CY9" s="46">
        <f t="shared" si="46"/>
        <v>0.8</v>
      </c>
      <c r="CZ9" s="44">
        <f t="shared" si="47"/>
        <v>10.782919489456843</v>
      </c>
    </row>
    <row r="10" spans="2:104" ht="23.1" x14ac:dyDescent="0.85">
      <c r="B10" s="11">
        <v>11</v>
      </c>
      <c r="C10" s="11" t="s">
        <v>24</v>
      </c>
      <c r="D10" s="18">
        <v>4</v>
      </c>
      <c r="E10" s="19">
        <v>5</v>
      </c>
      <c r="F10" s="134">
        <f t="shared" si="17"/>
        <v>0.8</v>
      </c>
      <c r="G10" s="18">
        <v>2</v>
      </c>
      <c r="H10" s="19">
        <v>3</v>
      </c>
      <c r="I10" s="137">
        <f t="shared" si="18"/>
        <v>0.66666666666666663</v>
      </c>
      <c r="J10" s="34">
        <v>2</v>
      </c>
      <c r="K10" s="34">
        <v>2</v>
      </c>
      <c r="L10" s="32">
        <f t="shared" si="19"/>
        <v>1</v>
      </c>
      <c r="M10" s="22">
        <f t="shared" si="0"/>
        <v>6</v>
      </c>
      <c r="N10" s="19">
        <f t="shared" si="1"/>
        <v>8</v>
      </c>
      <c r="O10" s="140">
        <f t="shared" si="20"/>
        <v>0.75</v>
      </c>
      <c r="P10" s="20">
        <f t="shared" si="21"/>
        <v>16</v>
      </c>
      <c r="Q10" s="22">
        <f t="shared" si="57"/>
        <v>5</v>
      </c>
      <c r="R10" s="19">
        <f t="shared" si="57"/>
        <v>1.6666666666666665</v>
      </c>
      <c r="S10" s="20">
        <f t="shared" si="22"/>
        <v>6.6666666666666661</v>
      </c>
      <c r="T10" s="18">
        <v>2</v>
      </c>
      <c r="U10" s="19">
        <v>1</v>
      </c>
      <c r="V10" s="19">
        <v>1</v>
      </c>
      <c r="W10" s="19">
        <v>2</v>
      </c>
      <c r="X10" s="19">
        <v>0</v>
      </c>
      <c r="Y10" s="19">
        <v>6</v>
      </c>
      <c r="Z10" s="19">
        <v>3</v>
      </c>
      <c r="AA10" s="19">
        <v>10</v>
      </c>
      <c r="AD10" s="11">
        <v>11</v>
      </c>
      <c r="AE10" s="11"/>
      <c r="AF10" s="18">
        <v>2</v>
      </c>
      <c r="AG10" s="19">
        <v>3</v>
      </c>
      <c r="AH10" s="134">
        <f t="shared" si="23"/>
        <v>0.66666666666666663</v>
      </c>
      <c r="AI10" s="18">
        <v>2</v>
      </c>
      <c r="AJ10" s="19">
        <v>5</v>
      </c>
      <c r="AK10" s="137">
        <f t="shared" si="24"/>
        <v>0.4</v>
      </c>
      <c r="AL10" s="34">
        <v>1</v>
      </c>
      <c r="AM10" s="34">
        <v>1</v>
      </c>
      <c r="AN10" s="32">
        <f t="shared" si="25"/>
        <v>1</v>
      </c>
      <c r="AO10" s="22">
        <f t="shared" si="2"/>
        <v>4</v>
      </c>
      <c r="AP10" s="19">
        <f t="shared" si="3"/>
        <v>8</v>
      </c>
      <c r="AQ10" s="140">
        <f t="shared" si="26"/>
        <v>0.5</v>
      </c>
      <c r="AR10" s="20">
        <f t="shared" si="27"/>
        <v>11</v>
      </c>
      <c r="AS10" s="18">
        <v>1</v>
      </c>
      <c r="AT10" s="19">
        <v>1</v>
      </c>
      <c r="AU10" s="20">
        <f t="shared" si="28"/>
        <v>2</v>
      </c>
      <c r="AV10" s="18">
        <v>1</v>
      </c>
      <c r="AW10" s="19">
        <v>6</v>
      </c>
      <c r="AX10" s="19">
        <v>2</v>
      </c>
      <c r="AY10" s="19">
        <v>4</v>
      </c>
      <c r="AZ10" s="19">
        <v>1</v>
      </c>
      <c r="BA10" s="19">
        <v>2</v>
      </c>
      <c r="BB10" s="19">
        <v>4</v>
      </c>
      <c r="BC10" s="19">
        <v>10</v>
      </c>
      <c r="BF10" s="70">
        <v>11</v>
      </c>
      <c r="BG10" s="71" t="s">
        <v>24</v>
      </c>
      <c r="BH10" s="89">
        <f t="shared" si="4"/>
        <v>0.875</v>
      </c>
      <c r="BI10" s="120">
        <f t="shared" si="5"/>
        <v>0.9009009009009008</v>
      </c>
      <c r="BJ10" s="121">
        <f t="shared" si="6"/>
        <v>0.22390934844192636</v>
      </c>
      <c r="BK10" s="89">
        <f t="shared" si="7"/>
        <v>0.1693121693121693</v>
      </c>
      <c r="BL10" s="120">
        <f t="shared" si="8"/>
        <v>0.16835016835016833</v>
      </c>
      <c r="BM10" s="122">
        <f t="shared" si="9"/>
        <v>8.4175084175084167E-2</v>
      </c>
      <c r="BN10" s="90">
        <f t="shared" si="10"/>
        <v>2</v>
      </c>
      <c r="BO10" s="89">
        <f t="shared" si="11"/>
        <v>0.15094339622641509</v>
      </c>
      <c r="BP10" s="120">
        <f t="shared" si="12"/>
        <v>9.309542280837857E-2</v>
      </c>
      <c r="BQ10" s="123">
        <f t="shared" si="13"/>
        <v>0.130647795318454</v>
      </c>
      <c r="BR10" s="91">
        <f t="shared" si="14"/>
        <v>93.827934238247721</v>
      </c>
      <c r="BS10" s="92">
        <f t="shared" si="15"/>
        <v>178.10823442730447</v>
      </c>
      <c r="BT10" s="93">
        <f t="shared" si="29"/>
        <v>84.280300189056746</v>
      </c>
      <c r="BU10" s="89">
        <f t="shared" si="16"/>
        <v>6.0557125555106978E-2</v>
      </c>
      <c r="BV10" s="93">
        <f>IFERROR((D10*2)-(E10*((HOME!$D$18)*2))+(G10*3)-(H10*((HOME!$E$18)*3))+(J10)-(K10*(HOME!$F$18))+S10+T10+V10+W10-U10, 0)</f>
        <v>19.096666666666664</v>
      </c>
      <c r="BX10" s="26">
        <v>5</v>
      </c>
      <c r="BY10" s="25" t="s">
        <v>22</v>
      </c>
      <c r="BZ10" s="48">
        <f t="shared" si="30"/>
        <v>3.0051872079339148</v>
      </c>
      <c r="CA10" s="40">
        <f t="shared" si="48"/>
        <v>0.4538401861908456</v>
      </c>
      <c r="CB10" s="46">
        <f t="shared" si="49"/>
        <v>0.49870319801652135</v>
      </c>
      <c r="CC10" s="46">
        <f t="shared" si="31"/>
        <v>1.475038513427396</v>
      </c>
      <c r="CD10" s="46">
        <f t="shared" si="32"/>
        <v>0.15031055900621118</v>
      </c>
      <c r="CE10" s="36">
        <f t="shared" si="33"/>
        <v>4.75</v>
      </c>
      <c r="CF10" s="46">
        <f t="shared" si="50"/>
        <v>6.3753490724336075</v>
      </c>
      <c r="CG10" s="46">
        <f t="shared" si="51"/>
        <v>9.3805362803675223</v>
      </c>
      <c r="CH10" s="46">
        <f t="shared" si="34"/>
        <v>0.42202550379934678</v>
      </c>
      <c r="CI10" s="54">
        <f t="shared" si="52"/>
        <v>76.19130434782609</v>
      </c>
      <c r="CJ10" s="48">
        <f t="shared" si="35"/>
        <v>10.361603375527427</v>
      </c>
      <c r="CK10" s="46">
        <f t="shared" si="36"/>
        <v>0.56202531645569609</v>
      </c>
      <c r="CL10" s="46">
        <f t="shared" si="37"/>
        <v>1.9757655871337299</v>
      </c>
      <c r="CM10" s="36">
        <f t="shared" si="38"/>
        <v>0.82460000936837485</v>
      </c>
      <c r="CN10" s="46">
        <f t="shared" si="53"/>
        <v>66.38666666666667</v>
      </c>
      <c r="CO10" s="46">
        <f t="shared" si="54"/>
        <v>0.52694635483373342</v>
      </c>
      <c r="CP10" s="46">
        <f t="shared" si="55"/>
        <v>0.44339622641509435</v>
      </c>
      <c r="CQ10" s="46">
        <f t="shared" si="56"/>
        <v>0.47016052880075548</v>
      </c>
      <c r="CR10" s="46">
        <f t="shared" si="39"/>
        <v>0.54859146006061488</v>
      </c>
      <c r="CS10" s="46">
        <f t="shared" si="40"/>
        <v>12.371186040988851</v>
      </c>
      <c r="CT10" s="46">
        <f t="shared" si="41"/>
        <v>4.7822784810126588</v>
      </c>
      <c r="CU10" s="46">
        <f t="shared" si="42"/>
        <v>0.6629213483146067</v>
      </c>
      <c r="CV10" s="46">
        <f t="shared" si="43"/>
        <v>0.8</v>
      </c>
      <c r="CW10" s="46">
        <f t="shared" si="44"/>
        <v>0.24774937683825865</v>
      </c>
      <c r="CX10" s="46">
        <f t="shared" si="45"/>
        <v>1.5766981132075473</v>
      </c>
      <c r="CY10" s="46">
        <f t="shared" si="46"/>
        <v>0</v>
      </c>
      <c r="CZ10" s="44">
        <f t="shared" si="47"/>
        <v>8.9742393278164414</v>
      </c>
    </row>
    <row r="11" spans="2:104" ht="23.1" x14ac:dyDescent="0.85">
      <c r="B11" s="11">
        <v>12</v>
      </c>
      <c r="C11" s="11" t="s">
        <v>25</v>
      </c>
      <c r="D11" s="15">
        <v>3</v>
      </c>
      <c r="E11" s="16">
        <v>4</v>
      </c>
      <c r="F11" s="133">
        <f t="shared" si="17"/>
        <v>0.75</v>
      </c>
      <c r="G11" s="15">
        <v>2</v>
      </c>
      <c r="H11" s="16">
        <v>6</v>
      </c>
      <c r="I11" s="136">
        <f t="shared" si="18"/>
        <v>0.33333333333333331</v>
      </c>
      <c r="J11" s="33">
        <v>2</v>
      </c>
      <c r="K11" s="33">
        <v>6</v>
      </c>
      <c r="L11" s="31">
        <f t="shared" si="19"/>
        <v>0.33333333333333331</v>
      </c>
      <c r="M11" s="21">
        <f t="shared" si="0"/>
        <v>5</v>
      </c>
      <c r="N11" s="16">
        <f t="shared" si="1"/>
        <v>10</v>
      </c>
      <c r="O11" s="139">
        <f t="shared" si="20"/>
        <v>0.5</v>
      </c>
      <c r="P11" s="17">
        <f t="shared" si="21"/>
        <v>14</v>
      </c>
      <c r="Q11" s="21">
        <f t="shared" si="57"/>
        <v>12</v>
      </c>
      <c r="R11" s="16">
        <f t="shared" si="57"/>
        <v>0.66666666666666663</v>
      </c>
      <c r="S11" s="17">
        <f t="shared" si="22"/>
        <v>12.666666666666666</v>
      </c>
      <c r="T11" s="15">
        <v>4</v>
      </c>
      <c r="U11" s="16">
        <v>4</v>
      </c>
      <c r="V11" s="16">
        <v>4</v>
      </c>
      <c r="W11" s="16">
        <v>1</v>
      </c>
      <c r="X11" s="16">
        <v>0</v>
      </c>
      <c r="Y11" s="16">
        <v>3</v>
      </c>
      <c r="Z11" s="16">
        <v>2</v>
      </c>
      <c r="AA11" s="16">
        <v>10</v>
      </c>
      <c r="AD11" s="11">
        <v>12</v>
      </c>
      <c r="AE11" s="11"/>
      <c r="AF11" s="15">
        <v>5</v>
      </c>
      <c r="AG11" s="16">
        <v>11</v>
      </c>
      <c r="AH11" s="133">
        <f t="shared" si="23"/>
        <v>0.45454545454545453</v>
      </c>
      <c r="AI11" s="15">
        <v>2</v>
      </c>
      <c r="AJ11" s="16">
        <v>6</v>
      </c>
      <c r="AK11" s="136">
        <f t="shared" si="24"/>
        <v>0.33333333333333331</v>
      </c>
      <c r="AL11" s="33">
        <v>2</v>
      </c>
      <c r="AM11" s="33">
        <v>4</v>
      </c>
      <c r="AN11" s="31">
        <f t="shared" si="25"/>
        <v>0.5</v>
      </c>
      <c r="AO11" s="21">
        <f t="shared" si="2"/>
        <v>7</v>
      </c>
      <c r="AP11" s="16">
        <f t="shared" si="3"/>
        <v>17</v>
      </c>
      <c r="AQ11" s="139">
        <f t="shared" si="26"/>
        <v>0.41176470588235292</v>
      </c>
      <c r="AR11" s="17">
        <f t="shared" si="27"/>
        <v>18</v>
      </c>
      <c r="AS11" s="15">
        <v>1</v>
      </c>
      <c r="AT11" s="16">
        <v>3</v>
      </c>
      <c r="AU11" s="17">
        <f t="shared" si="28"/>
        <v>4</v>
      </c>
      <c r="AV11" s="15">
        <v>6</v>
      </c>
      <c r="AW11" s="16">
        <v>4</v>
      </c>
      <c r="AX11" s="16">
        <v>2</v>
      </c>
      <c r="AY11" s="16">
        <v>1</v>
      </c>
      <c r="AZ11" s="16">
        <v>0</v>
      </c>
      <c r="BA11" s="16">
        <v>2</v>
      </c>
      <c r="BB11" s="16">
        <v>2</v>
      </c>
      <c r="BC11" s="16">
        <v>10</v>
      </c>
      <c r="BF11" s="70">
        <v>12</v>
      </c>
      <c r="BG11" s="71" t="s">
        <v>25</v>
      </c>
      <c r="BH11" s="84">
        <f t="shared" si="4"/>
        <v>0.6</v>
      </c>
      <c r="BI11" s="116">
        <f t="shared" si="5"/>
        <v>0.55379746835443033</v>
      </c>
      <c r="BJ11" s="117">
        <f t="shared" si="6"/>
        <v>0.37711048158640226</v>
      </c>
      <c r="BK11" s="84">
        <f t="shared" si="7"/>
        <v>0.31219512195121951</v>
      </c>
      <c r="BL11" s="116">
        <f t="shared" si="8"/>
        <v>0.19379844961240308</v>
      </c>
      <c r="BM11" s="118">
        <f t="shared" si="9"/>
        <v>0.19379844961240308</v>
      </c>
      <c r="BN11" s="85">
        <f t="shared" si="10"/>
        <v>1</v>
      </c>
      <c r="BO11" s="84">
        <f t="shared" si="11"/>
        <v>0.3622641509433962</v>
      </c>
      <c r="BP11" s="116">
        <f t="shared" si="12"/>
        <v>3.7238169123351435E-2</v>
      </c>
      <c r="BQ11" s="119">
        <f t="shared" si="13"/>
        <v>0.24823081110506259</v>
      </c>
      <c r="BR11" s="86">
        <f t="shared" si="14"/>
        <v>97.348656441580104</v>
      </c>
      <c r="BS11" s="87">
        <f t="shared" si="15"/>
        <v>121.76441385206309</v>
      </c>
      <c r="BT11" s="88">
        <f t="shared" si="29"/>
        <v>24.415757410482982</v>
      </c>
      <c r="BU11" s="84">
        <f t="shared" si="16"/>
        <v>4.0992515760380113E-2</v>
      </c>
      <c r="BV11" s="88">
        <f>IFERROR((D11*2)-(E11*((HOME!$D$18)*2))+(G11*3)-(H11*((HOME!$E$18)*3))+(J11)-(K11*(HOME!$F$18))+S11+T11+V11+W11-U11, 0)</f>
        <v>19.726666666666667</v>
      </c>
      <c r="BX11" s="26">
        <v>10</v>
      </c>
      <c r="BY11" s="25" t="s">
        <v>23</v>
      </c>
      <c r="BZ11" s="48">
        <f t="shared" si="30"/>
        <v>5.3189656480144816</v>
      </c>
      <c r="CA11" s="40">
        <f t="shared" si="48"/>
        <v>0.4538401861908456</v>
      </c>
      <c r="CB11" s="46">
        <f t="shared" si="49"/>
        <v>0.49870319801652135</v>
      </c>
      <c r="CC11" s="46">
        <f t="shared" si="31"/>
        <v>0.737519256713698</v>
      </c>
      <c r="CD11" s="46">
        <f t="shared" si="32"/>
        <v>0.45093167701863363</v>
      </c>
      <c r="CE11" s="36">
        <f t="shared" si="33"/>
        <v>2.375</v>
      </c>
      <c r="CF11" s="46">
        <f t="shared" si="50"/>
        <v>3.5634509337323319</v>
      </c>
      <c r="CG11" s="46">
        <f t="shared" si="51"/>
        <v>8.8824165817468135</v>
      </c>
      <c r="CH11" s="46">
        <f t="shared" si="34"/>
        <v>0.79923070938125573</v>
      </c>
      <c r="CI11" s="54">
        <f t="shared" si="52"/>
        <v>76.19130434782609</v>
      </c>
      <c r="CJ11" s="48">
        <f t="shared" si="35"/>
        <v>17.154341954369869</v>
      </c>
      <c r="CK11" s="46">
        <f t="shared" si="36"/>
        <v>1.026433486238532</v>
      </c>
      <c r="CL11" s="46">
        <f t="shared" si="37"/>
        <v>1.0588882773802972</v>
      </c>
      <c r="CM11" s="36">
        <f t="shared" si="38"/>
        <v>0.82460000936837485</v>
      </c>
      <c r="CN11" s="46">
        <f t="shared" si="53"/>
        <v>66.38666666666667</v>
      </c>
      <c r="CO11" s="46">
        <f t="shared" si="54"/>
        <v>0.52694635483373342</v>
      </c>
      <c r="CP11" s="46">
        <f t="shared" si="55"/>
        <v>0.44339622641509435</v>
      </c>
      <c r="CQ11" s="46">
        <f t="shared" si="56"/>
        <v>0.47016052880075548</v>
      </c>
      <c r="CR11" s="46">
        <f t="shared" si="39"/>
        <v>5.485914600606149</v>
      </c>
      <c r="CS11" s="46">
        <f t="shared" si="40"/>
        <v>21.32914442970408</v>
      </c>
      <c r="CT11" s="46">
        <f t="shared" si="41"/>
        <v>6.9888059814099464</v>
      </c>
      <c r="CU11" s="46">
        <f t="shared" si="42"/>
        <v>0.32911392405063289</v>
      </c>
      <c r="CV11" s="46">
        <f t="shared" si="43"/>
        <v>0.4</v>
      </c>
      <c r="CW11" s="46">
        <f t="shared" si="44"/>
        <v>2.4774937683825868</v>
      </c>
      <c r="CX11" s="46">
        <f t="shared" si="45"/>
        <v>4.2045283018867927</v>
      </c>
      <c r="CY11" s="46">
        <f t="shared" si="46"/>
        <v>0</v>
      </c>
      <c r="CZ11" s="44">
        <f t="shared" si="47"/>
        <v>19.046218896616541</v>
      </c>
    </row>
    <row r="12" spans="2:104" ht="23.1" x14ac:dyDescent="0.85">
      <c r="B12" s="11">
        <v>24</v>
      </c>
      <c r="C12" s="11" t="s">
        <v>26</v>
      </c>
      <c r="D12" s="18">
        <v>1</v>
      </c>
      <c r="E12" s="19">
        <v>2</v>
      </c>
      <c r="F12" s="134">
        <f t="shared" si="17"/>
        <v>0.5</v>
      </c>
      <c r="G12" s="18">
        <v>0</v>
      </c>
      <c r="H12" s="19">
        <v>0</v>
      </c>
      <c r="I12" s="137">
        <f t="shared" si="18"/>
        <v>0</v>
      </c>
      <c r="J12" s="34">
        <v>0</v>
      </c>
      <c r="K12" s="34">
        <v>0</v>
      </c>
      <c r="L12" s="32">
        <f t="shared" si="19"/>
        <v>0</v>
      </c>
      <c r="M12" s="22">
        <f t="shared" si="0"/>
        <v>1</v>
      </c>
      <c r="N12" s="19">
        <f t="shared" si="1"/>
        <v>2</v>
      </c>
      <c r="O12" s="140">
        <f t="shared" si="20"/>
        <v>0.5</v>
      </c>
      <c r="P12" s="20">
        <f t="shared" si="21"/>
        <v>2</v>
      </c>
      <c r="Q12" s="22">
        <f t="shared" si="57"/>
        <v>0</v>
      </c>
      <c r="R12" s="19">
        <f t="shared" si="57"/>
        <v>0</v>
      </c>
      <c r="S12" s="20">
        <f t="shared" si="22"/>
        <v>0</v>
      </c>
      <c r="T12" s="18">
        <v>1</v>
      </c>
      <c r="U12" s="19">
        <v>0</v>
      </c>
      <c r="V12" s="19">
        <v>0</v>
      </c>
      <c r="W12" s="19">
        <v>0</v>
      </c>
      <c r="X12" s="19">
        <v>0</v>
      </c>
      <c r="Y12" s="19">
        <v>1</v>
      </c>
      <c r="Z12" s="19">
        <v>1</v>
      </c>
      <c r="AA12" s="19">
        <v>10</v>
      </c>
      <c r="AD12" s="11">
        <v>24</v>
      </c>
      <c r="AE12" s="11"/>
      <c r="AF12" s="18">
        <v>3</v>
      </c>
      <c r="AG12" s="19">
        <v>6</v>
      </c>
      <c r="AH12" s="134">
        <f t="shared" si="23"/>
        <v>0.5</v>
      </c>
      <c r="AI12" s="18">
        <v>1</v>
      </c>
      <c r="AJ12" s="19">
        <v>3</v>
      </c>
      <c r="AK12" s="137">
        <f t="shared" si="24"/>
        <v>0.33333333333333331</v>
      </c>
      <c r="AL12" s="34">
        <v>3</v>
      </c>
      <c r="AM12" s="34">
        <v>5</v>
      </c>
      <c r="AN12" s="32">
        <f t="shared" si="25"/>
        <v>0.6</v>
      </c>
      <c r="AO12" s="22">
        <f t="shared" si="2"/>
        <v>4</v>
      </c>
      <c r="AP12" s="19">
        <f t="shared" si="3"/>
        <v>9</v>
      </c>
      <c r="AQ12" s="140">
        <f t="shared" si="26"/>
        <v>0.44444444444444442</v>
      </c>
      <c r="AR12" s="20">
        <f t="shared" si="27"/>
        <v>12</v>
      </c>
      <c r="AS12" s="18">
        <v>2</v>
      </c>
      <c r="AT12" s="19">
        <v>7</v>
      </c>
      <c r="AU12" s="20">
        <f t="shared" si="28"/>
        <v>9</v>
      </c>
      <c r="AV12" s="18">
        <v>5</v>
      </c>
      <c r="AW12" s="19">
        <v>0</v>
      </c>
      <c r="AX12" s="19">
        <v>5</v>
      </c>
      <c r="AY12" s="19">
        <v>2</v>
      </c>
      <c r="AZ12" s="19">
        <v>0</v>
      </c>
      <c r="BA12" s="19">
        <v>1</v>
      </c>
      <c r="BB12" s="19">
        <v>2</v>
      </c>
      <c r="BC12" s="19">
        <v>10</v>
      </c>
      <c r="BF12" s="70">
        <v>24</v>
      </c>
      <c r="BG12" s="71" t="s">
        <v>26</v>
      </c>
      <c r="BH12" s="89">
        <f t="shared" si="4"/>
        <v>0.5</v>
      </c>
      <c r="BI12" s="120">
        <f t="shared" si="5"/>
        <v>0.5</v>
      </c>
      <c r="BJ12" s="121">
        <f t="shared" si="6"/>
        <v>4.5325779036827198E-2</v>
      </c>
      <c r="BK12" s="89">
        <f t="shared" si="7"/>
        <v>5.9479553903345722E-2</v>
      </c>
      <c r="BL12" s="120">
        <f t="shared" si="8"/>
        <v>0.33333333333333331</v>
      </c>
      <c r="BM12" s="122">
        <f t="shared" si="9"/>
        <v>0</v>
      </c>
      <c r="BN12" s="90">
        <f t="shared" si="10"/>
        <v>0</v>
      </c>
      <c r="BO12" s="89">
        <f t="shared" si="11"/>
        <v>0</v>
      </c>
      <c r="BP12" s="120">
        <f t="shared" si="12"/>
        <v>0</v>
      </c>
      <c r="BQ12" s="123">
        <f t="shared" si="13"/>
        <v>0</v>
      </c>
      <c r="BR12" s="91">
        <f t="shared" si="14"/>
        <v>107.37017828560714</v>
      </c>
      <c r="BS12" s="92">
        <f t="shared" si="15"/>
        <v>144.16074620771678</v>
      </c>
      <c r="BT12" s="93">
        <f t="shared" si="29"/>
        <v>36.790567922109645</v>
      </c>
      <c r="BU12" s="89">
        <f t="shared" si="16"/>
        <v>5.589888512779106E-3</v>
      </c>
      <c r="BV12" s="93">
        <f>IFERROR((D12*2)-(E12*((HOME!$D$18)*2))+(G12*3)-(H12*((HOME!$E$18)*3))+(J12)-(K12*(HOME!$F$18))+S12+T12+V12+W12-U12, 0)</f>
        <v>1.5</v>
      </c>
      <c r="BX12" s="26">
        <v>11</v>
      </c>
      <c r="BY12" s="25" t="s">
        <v>24</v>
      </c>
      <c r="BZ12" s="48">
        <f t="shared" si="30"/>
        <v>3.0920231070902724</v>
      </c>
      <c r="CA12" s="40">
        <f t="shared" si="48"/>
        <v>0.4538401861908456</v>
      </c>
      <c r="CB12" s="46">
        <f t="shared" si="49"/>
        <v>0.49870319801652135</v>
      </c>
      <c r="CC12" s="46">
        <f t="shared" si="31"/>
        <v>0.737519256713698</v>
      </c>
      <c r="CD12" s="46">
        <f t="shared" si="32"/>
        <v>0.45093167701863363</v>
      </c>
      <c r="CE12" s="36">
        <f t="shared" si="33"/>
        <v>2.375</v>
      </c>
      <c r="CF12" s="46">
        <f t="shared" si="50"/>
        <v>3.5634509337323319</v>
      </c>
      <c r="CG12" s="46">
        <f t="shared" si="51"/>
        <v>6.6554740408226039</v>
      </c>
      <c r="CH12" s="46">
        <f t="shared" si="34"/>
        <v>0.59885270972835847</v>
      </c>
      <c r="CI12" s="54">
        <f t="shared" si="52"/>
        <v>76.19130434782609</v>
      </c>
      <c r="CJ12" s="48">
        <f t="shared" si="35"/>
        <v>10.299074074074076</v>
      </c>
      <c r="CK12" s="46">
        <f t="shared" si="36"/>
        <v>0.60423280423280412</v>
      </c>
      <c r="CL12" s="46">
        <f t="shared" si="37"/>
        <v>1.9245098039215687</v>
      </c>
      <c r="CM12" s="36">
        <f t="shared" si="38"/>
        <v>0.82460000936837485</v>
      </c>
      <c r="CN12" s="46">
        <f t="shared" si="53"/>
        <v>66.38666666666667</v>
      </c>
      <c r="CO12" s="46">
        <f t="shared" si="54"/>
        <v>0.52694635483373342</v>
      </c>
      <c r="CP12" s="46">
        <f t="shared" si="55"/>
        <v>0.44339622641509435</v>
      </c>
      <c r="CQ12" s="46">
        <f t="shared" si="56"/>
        <v>0.47016052880075548</v>
      </c>
      <c r="CR12" s="46">
        <f t="shared" si="39"/>
        <v>2.7429573003030745</v>
      </c>
      <c r="CS12" s="46">
        <f t="shared" si="40"/>
        <v>14.471724699350148</v>
      </c>
      <c r="CT12" s="46">
        <f t="shared" si="41"/>
        <v>4.4138888888888896</v>
      </c>
      <c r="CU12" s="46">
        <f t="shared" si="42"/>
        <v>0.65</v>
      </c>
      <c r="CV12" s="46">
        <f t="shared" si="43"/>
        <v>0.8</v>
      </c>
      <c r="CW12" s="46">
        <f t="shared" si="44"/>
        <v>1.2387468841912934</v>
      </c>
      <c r="CX12" s="46">
        <f t="shared" si="45"/>
        <v>1.0511320754716982</v>
      </c>
      <c r="CY12" s="46">
        <f t="shared" si="46"/>
        <v>0</v>
      </c>
      <c r="CZ12" s="44">
        <f t="shared" si="47"/>
        <v>8.1252417923758795</v>
      </c>
    </row>
    <row r="13" spans="2:104" ht="23.1" x14ac:dyDescent="0.85">
      <c r="B13" s="11">
        <v>30</v>
      </c>
      <c r="C13" s="11" t="s">
        <v>27</v>
      </c>
      <c r="D13" s="15">
        <v>1</v>
      </c>
      <c r="E13" s="16">
        <v>3</v>
      </c>
      <c r="F13" s="133">
        <f t="shared" si="17"/>
        <v>0.33333333333333331</v>
      </c>
      <c r="G13" s="15">
        <v>0</v>
      </c>
      <c r="H13" s="16">
        <v>2</v>
      </c>
      <c r="I13" s="136">
        <f t="shared" si="18"/>
        <v>0</v>
      </c>
      <c r="J13" s="33">
        <v>0</v>
      </c>
      <c r="K13" s="33">
        <v>2</v>
      </c>
      <c r="L13" s="31">
        <f t="shared" si="19"/>
        <v>0</v>
      </c>
      <c r="M13" s="21">
        <f t="shared" si="0"/>
        <v>1</v>
      </c>
      <c r="N13" s="16">
        <f t="shared" si="1"/>
        <v>5</v>
      </c>
      <c r="O13" s="139">
        <f t="shared" si="20"/>
        <v>0.2</v>
      </c>
      <c r="P13" s="17">
        <f t="shared" si="21"/>
        <v>2</v>
      </c>
      <c r="Q13" s="21">
        <f t="shared" si="57"/>
        <v>4</v>
      </c>
      <c r="R13" s="16">
        <f t="shared" si="57"/>
        <v>0</v>
      </c>
      <c r="S13" s="17">
        <f t="shared" si="22"/>
        <v>4</v>
      </c>
      <c r="T13" s="15">
        <v>4</v>
      </c>
      <c r="U13" s="16">
        <v>2</v>
      </c>
      <c r="V13" s="17">
        <f>T13+U13</f>
        <v>6</v>
      </c>
      <c r="W13" s="16">
        <v>1</v>
      </c>
      <c r="X13" s="16">
        <v>0</v>
      </c>
      <c r="Y13" s="16">
        <v>4</v>
      </c>
      <c r="Z13" s="16">
        <v>1</v>
      </c>
      <c r="AA13" s="16">
        <v>10</v>
      </c>
      <c r="AD13" s="11">
        <v>30</v>
      </c>
      <c r="AE13" s="11"/>
      <c r="AF13" s="15">
        <v>2</v>
      </c>
      <c r="AG13" s="16">
        <v>3</v>
      </c>
      <c r="AH13" s="133">
        <f t="shared" si="23"/>
        <v>0.66666666666666663</v>
      </c>
      <c r="AI13" s="15">
        <v>3</v>
      </c>
      <c r="AJ13" s="16">
        <v>4</v>
      </c>
      <c r="AK13" s="136">
        <f t="shared" si="24"/>
        <v>0.75</v>
      </c>
      <c r="AL13" s="33">
        <v>2</v>
      </c>
      <c r="AM13" s="33">
        <v>2</v>
      </c>
      <c r="AN13" s="31">
        <f t="shared" si="25"/>
        <v>1</v>
      </c>
      <c r="AO13" s="21">
        <f t="shared" si="2"/>
        <v>5</v>
      </c>
      <c r="AP13" s="16">
        <f t="shared" si="3"/>
        <v>7</v>
      </c>
      <c r="AQ13" s="139">
        <f t="shared" si="26"/>
        <v>0.7142857142857143</v>
      </c>
      <c r="AR13" s="17">
        <f t="shared" si="27"/>
        <v>15</v>
      </c>
      <c r="AS13" s="15">
        <v>1</v>
      </c>
      <c r="AT13" s="16">
        <v>8</v>
      </c>
      <c r="AU13" s="17">
        <f t="shared" si="28"/>
        <v>9</v>
      </c>
      <c r="AV13" s="15">
        <v>2</v>
      </c>
      <c r="AW13" s="16">
        <v>5</v>
      </c>
      <c r="AX13" s="16">
        <v>1</v>
      </c>
      <c r="AY13" s="16">
        <v>0</v>
      </c>
      <c r="AZ13" s="16">
        <v>0</v>
      </c>
      <c r="BA13" s="16">
        <v>7</v>
      </c>
      <c r="BB13" s="16">
        <v>3</v>
      </c>
      <c r="BC13" s="16">
        <v>10</v>
      </c>
      <c r="BF13" s="70">
        <v>30</v>
      </c>
      <c r="BG13" s="71" t="s">
        <v>27</v>
      </c>
      <c r="BH13" s="84">
        <f t="shared" si="4"/>
        <v>0.2</v>
      </c>
      <c r="BI13" s="116">
        <f t="shared" si="5"/>
        <v>0.17006802721088435</v>
      </c>
      <c r="BJ13" s="117">
        <f t="shared" si="6"/>
        <v>0.17858356940509915</v>
      </c>
      <c r="BK13" s="84">
        <f t="shared" si="7"/>
        <v>0.23791821561338289</v>
      </c>
      <c r="BL13" s="116">
        <f t="shared" si="8"/>
        <v>0.33670033670033672</v>
      </c>
      <c r="BM13" s="118">
        <f t="shared" si="9"/>
        <v>0.16835016835016836</v>
      </c>
      <c r="BN13" s="85">
        <f t="shared" si="10"/>
        <v>2</v>
      </c>
      <c r="BO13" s="84">
        <f t="shared" si="11"/>
        <v>0.12075471698113208</v>
      </c>
      <c r="BP13" s="116">
        <f t="shared" si="12"/>
        <v>0</v>
      </c>
      <c r="BQ13" s="119">
        <f t="shared" si="13"/>
        <v>7.8388677191072398E-2</v>
      </c>
      <c r="BR13" s="86">
        <f t="shared" si="14"/>
        <v>97.234701068115854</v>
      </c>
      <c r="BS13" s="87">
        <f t="shared" si="15"/>
        <v>88.191843808130614</v>
      </c>
      <c r="BT13" s="88">
        <f t="shared" si="29"/>
        <v>-9.0428572599852401</v>
      </c>
      <c r="BU13" s="84">
        <f t="shared" si="16"/>
        <v>1.1179777025558212E-2</v>
      </c>
      <c r="BV13" s="88">
        <f>IFERROR((D13*2)-(E13*((HOME!$D$18)*2))+(G13*3)-(H13*((HOME!$E$18)*3))+(J13)-(K13*(HOME!$F$18))+S13+T13+V13+W13-U13, 0)</f>
        <v>9.77</v>
      </c>
      <c r="BX13" s="26">
        <v>12</v>
      </c>
      <c r="BY13" s="25" t="s">
        <v>25</v>
      </c>
      <c r="BZ13" s="48">
        <f t="shared" si="30"/>
        <v>2.3603116164602178</v>
      </c>
      <c r="CA13" s="40">
        <f t="shared" si="48"/>
        <v>0.4538401861908456</v>
      </c>
      <c r="CB13" s="46">
        <f t="shared" si="49"/>
        <v>0.49870319801652135</v>
      </c>
      <c r="CC13" s="46">
        <f t="shared" si="31"/>
        <v>0.737519256713698</v>
      </c>
      <c r="CD13" s="46">
        <f t="shared" si="32"/>
        <v>0.30062111801242236</v>
      </c>
      <c r="CE13" s="36">
        <f t="shared" si="33"/>
        <v>2.375</v>
      </c>
      <c r="CF13" s="46">
        <f t="shared" si="50"/>
        <v>3.4131403747261206</v>
      </c>
      <c r="CG13" s="46">
        <f t="shared" si="51"/>
        <v>5.773451991186338</v>
      </c>
      <c r="CH13" s="46">
        <f t="shared" si="34"/>
        <v>0.51948927277029711</v>
      </c>
      <c r="CI13" s="54">
        <f t="shared" si="52"/>
        <v>76.19130434782609</v>
      </c>
      <c r="CJ13" s="48">
        <f t="shared" si="35"/>
        <v>10.376707317073171</v>
      </c>
      <c r="CK13" s="46">
        <f t="shared" si="36"/>
        <v>0.45091463414634142</v>
      </c>
      <c r="CL13" s="46">
        <f t="shared" si="37"/>
        <v>3.9267919580419579</v>
      </c>
      <c r="CM13" s="36">
        <f t="shared" si="38"/>
        <v>0.82460000936837485</v>
      </c>
      <c r="CN13" s="46">
        <f t="shared" si="53"/>
        <v>66.38666666666667</v>
      </c>
      <c r="CO13" s="46">
        <f t="shared" si="54"/>
        <v>0.52694635483373342</v>
      </c>
      <c r="CP13" s="46">
        <f t="shared" si="55"/>
        <v>0.44339622641509435</v>
      </c>
      <c r="CQ13" s="46">
        <f t="shared" si="56"/>
        <v>0.47016052880075548</v>
      </c>
      <c r="CR13" s="46">
        <f t="shared" si="39"/>
        <v>6.5830975207273781</v>
      </c>
      <c r="CS13" s="46">
        <f t="shared" si="40"/>
        <v>20.026963175724607</v>
      </c>
      <c r="CT13" s="46">
        <f t="shared" si="41"/>
        <v>4.3236280487804883</v>
      </c>
      <c r="CU13" s="46">
        <f t="shared" si="42"/>
        <v>1.3522727272727273</v>
      </c>
      <c r="CV13" s="46">
        <f t="shared" si="43"/>
        <v>1.3333333333333333</v>
      </c>
      <c r="CW13" s="46">
        <f t="shared" si="44"/>
        <v>2.9729925220591036</v>
      </c>
      <c r="CX13" s="46">
        <f t="shared" si="45"/>
        <v>2.6278301886792454</v>
      </c>
      <c r="CY13" s="46">
        <f t="shared" si="46"/>
        <v>1.0666666666666669</v>
      </c>
      <c r="CZ13" s="44">
        <f t="shared" si="47"/>
        <v>16.447303889670295</v>
      </c>
    </row>
    <row r="14" spans="2:104" ht="23.1" x14ac:dyDescent="0.85">
      <c r="B14" s="11">
        <v>32</v>
      </c>
      <c r="C14" s="11" t="s">
        <v>28</v>
      </c>
      <c r="D14" s="18">
        <v>2</v>
      </c>
      <c r="E14" s="19">
        <v>3</v>
      </c>
      <c r="F14" s="134">
        <f t="shared" si="17"/>
        <v>0.66666666666666663</v>
      </c>
      <c r="G14" s="18">
        <v>2</v>
      </c>
      <c r="H14" s="19">
        <v>5</v>
      </c>
      <c r="I14" s="137">
        <f t="shared" si="18"/>
        <v>0.4</v>
      </c>
      <c r="J14" s="34">
        <v>1</v>
      </c>
      <c r="K14" s="34">
        <v>1</v>
      </c>
      <c r="L14" s="32">
        <f t="shared" si="19"/>
        <v>1</v>
      </c>
      <c r="M14" s="22">
        <f t="shared" si="0"/>
        <v>4</v>
      </c>
      <c r="N14" s="19">
        <f t="shared" si="1"/>
        <v>8</v>
      </c>
      <c r="O14" s="140">
        <f t="shared" si="20"/>
        <v>0.5</v>
      </c>
      <c r="P14" s="20">
        <f t="shared" si="21"/>
        <v>11</v>
      </c>
      <c r="Q14" s="22">
        <f t="shared" si="57"/>
        <v>6</v>
      </c>
      <c r="R14" s="19">
        <f t="shared" si="57"/>
        <v>1.4</v>
      </c>
      <c r="S14" s="20">
        <f t="shared" si="22"/>
        <v>7.4</v>
      </c>
      <c r="T14" s="18">
        <v>1</v>
      </c>
      <c r="U14" s="19">
        <v>1</v>
      </c>
      <c r="V14" s="20">
        <f t="shared" ref="V14:V18" si="58">T14+U14</f>
        <v>2</v>
      </c>
      <c r="W14" s="19">
        <v>4</v>
      </c>
      <c r="X14" s="19">
        <v>1</v>
      </c>
      <c r="Y14" s="19">
        <v>2</v>
      </c>
      <c r="Z14" s="19">
        <v>4</v>
      </c>
      <c r="AA14" s="19">
        <v>6</v>
      </c>
      <c r="AD14" s="11">
        <v>32</v>
      </c>
      <c r="AE14" s="11"/>
      <c r="AF14" s="18">
        <v>2</v>
      </c>
      <c r="AG14" s="19">
        <v>2</v>
      </c>
      <c r="AH14" s="134">
        <f t="shared" si="23"/>
        <v>1</v>
      </c>
      <c r="AI14" s="18">
        <v>0</v>
      </c>
      <c r="AJ14" s="19">
        <v>1</v>
      </c>
      <c r="AK14" s="137">
        <f t="shared" si="24"/>
        <v>0</v>
      </c>
      <c r="AL14" s="34">
        <v>1</v>
      </c>
      <c r="AM14" s="34">
        <v>3</v>
      </c>
      <c r="AN14" s="32">
        <f t="shared" si="25"/>
        <v>0.33333333333333331</v>
      </c>
      <c r="AO14" s="22">
        <f t="shared" si="2"/>
        <v>2</v>
      </c>
      <c r="AP14" s="19">
        <f t="shared" si="3"/>
        <v>3</v>
      </c>
      <c r="AQ14" s="140">
        <f t="shared" si="26"/>
        <v>0.66666666666666663</v>
      </c>
      <c r="AR14" s="20">
        <f t="shared" si="27"/>
        <v>5</v>
      </c>
      <c r="AS14" s="18">
        <v>0</v>
      </c>
      <c r="AT14" s="19">
        <v>2</v>
      </c>
      <c r="AU14" s="20">
        <f t="shared" si="28"/>
        <v>2</v>
      </c>
      <c r="AV14" s="18">
        <v>3</v>
      </c>
      <c r="AW14" s="19">
        <v>2</v>
      </c>
      <c r="AX14" s="19">
        <v>1</v>
      </c>
      <c r="AY14" s="19">
        <v>0</v>
      </c>
      <c r="AZ14" s="19">
        <v>0</v>
      </c>
      <c r="BA14" s="19">
        <v>0</v>
      </c>
      <c r="BB14" s="19">
        <v>1</v>
      </c>
      <c r="BC14" s="19">
        <v>6</v>
      </c>
      <c r="BF14" s="70">
        <v>32</v>
      </c>
      <c r="BG14" s="71" t="s">
        <v>28</v>
      </c>
      <c r="BH14" s="89">
        <f t="shared" si="4"/>
        <v>0.625</v>
      </c>
      <c r="BI14" s="120">
        <f t="shared" si="5"/>
        <v>0.65165876777251186</v>
      </c>
      <c r="BJ14" s="121">
        <f t="shared" si="6"/>
        <v>0.35656279508970729</v>
      </c>
      <c r="BK14" s="89">
        <f t="shared" si="7"/>
        <v>0.14953271028037382</v>
      </c>
      <c r="BL14" s="120">
        <f t="shared" si="8"/>
        <v>9.5785440613026823E-2</v>
      </c>
      <c r="BM14" s="122">
        <f t="shared" si="9"/>
        <v>9.5785440613026823E-2</v>
      </c>
      <c r="BN14" s="90">
        <f t="shared" si="10"/>
        <v>1</v>
      </c>
      <c r="BO14" s="89">
        <f t="shared" si="11"/>
        <v>0.30188679245283018</v>
      </c>
      <c r="BP14" s="120">
        <f t="shared" si="12"/>
        <v>0.13033359193173</v>
      </c>
      <c r="BQ14" s="123">
        <f t="shared" si="13"/>
        <v>0.24169842133913991</v>
      </c>
      <c r="BR14" s="91">
        <f t="shared" si="14"/>
        <v>69.277020825274263</v>
      </c>
      <c r="BS14" s="92">
        <f t="shared" si="15"/>
        <v>146.40209376947081</v>
      </c>
      <c r="BT14" s="93">
        <f t="shared" si="29"/>
        <v>77.125072944196546</v>
      </c>
      <c r="BU14" s="89">
        <f t="shared" si="16"/>
        <v>4.5837085804788666E-2</v>
      </c>
      <c r="BV14" s="93">
        <f>IFERROR((D14*2)-(E14*((HOME!$D$18)*2))+(G14*3)-(H14*((HOME!$E$18)*3))+(J14)-(K14*(HOME!$F$18))+S14+T14+V14+W14-U14, 0)</f>
        <v>17.3</v>
      </c>
      <c r="BX14" s="26">
        <v>24</v>
      </c>
      <c r="BY14" s="25" t="s">
        <v>26</v>
      </c>
      <c r="BZ14" s="48">
        <f t="shared" si="30"/>
        <v>0</v>
      </c>
      <c r="CA14" s="40">
        <f t="shared" si="48"/>
        <v>0.4538401861908456</v>
      </c>
      <c r="CB14" s="46">
        <f t="shared" si="49"/>
        <v>0.49870319801652135</v>
      </c>
      <c r="CC14" s="46">
        <f t="shared" si="31"/>
        <v>0.737519256713698</v>
      </c>
      <c r="CD14" s="46">
        <f t="shared" si="32"/>
        <v>0.15031055900621118</v>
      </c>
      <c r="CE14" s="36">
        <f t="shared" si="33"/>
        <v>2.375</v>
      </c>
      <c r="CF14" s="46">
        <f t="shared" si="50"/>
        <v>3.2628298157199094</v>
      </c>
      <c r="CG14" s="46">
        <f t="shared" si="51"/>
        <v>3.2628298157199094</v>
      </c>
      <c r="CH14" s="46">
        <f t="shared" si="34"/>
        <v>0.29358607133637671</v>
      </c>
      <c r="CI14" s="54">
        <f t="shared" si="52"/>
        <v>76.19130434782609</v>
      </c>
      <c r="CJ14" s="48">
        <f t="shared" si="35"/>
        <v>1.7381389405204462</v>
      </c>
      <c r="CK14" s="46">
        <f t="shared" si="36"/>
        <v>0.52372211895910781</v>
      </c>
      <c r="CL14" s="46">
        <f t="shared" si="37"/>
        <v>0.9178292410714286</v>
      </c>
      <c r="CM14" s="36">
        <f t="shared" si="38"/>
        <v>0.82460000936837485</v>
      </c>
      <c r="CN14" s="46">
        <f t="shared" si="53"/>
        <v>66.38666666666667</v>
      </c>
      <c r="CO14" s="46">
        <f t="shared" si="54"/>
        <v>0.52694635483373342</v>
      </c>
      <c r="CP14" s="46">
        <f t="shared" si="55"/>
        <v>0.44339622641509435</v>
      </c>
      <c r="CQ14" s="46">
        <f t="shared" si="56"/>
        <v>0.47016052880075548</v>
      </c>
      <c r="CR14" s="46">
        <f t="shared" si="39"/>
        <v>0</v>
      </c>
      <c r="CS14" s="46">
        <f t="shared" si="40"/>
        <v>2.1901113874227653</v>
      </c>
      <c r="CT14" s="46">
        <f t="shared" si="41"/>
        <v>0.86906947026022308</v>
      </c>
      <c r="CU14" s="46">
        <f t="shared" si="42"/>
        <v>0.3359375</v>
      </c>
      <c r="CV14" s="46">
        <f t="shared" si="43"/>
        <v>0</v>
      </c>
      <c r="CW14" s="46">
        <f t="shared" si="44"/>
        <v>0</v>
      </c>
      <c r="CX14" s="46">
        <f t="shared" si="45"/>
        <v>0.52556603773584909</v>
      </c>
      <c r="CY14" s="46">
        <f t="shared" si="46"/>
        <v>0</v>
      </c>
      <c r="CZ14" s="44">
        <f t="shared" si="47"/>
        <v>1.519214796701386</v>
      </c>
    </row>
    <row r="15" spans="2:104" ht="23.1" x14ac:dyDescent="0.85">
      <c r="B15" s="12">
        <v>33</v>
      </c>
      <c r="C15" s="12" t="s">
        <v>29</v>
      </c>
      <c r="D15" s="15"/>
      <c r="E15" s="16"/>
      <c r="F15" s="133"/>
      <c r="G15" s="15"/>
      <c r="H15" s="16"/>
      <c r="I15" s="136"/>
      <c r="J15" s="33"/>
      <c r="K15" s="33"/>
      <c r="L15" s="31"/>
      <c r="M15" s="21"/>
      <c r="N15" s="16"/>
      <c r="O15" s="139"/>
      <c r="P15" s="17"/>
      <c r="Q15" s="21"/>
      <c r="R15" s="16"/>
      <c r="S15" s="17"/>
      <c r="T15" s="15"/>
      <c r="U15" s="16"/>
      <c r="V15" s="17"/>
      <c r="W15" s="16"/>
      <c r="X15" s="16"/>
      <c r="Y15" s="16"/>
      <c r="Z15" s="16"/>
      <c r="AA15" s="16">
        <v>0</v>
      </c>
      <c r="AD15" s="12">
        <v>33</v>
      </c>
      <c r="AE15" s="12"/>
      <c r="AF15" s="15">
        <v>1</v>
      </c>
      <c r="AG15" s="16">
        <v>3</v>
      </c>
      <c r="AH15" s="133">
        <f t="shared" si="23"/>
        <v>0.33333333333333331</v>
      </c>
      <c r="AI15" s="15">
        <v>0</v>
      </c>
      <c r="AJ15" s="16">
        <v>2</v>
      </c>
      <c r="AK15" s="136">
        <f t="shared" si="24"/>
        <v>0</v>
      </c>
      <c r="AL15" s="33">
        <v>0</v>
      </c>
      <c r="AM15" s="33">
        <v>2</v>
      </c>
      <c r="AN15" s="31">
        <f t="shared" si="25"/>
        <v>0</v>
      </c>
      <c r="AO15" s="21">
        <f t="shared" si="2"/>
        <v>1</v>
      </c>
      <c r="AP15" s="16">
        <f t="shared" si="3"/>
        <v>5</v>
      </c>
      <c r="AQ15" s="139">
        <f t="shared" si="26"/>
        <v>0.2</v>
      </c>
      <c r="AR15" s="17">
        <f t="shared" si="27"/>
        <v>2</v>
      </c>
      <c r="AS15" s="15">
        <v>4</v>
      </c>
      <c r="AT15" s="16">
        <v>2</v>
      </c>
      <c r="AU15" s="17">
        <f t="shared" si="28"/>
        <v>6</v>
      </c>
      <c r="AV15" s="15">
        <v>4</v>
      </c>
      <c r="AW15" s="16">
        <v>2</v>
      </c>
      <c r="AX15" s="17">
        <f>AV15+AW15</f>
        <v>6</v>
      </c>
      <c r="AY15" s="16">
        <v>1</v>
      </c>
      <c r="AZ15" s="16">
        <v>0</v>
      </c>
      <c r="BA15" s="16">
        <v>4</v>
      </c>
      <c r="BB15" s="16">
        <v>1</v>
      </c>
      <c r="BC15" s="16">
        <v>2</v>
      </c>
      <c r="BF15" s="94">
        <v>33</v>
      </c>
      <c r="BG15" s="95" t="s">
        <v>29</v>
      </c>
      <c r="BH15" s="84">
        <f t="shared" si="4"/>
        <v>0</v>
      </c>
      <c r="BI15" s="116">
        <f t="shared" si="5"/>
        <v>0</v>
      </c>
      <c r="BJ15" s="117">
        <f t="shared" si="6"/>
        <v>0</v>
      </c>
      <c r="BK15" s="84">
        <f t="shared" si="7"/>
        <v>0</v>
      </c>
      <c r="BL15" s="116">
        <f t="shared" si="8"/>
        <v>0</v>
      </c>
      <c r="BM15" s="118">
        <f t="shared" si="9"/>
        <v>0</v>
      </c>
      <c r="BN15" s="85">
        <f t="shared" si="10"/>
        <v>0</v>
      </c>
      <c r="BO15" s="84">
        <f t="shared" si="11"/>
        <v>0</v>
      </c>
      <c r="BP15" s="116">
        <f t="shared" si="12"/>
        <v>0</v>
      </c>
      <c r="BQ15" s="119">
        <f t="shared" si="13"/>
        <v>0</v>
      </c>
      <c r="BR15" s="86">
        <f t="shared" si="14"/>
        <v>120.3942488092832</v>
      </c>
      <c r="BS15" s="87">
        <f t="shared" si="15"/>
        <v>0</v>
      </c>
      <c r="BT15" s="88">
        <f t="shared" si="29"/>
        <v>-120.3942488092832</v>
      </c>
      <c r="BU15" s="84">
        <f t="shared" si="16"/>
        <v>0</v>
      </c>
      <c r="BV15" s="88">
        <f>IFERROR((D15*2)-(E15*((HOME!$D$18)*2))+(G15*3)-(H15*((HOME!$E$18)*3))+(J15)-(K15*(HOME!$F$18))+S15+T15+V15+W15-U15, 0)</f>
        <v>0</v>
      </c>
      <c r="BX15" s="26">
        <v>30</v>
      </c>
      <c r="BY15" s="25" t="s">
        <v>27</v>
      </c>
      <c r="BZ15" s="48">
        <f t="shared" si="30"/>
        <v>2.5391706227068482</v>
      </c>
      <c r="CA15" s="40">
        <f t="shared" si="48"/>
        <v>0.4538401861908456</v>
      </c>
      <c r="CB15" s="46">
        <f t="shared" si="49"/>
        <v>0.49870319801652135</v>
      </c>
      <c r="CC15" s="46">
        <f t="shared" si="31"/>
        <v>0.737519256713698</v>
      </c>
      <c r="CD15" s="46">
        <f t="shared" si="32"/>
        <v>0.15031055900621118</v>
      </c>
      <c r="CE15" s="36">
        <f t="shared" si="33"/>
        <v>2.375</v>
      </c>
      <c r="CF15" s="46">
        <f t="shared" si="50"/>
        <v>3.2628298157199094</v>
      </c>
      <c r="CG15" s="46">
        <f t="shared" si="51"/>
        <v>5.8020004384267576</v>
      </c>
      <c r="CH15" s="46">
        <f t="shared" si="34"/>
        <v>0.52205803269387263</v>
      </c>
      <c r="CI15" s="54">
        <f t="shared" si="52"/>
        <v>76.19130434782609</v>
      </c>
      <c r="CJ15" s="48">
        <f t="shared" si="35"/>
        <v>1.9235408921933086</v>
      </c>
      <c r="CK15" s="46">
        <f t="shared" si="36"/>
        <v>0.3822955390334572</v>
      </c>
      <c r="CL15" s="46">
        <f t="shared" si="37"/>
        <v>3.789746543778802</v>
      </c>
      <c r="CM15" s="36">
        <f t="shared" si="38"/>
        <v>0.82460000936837485</v>
      </c>
      <c r="CN15" s="46">
        <f t="shared" si="53"/>
        <v>66.38666666666667</v>
      </c>
      <c r="CO15" s="46">
        <f t="shared" si="54"/>
        <v>0.52694635483373342</v>
      </c>
      <c r="CP15" s="46">
        <f t="shared" si="55"/>
        <v>0.44339622641509435</v>
      </c>
      <c r="CQ15" s="46">
        <f t="shared" si="56"/>
        <v>0.47016052880075548</v>
      </c>
      <c r="CR15" s="46">
        <f t="shared" si="39"/>
        <v>2.1943658402424595</v>
      </c>
      <c r="CS15" s="46">
        <f t="shared" si="40"/>
        <v>6.9055427134692806</v>
      </c>
      <c r="CT15" s="46">
        <f t="shared" si="41"/>
        <v>0.9617704460966543</v>
      </c>
      <c r="CU15" s="46">
        <f t="shared" si="42"/>
        <v>1.3870967741935485</v>
      </c>
      <c r="CV15" s="46">
        <f t="shared" si="43"/>
        <v>0</v>
      </c>
      <c r="CW15" s="46">
        <f t="shared" si="44"/>
        <v>0.9909975073530346</v>
      </c>
      <c r="CX15" s="46">
        <f t="shared" si="45"/>
        <v>2.1022641509433964</v>
      </c>
      <c r="CY15" s="46">
        <f t="shared" si="46"/>
        <v>0.8</v>
      </c>
      <c r="CZ15" s="44">
        <f t="shared" si="47"/>
        <v>7.830137590152801</v>
      </c>
    </row>
    <row r="16" spans="2:104" ht="23.1" x14ac:dyDescent="0.85">
      <c r="B16" s="12">
        <v>34</v>
      </c>
      <c r="C16" s="12" t="s">
        <v>30</v>
      </c>
      <c r="D16" s="18"/>
      <c r="E16" s="19"/>
      <c r="F16" s="134"/>
      <c r="G16" s="18"/>
      <c r="H16" s="19"/>
      <c r="I16" s="137"/>
      <c r="J16" s="34"/>
      <c r="K16" s="34"/>
      <c r="L16" s="32"/>
      <c r="M16" s="22"/>
      <c r="N16" s="19"/>
      <c r="O16" s="140"/>
      <c r="P16" s="20"/>
      <c r="Q16" s="22"/>
      <c r="R16" s="19"/>
      <c r="S16" s="20"/>
      <c r="T16" s="18"/>
      <c r="U16" s="19"/>
      <c r="V16" s="20"/>
      <c r="W16" s="19"/>
      <c r="X16" s="19"/>
      <c r="Y16" s="19"/>
      <c r="Z16" s="19"/>
      <c r="AA16" s="19">
        <v>0</v>
      </c>
      <c r="AD16" s="12">
        <v>34</v>
      </c>
      <c r="AE16" s="12"/>
      <c r="AF16" s="18">
        <v>2</v>
      </c>
      <c r="AG16" s="19">
        <v>3</v>
      </c>
      <c r="AH16" s="134">
        <f t="shared" si="23"/>
        <v>0.66666666666666663</v>
      </c>
      <c r="AI16" s="18">
        <v>2</v>
      </c>
      <c r="AJ16" s="19">
        <v>5</v>
      </c>
      <c r="AK16" s="137">
        <f t="shared" si="24"/>
        <v>0.4</v>
      </c>
      <c r="AL16" s="34">
        <v>1</v>
      </c>
      <c r="AM16" s="34">
        <v>1</v>
      </c>
      <c r="AN16" s="32">
        <f t="shared" si="25"/>
        <v>1</v>
      </c>
      <c r="AO16" s="22">
        <f t="shared" si="2"/>
        <v>4</v>
      </c>
      <c r="AP16" s="19">
        <f t="shared" si="3"/>
        <v>8</v>
      </c>
      <c r="AQ16" s="140">
        <f t="shared" si="26"/>
        <v>0.5</v>
      </c>
      <c r="AR16" s="20">
        <f t="shared" si="27"/>
        <v>11</v>
      </c>
      <c r="AS16" s="18">
        <v>1</v>
      </c>
      <c r="AT16" s="19">
        <v>1</v>
      </c>
      <c r="AU16" s="20">
        <f t="shared" si="28"/>
        <v>2</v>
      </c>
      <c r="AV16" s="18">
        <v>1</v>
      </c>
      <c r="AW16" s="19">
        <v>1</v>
      </c>
      <c r="AX16" s="20">
        <f t="shared" ref="AX16:AX18" si="59">AV16+AW16</f>
        <v>2</v>
      </c>
      <c r="AY16" s="19">
        <v>4</v>
      </c>
      <c r="AZ16" s="19">
        <v>1</v>
      </c>
      <c r="BA16" s="19">
        <v>2</v>
      </c>
      <c r="BB16" s="19">
        <v>4</v>
      </c>
      <c r="BC16" s="19">
        <v>2</v>
      </c>
      <c r="BF16" s="94">
        <v>34</v>
      </c>
      <c r="BG16" s="95" t="s">
        <v>30</v>
      </c>
      <c r="BH16" s="89">
        <f t="shared" si="4"/>
        <v>0</v>
      </c>
      <c r="BI16" s="120">
        <f t="shared" si="5"/>
        <v>0</v>
      </c>
      <c r="BJ16" s="121">
        <f t="shared" si="6"/>
        <v>0</v>
      </c>
      <c r="BK16" s="89">
        <f t="shared" si="7"/>
        <v>0</v>
      </c>
      <c r="BL16" s="120">
        <f t="shared" si="8"/>
        <v>0</v>
      </c>
      <c r="BM16" s="122">
        <f t="shared" si="9"/>
        <v>0</v>
      </c>
      <c r="BN16" s="90">
        <f t="shared" si="10"/>
        <v>0</v>
      </c>
      <c r="BO16" s="89">
        <f t="shared" si="11"/>
        <v>0</v>
      </c>
      <c r="BP16" s="120">
        <f t="shared" si="12"/>
        <v>0</v>
      </c>
      <c r="BQ16" s="123">
        <f t="shared" si="13"/>
        <v>0</v>
      </c>
      <c r="BR16" s="91">
        <f t="shared" si="14"/>
        <v>120.3942488092832</v>
      </c>
      <c r="BS16" s="92">
        <f t="shared" si="15"/>
        <v>0</v>
      </c>
      <c r="BT16" s="93">
        <f t="shared" si="29"/>
        <v>-120.3942488092832</v>
      </c>
      <c r="BU16" s="89">
        <f t="shared" si="16"/>
        <v>0</v>
      </c>
      <c r="BV16" s="93">
        <f>IFERROR((D16*2)-(E16*((HOME!$D$18)*2))+(G16*3)-(H16*((HOME!$E$18)*3))+(J16)-(K16*(HOME!$F$18))+S16+T16+V16+W16-U16, 0)</f>
        <v>0</v>
      </c>
      <c r="BX16" s="26">
        <v>32</v>
      </c>
      <c r="BY16" s="25" t="s">
        <v>28</v>
      </c>
      <c r="BZ16" s="48">
        <f t="shared" si="30"/>
        <v>5.2148723970124866</v>
      </c>
      <c r="CA16" s="40">
        <f t="shared" si="48"/>
        <v>0.4538401861908456</v>
      </c>
      <c r="CB16" s="46">
        <f t="shared" si="49"/>
        <v>0.49870319801652135</v>
      </c>
      <c r="CC16" s="46">
        <f t="shared" si="31"/>
        <v>0.44251155402821885</v>
      </c>
      <c r="CD16" s="46">
        <f t="shared" si="32"/>
        <v>0.60124223602484472</v>
      </c>
      <c r="CE16" s="36">
        <f t="shared" si="33"/>
        <v>1.4249999999999998</v>
      </c>
      <c r="CF16" s="46">
        <f t="shared" si="50"/>
        <v>2.4687537900530634</v>
      </c>
      <c r="CG16" s="46">
        <f t="shared" si="51"/>
        <v>7.68362618706555</v>
      </c>
      <c r="CH16" s="46">
        <f t="shared" si="34"/>
        <v>1.1522746374990644</v>
      </c>
      <c r="CI16" s="54">
        <f t="shared" si="52"/>
        <v>76.19130434782609</v>
      </c>
      <c r="CJ16" s="48">
        <f t="shared" si="35"/>
        <v>7.90416910046729</v>
      </c>
      <c r="CK16" s="46">
        <f t="shared" si="36"/>
        <v>0.67066588785046732</v>
      </c>
      <c r="CL16" s="46">
        <f t="shared" si="37"/>
        <v>0.95759958071278839</v>
      </c>
      <c r="CM16" s="36">
        <f t="shared" si="38"/>
        <v>0.82460000936837485</v>
      </c>
      <c r="CN16" s="46">
        <f t="shared" si="53"/>
        <v>66.38666666666667</v>
      </c>
      <c r="CO16" s="46">
        <f t="shared" si="54"/>
        <v>0.52694635483373342</v>
      </c>
      <c r="CP16" s="46">
        <f t="shared" si="55"/>
        <v>0.44339622641509435</v>
      </c>
      <c r="CQ16" s="46">
        <f t="shared" si="56"/>
        <v>0.47016052880075548</v>
      </c>
      <c r="CR16" s="46">
        <f t="shared" si="39"/>
        <v>3.291548760363689</v>
      </c>
      <c r="CS16" s="46">
        <f t="shared" si="40"/>
        <v>11.423563307253527</v>
      </c>
      <c r="CT16" s="46">
        <f t="shared" si="41"/>
        <v>3.1616676401869159</v>
      </c>
      <c r="CU16" s="46">
        <f t="shared" si="42"/>
        <v>0.33611111111111114</v>
      </c>
      <c r="CV16" s="46">
        <f t="shared" si="43"/>
        <v>0.4</v>
      </c>
      <c r="CW16" s="46">
        <f t="shared" si="44"/>
        <v>1.4864962610295518</v>
      </c>
      <c r="CX16" s="46">
        <f t="shared" si="45"/>
        <v>2.1022641509433964</v>
      </c>
      <c r="CY16" s="46">
        <f t="shared" si="46"/>
        <v>0</v>
      </c>
      <c r="CZ16" s="44">
        <f t="shared" si="47"/>
        <v>7.8028688068091538</v>
      </c>
    </row>
    <row r="17" spans="2:104" ht="23.1" x14ac:dyDescent="0.85">
      <c r="B17" s="12">
        <v>50</v>
      </c>
      <c r="C17" s="12" t="s">
        <v>31</v>
      </c>
      <c r="D17" s="15"/>
      <c r="E17" s="16"/>
      <c r="F17" s="133"/>
      <c r="G17" s="15"/>
      <c r="H17" s="16"/>
      <c r="I17" s="136"/>
      <c r="J17" s="33"/>
      <c r="K17" s="33"/>
      <c r="L17" s="31"/>
      <c r="M17" s="21"/>
      <c r="N17" s="16"/>
      <c r="O17" s="139"/>
      <c r="P17" s="17"/>
      <c r="Q17" s="21"/>
      <c r="R17" s="16"/>
      <c r="S17" s="17"/>
      <c r="T17" s="15"/>
      <c r="U17" s="16"/>
      <c r="V17" s="17"/>
      <c r="W17" s="16"/>
      <c r="X17" s="16"/>
      <c r="Y17" s="16"/>
      <c r="Z17" s="16"/>
      <c r="AA17" s="16">
        <v>0</v>
      </c>
      <c r="AD17" s="12">
        <v>50</v>
      </c>
      <c r="AE17" s="12"/>
      <c r="AF17" s="15">
        <v>5</v>
      </c>
      <c r="AG17" s="16">
        <v>11</v>
      </c>
      <c r="AH17" s="133">
        <f t="shared" si="23"/>
        <v>0.45454545454545453</v>
      </c>
      <c r="AI17" s="15">
        <v>2</v>
      </c>
      <c r="AJ17" s="16">
        <v>6</v>
      </c>
      <c r="AK17" s="136">
        <f t="shared" si="24"/>
        <v>0.33333333333333331</v>
      </c>
      <c r="AL17" s="33">
        <v>2</v>
      </c>
      <c r="AM17" s="33">
        <v>4</v>
      </c>
      <c r="AN17" s="31">
        <f t="shared" si="25"/>
        <v>0.5</v>
      </c>
      <c r="AO17" s="21">
        <f t="shared" si="2"/>
        <v>7</v>
      </c>
      <c r="AP17" s="16">
        <f t="shared" si="3"/>
        <v>17</v>
      </c>
      <c r="AQ17" s="139">
        <f t="shared" si="26"/>
        <v>0.41176470588235292</v>
      </c>
      <c r="AR17" s="17">
        <f t="shared" si="27"/>
        <v>18</v>
      </c>
      <c r="AS17" s="15">
        <v>1</v>
      </c>
      <c r="AT17" s="16">
        <v>3</v>
      </c>
      <c r="AU17" s="17">
        <f t="shared" si="28"/>
        <v>4</v>
      </c>
      <c r="AV17" s="15">
        <v>1</v>
      </c>
      <c r="AW17" s="16">
        <v>3</v>
      </c>
      <c r="AX17" s="17">
        <f t="shared" si="59"/>
        <v>4</v>
      </c>
      <c r="AY17" s="16">
        <v>1</v>
      </c>
      <c r="AZ17" s="16">
        <v>0</v>
      </c>
      <c r="BA17" s="16">
        <v>2</v>
      </c>
      <c r="BB17" s="16">
        <v>2</v>
      </c>
      <c r="BC17" s="16">
        <v>4</v>
      </c>
      <c r="BF17" s="94">
        <v>50</v>
      </c>
      <c r="BG17" s="95" t="s">
        <v>31</v>
      </c>
      <c r="BH17" s="84">
        <f t="shared" si="4"/>
        <v>0</v>
      </c>
      <c r="BI17" s="116">
        <f t="shared" si="5"/>
        <v>0</v>
      </c>
      <c r="BJ17" s="117">
        <f t="shared" si="6"/>
        <v>0</v>
      </c>
      <c r="BK17" s="84">
        <f t="shared" si="7"/>
        <v>0</v>
      </c>
      <c r="BL17" s="116">
        <f t="shared" si="8"/>
        <v>0</v>
      </c>
      <c r="BM17" s="118">
        <f t="shared" si="9"/>
        <v>0</v>
      </c>
      <c r="BN17" s="85">
        <f t="shared" si="10"/>
        <v>0</v>
      </c>
      <c r="BO17" s="84">
        <f t="shared" si="11"/>
        <v>0</v>
      </c>
      <c r="BP17" s="116">
        <f t="shared" si="12"/>
        <v>0</v>
      </c>
      <c r="BQ17" s="119">
        <f t="shared" si="13"/>
        <v>0</v>
      </c>
      <c r="BR17" s="86">
        <f t="shared" si="14"/>
        <v>120.3942488092832</v>
      </c>
      <c r="BS17" s="87">
        <f t="shared" si="15"/>
        <v>0</v>
      </c>
      <c r="BT17" s="88">
        <f t="shared" si="29"/>
        <v>-120.3942488092832</v>
      </c>
      <c r="BU17" s="84">
        <f t="shared" si="16"/>
        <v>0</v>
      </c>
      <c r="BV17" s="88">
        <f>IFERROR((D17*2)-(E17*((HOME!$D$18)*2))+(G17*3)-(H17*((HOME!$E$18)*3))+(J17)-(K17*(HOME!$F$18))+S17+T17+V17+W17-U17, 0)</f>
        <v>0</v>
      </c>
      <c r="BX17" s="58">
        <v>33</v>
      </c>
      <c r="BY17" s="61" t="s">
        <v>29</v>
      </c>
      <c r="BZ17" s="48">
        <f t="shared" si="30"/>
        <v>0</v>
      </c>
      <c r="CA17" s="40">
        <f t="shared" si="48"/>
        <v>0.4538401861908456</v>
      </c>
      <c r="CB17" s="46">
        <f t="shared" si="49"/>
        <v>0.49870319801652135</v>
      </c>
      <c r="CC17" s="46">
        <f t="shared" si="31"/>
        <v>0</v>
      </c>
      <c r="CD17" s="46">
        <f t="shared" si="32"/>
        <v>0</v>
      </c>
      <c r="CE17" s="36">
        <f t="shared" si="33"/>
        <v>0</v>
      </c>
      <c r="CF17" s="46">
        <f t="shared" si="50"/>
        <v>0</v>
      </c>
      <c r="CG17" s="46">
        <f t="shared" si="51"/>
        <v>0</v>
      </c>
      <c r="CH17" s="46">
        <f t="shared" si="34"/>
        <v>0</v>
      </c>
      <c r="CI17" s="54">
        <f t="shared" si="52"/>
        <v>76.19130434782609</v>
      </c>
      <c r="CJ17" s="48">
        <f t="shared" si="35"/>
        <v>0</v>
      </c>
      <c r="CK17" s="46">
        <f t="shared" si="36"/>
        <v>0</v>
      </c>
      <c r="CL17" s="46">
        <f t="shared" si="37"/>
        <v>0</v>
      </c>
      <c r="CM17" s="36">
        <f t="shared" si="38"/>
        <v>0.82460000936837485</v>
      </c>
      <c r="CN17" s="46">
        <f t="shared" si="53"/>
        <v>66.38666666666667</v>
      </c>
      <c r="CO17" s="46">
        <f t="shared" si="54"/>
        <v>0.52694635483373342</v>
      </c>
      <c r="CP17" s="46">
        <f t="shared" si="55"/>
        <v>0.44339622641509435</v>
      </c>
      <c r="CQ17" s="46">
        <f t="shared" si="56"/>
        <v>0.47016052880075548</v>
      </c>
      <c r="CR17" s="46">
        <f t="shared" si="39"/>
        <v>0</v>
      </c>
      <c r="CS17" s="46">
        <f t="shared" si="40"/>
        <v>0</v>
      </c>
      <c r="CT17" s="46">
        <f t="shared" si="41"/>
        <v>0</v>
      </c>
      <c r="CU17" s="46">
        <f t="shared" si="42"/>
        <v>0</v>
      </c>
      <c r="CV17" s="46">
        <f t="shared" si="43"/>
        <v>0</v>
      </c>
      <c r="CW17" s="46">
        <f t="shared" si="44"/>
        <v>0</v>
      </c>
      <c r="CX17" s="46">
        <f t="shared" si="45"/>
        <v>0</v>
      </c>
      <c r="CY17" s="46">
        <f t="shared" si="46"/>
        <v>0</v>
      </c>
      <c r="CZ17" s="44">
        <f t="shared" si="47"/>
        <v>0</v>
      </c>
    </row>
    <row r="18" spans="2:104" ht="23.4" thickBot="1" x14ac:dyDescent="0.9">
      <c r="B18" s="12">
        <v>55</v>
      </c>
      <c r="C18" s="12" t="s">
        <v>32</v>
      </c>
      <c r="D18" s="18"/>
      <c r="E18" s="19"/>
      <c r="F18" s="134"/>
      <c r="G18" s="18"/>
      <c r="H18" s="19"/>
      <c r="I18" s="137"/>
      <c r="J18" s="34"/>
      <c r="K18" s="34"/>
      <c r="L18" s="32"/>
      <c r="M18" s="22"/>
      <c r="N18" s="19"/>
      <c r="O18" s="140"/>
      <c r="P18" s="20"/>
      <c r="Q18" s="22"/>
      <c r="R18" s="19"/>
      <c r="S18" s="20"/>
      <c r="T18" s="18"/>
      <c r="U18" s="19"/>
      <c r="V18" s="20"/>
      <c r="W18" s="19"/>
      <c r="X18" s="19"/>
      <c r="Y18" s="19"/>
      <c r="Z18" s="19"/>
      <c r="AA18" s="19">
        <v>0</v>
      </c>
      <c r="AD18" s="12">
        <v>55</v>
      </c>
      <c r="AE18" s="12"/>
      <c r="AF18" s="18">
        <v>3</v>
      </c>
      <c r="AG18" s="19">
        <v>6</v>
      </c>
      <c r="AH18" s="134">
        <f t="shared" si="23"/>
        <v>0.5</v>
      </c>
      <c r="AI18" s="18">
        <v>1</v>
      </c>
      <c r="AJ18" s="19">
        <v>3</v>
      </c>
      <c r="AK18" s="137">
        <f t="shared" si="24"/>
        <v>0.33333333333333331</v>
      </c>
      <c r="AL18" s="34">
        <v>3</v>
      </c>
      <c r="AM18" s="34">
        <v>5</v>
      </c>
      <c r="AN18" s="32">
        <f t="shared" si="25"/>
        <v>0.6</v>
      </c>
      <c r="AO18" s="22">
        <f t="shared" si="2"/>
        <v>4</v>
      </c>
      <c r="AP18" s="19">
        <f t="shared" si="3"/>
        <v>9</v>
      </c>
      <c r="AQ18" s="140">
        <f t="shared" si="26"/>
        <v>0.44444444444444442</v>
      </c>
      <c r="AR18" s="20">
        <f t="shared" si="27"/>
        <v>12</v>
      </c>
      <c r="AS18" s="18">
        <v>2</v>
      </c>
      <c r="AT18" s="19">
        <v>7</v>
      </c>
      <c r="AU18" s="20">
        <f t="shared" si="28"/>
        <v>9</v>
      </c>
      <c r="AV18" s="18">
        <v>2</v>
      </c>
      <c r="AW18" s="19">
        <v>7</v>
      </c>
      <c r="AX18" s="20">
        <f t="shared" si="59"/>
        <v>9</v>
      </c>
      <c r="AY18" s="19">
        <v>2</v>
      </c>
      <c r="AZ18" s="19">
        <v>0</v>
      </c>
      <c r="BA18" s="19">
        <v>1</v>
      </c>
      <c r="BB18" s="19">
        <v>2</v>
      </c>
      <c r="BC18" s="19">
        <v>2</v>
      </c>
      <c r="BF18" s="96">
        <v>55</v>
      </c>
      <c r="BG18" s="97" t="s">
        <v>32</v>
      </c>
      <c r="BH18" s="98">
        <f t="shared" si="4"/>
        <v>0</v>
      </c>
      <c r="BI18" s="124">
        <f t="shared" si="5"/>
        <v>0</v>
      </c>
      <c r="BJ18" s="125">
        <f t="shared" si="6"/>
        <v>0</v>
      </c>
      <c r="BK18" s="98">
        <f t="shared" si="7"/>
        <v>0</v>
      </c>
      <c r="BL18" s="124">
        <f t="shared" si="8"/>
        <v>0</v>
      </c>
      <c r="BM18" s="126">
        <f t="shared" si="9"/>
        <v>0</v>
      </c>
      <c r="BN18" s="99">
        <f t="shared" si="10"/>
        <v>0</v>
      </c>
      <c r="BO18" s="98">
        <f t="shared" si="11"/>
        <v>0</v>
      </c>
      <c r="BP18" s="124">
        <f t="shared" si="12"/>
        <v>0</v>
      </c>
      <c r="BQ18" s="127">
        <f t="shared" si="13"/>
        <v>0</v>
      </c>
      <c r="BR18" s="100">
        <f t="shared" si="14"/>
        <v>120.3942488092832</v>
      </c>
      <c r="BS18" s="101">
        <f t="shared" si="15"/>
        <v>0</v>
      </c>
      <c r="BT18" s="102">
        <f t="shared" si="29"/>
        <v>-120.3942488092832</v>
      </c>
      <c r="BU18" s="98">
        <f t="shared" si="16"/>
        <v>0</v>
      </c>
      <c r="BV18" s="102">
        <f>IFERROR((D18*2)-(E18*((HOME!$D$18)*2))+(G18*3)-(H18*((HOME!$E$18)*3))+(J18)-(K18*(HOME!$F$18))+S18+T18+V18+W18-U18, 0)</f>
        <v>0</v>
      </c>
      <c r="BX18" s="58">
        <v>34</v>
      </c>
      <c r="BY18" s="61" t="s">
        <v>30</v>
      </c>
      <c r="BZ18" s="48">
        <f t="shared" si="30"/>
        <v>0</v>
      </c>
      <c r="CA18" s="40">
        <f t="shared" si="48"/>
        <v>0.4538401861908456</v>
      </c>
      <c r="CB18" s="46">
        <f t="shared" si="49"/>
        <v>0.49870319801652135</v>
      </c>
      <c r="CC18" s="46">
        <f t="shared" si="31"/>
        <v>0</v>
      </c>
      <c r="CD18" s="46">
        <f t="shared" si="32"/>
        <v>0</v>
      </c>
      <c r="CE18" s="36">
        <f t="shared" si="33"/>
        <v>0</v>
      </c>
      <c r="CF18" s="46">
        <f t="shared" si="50"/>
        <v>0</v>
      </c>
      <c r="CG18" s="46">
        <f t="shared" si="51"/>
        <v>0</v>
      </c>
      <c r="CH18" s="46">
        <f t="shared" si="34"/>
        <v>0</v>
      </c>
      <c r="CI18" s="54">
        <f t="shared" si="52"/>
        <v>76.19130434782609</v>
      </c>
      <c r="CJ18" s="48">
        <f t="shared" si="35"/>
        <v>0</v>
      </c>
      <c r="CK18" s="46">
        <f t="shared" si="36"/>
        <v>0</v>
      </c>
      <c r="CL18" s="46">
        <f t="shared" si="37"/>
        <v>0</v>
      </c>
      <c r="CM18" s="36">
        <f t="shared" si="38"/>
        <v>0.82460000936837485</v>
      </c>
      <c r="CN18" s="46">
        <f t="shared" si="53"/>
        <v>66.38666666666667</v>
      </c>
      <c r="CO18" s="46">
        <f t="shared" si="54"/>
        <v>0.52694635483373342</v>
      </c>
      <c r="CP18" s="46">
        <f t="shared" si="55"/>
        <v>0.44339622641509435</v>
      </c>
      <c r="CQ18" s="46">
        <f t="shared" si="56"/>
        <v>0.47016052880075548</v>
      </c>
      <c r="CR18" s="46">
        <f t="shared" si="39"/>
        <v>0</v>
      </c>
      <c r="CS18" s="46">
        <f t="shared" si="40"/>
        <v>0</v>
      </c>
      <c r="CT18" s="46">
        <f t="shared" si="41"/>
        <v>0</v>
      </c>
      <c r="CU18" s="46">
        <f t="shared" si="42"/>
        <v>0</v>
      </c>
      <c r="CV18" s="46">
        <f t="shared" si="43"/>
        <v>0</v>
      </c>
      <c r="CW18" s="46">
        <f t="shared" si="44"/>
        <v>0</v>
      </c>
      <c r="CX18" s="46">
        <f t="shared" si="45"/>
        <v>0</v>
      </c>
      <c r="CY18" s="46">
        <f t="shared" si="46"/>
        <v>0</v>
      </c>
      <c r="CZ18" s="44">
        <f t="shared" si="47"/>
        <v>0</v>
      </c>
    </row>
    <row r="19" spans="2:104" ht="23.4" thickBot="1" x14ac:dyDescent="0.9">
      <c r="B19" s="11"/>
      <c r="C19" s="11" t="s">
        <v>43</v>
      </c>
      <c r="D19" s="8">
        <f>SUM(D3:D18)</f>
        <v>40</v>
      </c>
      <c r="E19" s="6">
        <f>SUM(E3:E18)</f>
        <v>59</v>
      </c>
      <c r="F19" s="135">
        <f t="shared" si="17"/>
        <v>0.67796610169491522</v>
      </c>
      <c r="G19" s="8">
        <f>SUM(G3:G18)</f>
        <v>17</v>
      </c>
      <c r="H19" s="6">
        <f>SUM(H3:H18)</f>
        <v>39</v>
      </c>
      <c r="I19" s="138">
        <f t="shared" si="18"/>
        <v>0.4358974358974359</v>
      </c>
      <c r="J19" s="35">
        <f>SUM(J3:J18)</f>
        <v>16</v>
      </c>
      <c r="K19" s="35">
        <f>SUM(K3:K18)</f>
        <v>30</v>
      </c>
      <c r="L19" s="31">
        <f t="shared" si="19"/>
        <v>0.53333333333333333</v>
      </c>
      <c r="M19" s="30">
        <f>SUM(M3:M18)</f>
        <v>57</v>
      </c>
      <c r="N19" s="6">
        <f>SUM(N3:N18)</f>
        <v>98</v>
      </c>
      <c r="O19" s="141">
        <f t="shared" si="20"/>
        <v>0.58163265306122447</v>
      </c>
      <c r="P19" s="9">
        <f>(D19*2)+(G19*3)+(J19)</f>
        <v>147</v>
      </c>
      <c r="Q19" s="8">
        <f>SUM(Q3:Q18)</f>
        <v>47</v>
      </c>
      <c r="R19" s="6">
        <f>SUM(R3:R18)</f>
        <v>31.288888888888891</v>
      </c>
      <c r="S19" s="9">
        <f t="shared" si="22"/>
        <v>78.288888888888891</v>
      </c>
      <c r="T19" s="8">
        <f t="shared" ref="T19:AA19" si="60">SUM(T3:T18)</f>
        <v>30</v>
      </c>
      <c r="U19" s="6">
        <f t="shared" si="60"/>
        <v>30</v>
      </c>
      <c r="V19" s="6">
        <f t="shared" si="60"/>
        <v>29</v>
      </c>
      <c r="W19" s="6">
        <f t="shared" si="60"/>
        <v>19</v>
      </c>
      <c r="X19" s="6">
        <f t="shared" si="60"/>
        <v>5</v>
      </c>
      <c r="Y19" s="6">
        <f t="shared" si="60"/>
        <v>37</v>
      </c>
      <c r="Z19" s="6">
        <f t="shared" si="60"/>
        <v>28</v>
      </c>
      <c r="AA19" s="6">
        <f t="shared" si="60"/>
        <v>160</v>
      </c>
      <c r="AD19" s="11"/>
      <c r="AE19" s="11" t="s">
        <v>43</v>
      </c>
      <c r="AF19" s="8">
        <f>SUM(AF3:AF18)</f>
        <v>41</v>
      </c>
      <c r="AG19" s="6">
        <f>SUM(AG3:AG18)</f>
        <v>79</v>
      </c>
      <c r="AH19" s="135">
        <f t="shared" si="23"/>
        <v>0.51898734177215189</v>
      </c>
      <c r="AI19" s="8">
        <f>SUM(AI3:AI18)</f>
        <v>21</v>
      </c>
      <c r="AJ19" s="6">
        <f>SUM(AJ3:AJ18)</f>
        <v>58</v>
      </c>
      <c r="AK19" s="138">
        <f t="shared" si="24"/>
        <v>0.36206896551724138</v>
      </c>
      <c r="AL19" s="35">
        <f>SUM(AL3:AL18)</f>
        <v>24</v>
      </c>
      <c r="AM19" s="35">
        <f>SUM(AM3:AM18)</f>
        <v>46</v>
      </c>
      <c r="AN19" s="31">
        <f t="shared" si="25"/>
        <v>0.52173913043478259</v>
      </c>
      <c r="AO19" s="30">
        <f>SUM(AO3:AO18)</f>
        <v>62</v>
      </c>
      <c r="AP19" s="6">
        <f>SUM(AP3:AP18)</f>
        <v>137</v>
      </c>
      <c r="AQ19" s="141">
        <f t="shared" si="26"/>
        <v>0.45255474452554745</v>
      </c>
      <c r="AR19" s="9">
        <f>(AF19*2)+(AI19*3)+(AL19)</f>
        <v>169</v>
      </c>
      <c r="AS19" s="8">
        <f>SUM(AS3:AS18)</f>
        <v>26</v>
      </c>
      <c r="AT19" s="6">
        <f>SUM(AT3:AT18)</f>
        <v>59</v>
      </c>
      <c r="AU19" s="9">
        <f t="shared" si="28"/>
        <v>85</v>
      </c>
      <c r="AV19" s="8">
        <f t="shared" ref="AV19:BC19" si="61">SUM(AV3:AV18)</f>
        <v>44</v>
      </c>
      <c r="AW19" s="6">
        <f t="shared" si="61"/>
        <v>57</v>
      </c>
      <c r="AX19" s="6">
        <f t="shared" si="61"/>
        <v>45</v>
      </c>
      <c r="AY19" s="6">
        <f t="shared" si="61"/>
        <v>24</v>
      </c>
      <c r="AZ19" s="6">
        <f t="shared" si="61"/>
        <v>3</v>
      </c>
      <c r="BA19" s="6">
        <f t="shared" si="61"/>
        <v>41</v>
      </c>
      <c r="BB19" s="6">
        <f t="shared" si="61"/>
        <v>35</v>
      </c>
      <c r="BC19" s="6">
        <f t="shared" si="61"/>
        <v>160</v>
      </c>
      <c r="BF19" s="103"/>
      <c r="BG19" s="104" t="s">
        <v>43</v>
      </c>
      <c r="BH19" s="105">
        <f t="shared" si="4"/>
        <v>0.66836734693877553</v>
      </c>
      <c r="BI19" s="128">
        <f t="shared" si="5"/>
        <v>0.66097122302158273</v>
      </c>
      <c r="BJ19" s="129" t="s">
        <v>42</v>
      </c>
      <c r="BK19" s="105">
        <f>IFERROR(T19/M19, 0)</f>
        <v>0.52631578947368418</v>
      </c>
      <c r="BL19" s="128">
        <f>IFERROR(T19/(N19+(0.44*K19)+U19), 0)</f>
        <v>0.21246458923512748</v>
      </c>
      <c r="BM19" s="130">
        <f>IFERROR(U19/(N19+(0.44*K19)+U19), 0)</f>
        <v>0.21246458923512748</v>
      </c>
      <c r="BN19" s="106">
        <f t="shared" si="10"/>
        <v>1</v>
      </c>
      <c r="BO19" s="108">
        <f>IFERROR(Q19/(Q19+AT19), 0)</f>
        <v>0.44339622641509435</v>
      </c>
      <c r="BP19" s="131">
        <f>IFERROR(R19/(R19+AS19), 0)</f>
        <v>0.54615981380915435</v>
      </c>
      <c r="BQ19" s="132">
        <f>IFERROR(S19/(S19+AU19), 0)</f>
        <v>0.47945019052803484</v>
      </c>
      <c r="BR19" s="114">
        <f>IFERROR(($AR$19/$BD$3)*100, 0)</f>
        <v>95.04028875641113</v>
      </c>
      <c r="BS19" s="115">
        <f>IFERROR(($P$19/$AB$3)*100, 0)</f>
        <v>120.74099731040944</v>
      </c>
      <c r="BT19" s="107">
        <f t="shared" si="29"/>
        <v>25.700708553998311</v>
      </c>
      <c r="BU19" s="105">
        <f>IFERROR(SUM(BU3:BU18), 0)</f>
        <v>0.50389739449085436</v>
      </c>
      <c r="BV19" s="107" t="s">
        <v>42</v>
      </c>
      <c r="BX19" s="58">
        <v>50</v>
      </c>
      <c r="BY19" s="61" t="s">
        <v>31</v>
      </c>
      <c r="BZ19" s="48">
        <f t="shared" si="30"/>
        <v>0</v>
      </c>
      <c r="CA19" s="40">
        <f t="shared" si="48"/>
        <v>0.4538401861908456</v>
      </c>
      <c r="CB19" s="46">
        <f t="shared" si="49"/>
        <v>0.49870319801652135</v>
      </c>
      <c r="CC19" s="46">
        <f t="shared" si="31"/>
        <v>0</v>
      </c>
      <c r="CD19" s="46">
        <f t="shared" si="32"/>
        <v>0</v>
      </c>
      <c r="CE19" s="36">
        <f t="shared" si="33"/>
        <v>0</v>
      </c>
      <c r="CF19" s="46">
        <f t="shared" si="50"/>
        <v>0</v>
      </c>
      <c r="CG19" s="46">
        <f t="shared" si="51"/>
        <v>0</v>
      </c>
      <c r="CH19" s="46">
        <f t="shared" si="34"/>
        <v>0</v>
      </c>
      <c r="CI19" s="54">
        <f t="shared" si="52"/>
        <v>76.19130434782609</v>
      </c>
      <c r="CJ19" s="48">
        <f t="shared" si="35"/>
        <v>0</v>
      </c>
      <c r="CK19" s="46">
        <f t="shared" si="36"/>
        <v>0</v>
      </c>
      <c r="CL19" s="46">
        <f t="shared" si="37"/>
        <v>0</v>
      </c>
      <c r="CM19" s="36">
        <f t="shared" si="38"/>
        <v>0.82460000936837485</v>
      </c>
      <c r="CN19" s="46">
        <f t="shared" si="53"/>
        <v>66.38666666666667</v>
      </c>
      <c r="CO19" s="46">
        <f t="shared" si="54"/>
        <v>0.52694635483373342</v>
      </c>
      <c r="CP19" s="46">
        <f t="shared" si="55"/>
        <v>0.44339622641509435</v>
      </c>
      <c r="CQ19" s="46">
        <f t="shared" si="56"/>
        <v>0.47016052880075548</v>
      </c>
      <c r="CR19" s="46">
        <f t="shared" si="39"/>
        <v>0</v>
      </c>
      <c r="CS19" s="46">
        <f t="shared" si="40"/>
        <v>0</v>
      </c>
      <c r="CT19" s="46">
        <f t="shared" si="41"/>
        <v>0</v>
      </c>
      <c r="CU19" s="46">
        <f t="shared" si="42"/>
        <v>0</v>
      </c>
      <c r="CV19" s="46">
        <f t="shared" si="43"/>
        <v>0</v>
      </c>
      <c r="CW19" s="46">
        <f t="shared" si="44"/>
        <v>0</v>
      </c>
      <c r="CX19" s="46">
        <f t="shared" si="45"/>
        <v>0</v>
      </c>
      <c r="CY19" s="46">
        <f t="shared" si="46"/>
        <v>0</v>
      </c>
      <c r="CZ19" s="44">
        <f t="shared" si="47"/>
        <v>0</v>
      </c>
    </row>
    <row r="20" spans="2:104" ht="14.7" thickBot="1" x14ac:dyDescent="0.6">
      <c r="AH20" s="142"/>
      <c r="BX20" s="59">
        <v>55</v>
      </c>
      <c r="BY20" s="62" t="s">
        <v>32</v>
      </c>
      <c r="BZ20" s="49">
        <f t="shared" si="30"/>
        <v>0</v>
      </c>
      <c r="CA20" s="42">
        <f t="shared" si="48"/>
        <v>0.4538401861908456</v>
      </c>
      <c r="CB20" s="47">
        <f t="shared" si="49"/>
        <v>0.49870319801652135</v>
      </c>
      <c r="CC20" s="47">
        <f t="shared" si="31"/>
        <v>0</v>
      </c>
      <c r="CD20" s="47">
        <f t="shared" si="32"/>
        <v>0</v>
      </c>
      <c r="CE20" s="43">
        <f t="shared" si="33"/>
        <v>0</v>
      </c>
      <c r="CF20" s="47">
        <f t="shared" si="50"/>
        <v>0</v>
      </c>
      <c r="CG20" s="47">
        <f t="shared" si="51"/>
        <v>0</v>
      </c>
      <c r="CH20" s="47">
        <f t="shared" si="34"/>
        <v>0</v>
      </c>
      <c r="CI20" s="55">
        <f t="shared" si="52"/>
        <v>76.19130434782609</v>
      </c>
      <c r="CJ20" s="49">
        <f t="shared" si="35"/>
        <v>0</v>
      </c>
      <c r="CK20" s="47">
        <f t="shared" si="36"/>
        <v>0</v>
      </c>
      <c r="CL20" s="47">
        <f t="shared" si="37"/>
        <v>0</v>
      </c>
      <c r="CM20" s="43">
        <f t="shared" si="38"/>
        <v>0.82460000936837485</v>
      </c>
      <c r="CN20" s="47">
        <f t="shared" si="53"/>
        <v>66.38666666666667</v>
      </c>
      <c r="CO20" s="47">
        <f t="shared" si="54"/>
        <v>0.52694635483373342</v>
      </c>
      <c r="CP20" s="47">
        <f t="shared" si="55"/>
        <v>0.44339622641509435</v>
      </c>
      <c r="CQ20" s="47">
        <f t="shared" si="56"/>
        <v>0.47016052880075548</v>
      </c>
      <c r="CR20" s="47">
        <f t="shared" si="39"/>
        <v>0</v>
      </c>
      <c r="CS20" s="47">
        <f t="shared" si="40"/>
        <v>0</v>
      </c>
      <c r="CT20" s="47">
        <f t="shared" si="41"/>
        <v>0</v>
      </c>
      <c r="CU20" s="47">
        <f t="shared" si="42"/>
        <v>0</v>
      </c>
      <c r="CV20" s="47">
        <f t="shared" si="43"/>
        <v>0</v>
      </c>
      <c r="CW20" s="47">
        <f t="shared" si="44"/>
        <v>0</v>
      </c>
      <c r="CX20" s="47">
        <f t="shared" si="45"/>
        <v>0</v>
      </c>
      <c r="CY20" s="47">
        <f t="shared" si="46"/>
        <v>0</v>
      </c>
      <c r="CZ20" s="45">
        <f t="shared" si="47"/>
        <v>0</v>
      </c>
    </row>
  </sheetData>
  <mergeCells count="15">
    <mergeCell ref="T1:Y1"/>
    <mergeCell ref="D1:F1"/>
    <mergeCell ref="G1:I1"/>
    <mergeCell ref="J1:L1"/>
    <mergeCell ref="M1:P1"/>
    <mergeCell ref="Q1:S1"/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55D9-B7DD-8F42-B7A0-8C3C6FA48AFD}">
  <dimension ref="A1:CZ20"/>
  <sheetViews>
    <sheetView zoomScale="60" zoomScaleNormal="60" workbookViewId="0">
      <selection activeCell="K24" sqref="K24"/>
    </sheetView>
  </sheetViews>
  <sheetFormatPr defaultColWidth="10.83984375" defaultRowHeight="14.4" x14ac:dyDescent="0.55000000000000004"/>
  <cols>
    <col min="1" max="1" width="16.578125" style="149" customWidth="1"/>
    <col min="2" max="2" width="2.68359375" bestFit="1" customWidth="1"/>
    <col min="3" max="3" width="8.3671875" bestFit="1" customWidth="1"/>
    <col min="4" max="4" width="4.05078125" bestFit="1" customWidth="1"/>
    <col min="5" max="5" width="4" bestFit="1" customWidth="1"/>
    <col min="6" max="6" width="5.62890625" bestFit="1" customWidth="1"/>
    <col min="7" max="7" width="4.05078125" bestFit="1" customWidth="1"/>
    <col min="8" max="8" width="4" bestFit="1" customWidth="1"/>
    <col min="9" max="9" width="5.62890625" bestFit="1" customWidth="1"/>
    <col min="10" max="10" width="4.05078125" bestFit="1" customWidth="1"/>
    <col min="11" max="11" width="4" bestFit="1" customWidth="1"/>
    <col min="12" max="12" width="5.62890625" bestFit="1" customWidth="1"/>
    <col min="13" max="13" width="3.20703125" bestFit="1" customWidth="1"/>
    <col min="14" max="14" width="3.578125" bestFit="1" customWidth="1"/>
    <col min="15" max="15" width="4.83984375" bestFit="1" customWidth="1"/>
    <col min="16" max="16" width="4.7890625" bestFit="1" customWidth="1"/>
    <col min="17" max="17" width="3" bestFit="1" customWidth="1"/>
    <col min="18" max="18" width="3.3125" bestFit="1" customWidth="1"/>
    <col min="19" max="19" width="2.83984375" bestFit="1" customWidth="1"/>
    <col min="20" max="21" width="11.68359375" bestFit="1" customWidth="1"/>
  </cols>
  <sheetData>
    <row r="1" spans="2:104" ht="23.4" thickBot="1" x14ac:dyDescent="0.9">
      <c r="B1" s="11"/>
      <c r="C1" s="11" t="s">
        <v>117</v>
      </c>
      <c r="D1" s="173" t="s">
        <v>1</v>
      </c>
      <c r="E1" s="174"/>
      <c r="F1" s="175"/>
      <c r="G1" s="176" t="s">
        <v>5</v>
      </c>
      <c r="H1" s="177"/>
      <c r="I1" s="178"/>
      <c r="J1" s="179" t="s">
        <v>38</v>
      </c>
      <c r="K1" s="180"/>
      <c r="L1" s="181"/>
      <c r="M1" s="182" t="s">
        <v>6</v>
      </c>
      <c r="N1" s="182"/>
      <c r="O1" s="182"/>
      <c r="P1" s="183"/>
      <c r="Q1" s="184" t="s">
        <v>8</v>
      </c>
      <c r="R1" s="185"/>
      <c r="S1" s="186"/>
      <c r="T1" s="171"/>
      <c r="U1" s="172"/>
      <c r="V1" s="172"/>
      <c r="W1" s="172"/>
      <c r="X1" s="172"/>
      <c r="Y1" s="172"/>
      <c r="Z1" s="38"/>
      <c r="AD1" s="11" t="s">
        <v>116</v>
      </c>
      <c r="AE1" s="11"/>
      <c r="AF1" s="173" t="s">
        <v>1</v>
      </c>
      <c r="AG1" s="174"/>
      <c r="AH1" s="175"/>
      <c r="AI1" s="176" t="s">
        <v>5</v>
      </c>
      <c r="AJ1" s="177"/>
      <c r="AK1" s="178"/>
      <c r="AL1" s="179" t="s">
        <v>38</v>
      </c>
      <c r="AM1" s="180"/>
      <c r="AN1" s="181"/>
      <c r="AO1" s="182" t="s">
        <v>6</v>
      </c>
      <c r="AP1" s="182"/>
      <c r="AQ1" s="182"/>
      <c r="AR1" s="183"/>
      <c r="AS1" s="184" t="s">
        <v>8</v>
      </c>
      <c r="AT1" s="185"/>
      <c r="AU1" s="186"/>
      <c r="AV1" s="171"/>
      <c r="AW1" s="172"/>
      <c r="AX1" s="172"/>
      <c r="AY1" s="172"/>
      <c r="AZ1" s="172"/>
      <c r="BA1" s="172"/>
      <c r="BB1" s="38"/>
      <c r="BF1" s="65"/>
      <c r="BG1" s="66"/>
      <c r="BH1" s="143" t="s">
        <v>44</v>
      </c>
      <c r="BI1" s="144"/>
      <c r="BJ1" s="145"/>
      <c r="BK1" s="143" t="s">
        <v>57</v>
      </c>
      <c r="BL1" s="144"/>
      <c r="BM1" s="144"/>
      <c r="BN1" s="145"/>
      <c r="BO1" s="67" t="s">
        <v>63</v>
      </c>
      <c r="BP1" s="68"/>
      <c r="BQ1" s="69"/>
      <c r="BR1" s="67" t="s">
        <v>76</v>
      </c>
      <c r="BS1" s="68"/>
      <c r="BT1" s="69"/>
      <c r="BU1" s="67" t="s">
        <v>104</v>
      </c>
      <c r="BV1" s="69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115</v>
      </c>
      <c r="Y2" s="4" t="s">
        <v>10</v>
      </c>
      <c r="Z2" s="4" t="s">
        <v>65</v>
      </c>
      <c r="AA2" s="4" t="s">
        <v>34</v>
      </c>
      <c r="AB2" s="39" t="s">
        <v>74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115</v>
      </c>
      <c r="BA2" s="4" t="s">
        <v>10</v>
      </c>
      <c r="BB2" s="4" t="s">
        <v>65</v>
      </c>
      <c r="BC2" s="4" t="s">
        <v>34</v>
      </c>
      <c r="BD2" s="39" t="s">
        <v>74</v>
      </c>
      <c r="BF2" s="70" t="s">
        <v>33</v>
      </c>
      <c r="BG2" s="71" t="s">
        <v>0</v>
      </c>
      <c r="BH2" s="72" t="s">
        <v>36</v>
      </c>
      <c r="BI2" s="73" t="s">
        <v>37</v>
      </c>
      <c r="BJ2" s="74" t="s">
        <v>41</v>
      </c>
      <c r="BK2" s="75" t="s">
        <v>45</v>
      </c>
      <c r="BL2" s="76" t="s">
        <v>46</v>
      </c>
      <c r="BM2" s="77" t="s">
        <v>47</v>
      </c>
      <c r="BN2" s="78" t="s">
        <v>48</v>
      </c>
      <c r="BO2" s="79" t="s">
        <v>60</v>
      </c>
      <c r="BP2" s="80" t="s">
        <v>61</v>
      </c>
      <c r="BQ2" s="81" t="s">
        <v>62</v>
      </c>
      <c r="BR2" s="75" t="s">
        <v>75</v>
      </c>
      <c r="BS2" s="80" t="s">
        <v>77</v>
      </c>
      <c r="BT2" s="82" t="s">
        <v>97</v>
      </c>
      <c r="BU2" s="83" t="s">
        <v>103</v>
      </c>
      <c r="BV2" s="82" t="s">
        <v>64</v>
      </c>
      <c r="BX2" s="57"/>
      <c r="BY2" s="163" t="s">
        <v>67</v>
      </c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4"/>
    </row>
    <row r="3" spans="2:104" ht="23.1" x14ac:dyDescent="0.85">
      <c r="B3" s="11">
        <v>0</v>
      </c>
      <c r="C3" s="11" t="s">
        <v>17</v>
      </c>
      <c r="D3" s="15"/>
      <c r="E3" s="16"/>
      <c r="F3" s="133">
        <f>IFERROR(D3/E3,0)</f>
        <v>0</v>
      </c>
      <c r="G3" s="15"/>
      <c r="H3" s="16"/>
      <c r="I3" s="136">
        <f>IFERROR(G3/H3,0)</f>
        <v>0</v>
      </c>
      <c r="J3" s="33"/>
      <c r="K3" s="33"/>
      <c r="L3" s="31">
        <f>IFERROR(J3/K3, 0)</f>
        <v>0</v>
      </c>
      <c r="M3" s="21">
        <f t="shared" ref="M3:M18" si="0">D3+G3</f>
        <v>0</v>
      </c>
      <c r="N3" s="16">
        <f t="shared" ref="N3:N18" si="1">E3+H3</f>
        <v>0</v>
      </c>
      <c r="O3" s="139">
        <f>IFERROR(M3/N3,0)</f>
        <v>0</v>
      </c>
      <c r="P3" s="17">
        <f>(D3*2)+(G3*3)+(J3)</f>
        <v>0</v>
      </c>
      <c r="Q3" s="15"/>
      <c r="R3" s="16"/>
      <c r="S3" s="17">
        <f>Q3+R3</f>
        <v>0</v>
      </c>
      <c r="T3" s="15"/>
      <c r="U3" s="16"/>
      <c r="V3" s="16"/>
      <c r="W3" s="16"/>
      <c r="X3" s="16"/>
      <c r="Y3" s="16"/>
      <c r="Z3" s="16"/>
      <c r="AA3" s="16"/>
      <c r="AB3" s="63">
        <f>IFERROR($N$19+0.44*$K$19-(1.07*($Q$19/($Q$19+$AT$19))*($N$19-$M$19))+U19, 0)</f>
        <v>0</v>
      </c>
      <c r="AD3" s="11">
        <v>0</v>
      </c>
      <c r="AE3" s="11"/>
      <c r="AF3" s="15"/>
      <c r="AG3" s="16"/>
      <c r="AH3" s="133">
        <f>IFERROR(AF3/AG3,0)</f>
        <v>0</v>
      </c>
      <c r="AI3" s="15"/>
      <c r="AJ3" s="16"/>
      <c r="AK3" s="136">
        <f>IFERROR(AI3/AJ3,0)</f>
        <v>0</v>
      </c>
      <c r="AL3" s="33"/>
      <c r="AM3" s="33"/>
      <c r="AN3" s="31">
        <f>IFERROR(AL3/AM3, 0)</f>
        <v>0</v>
      </c>
      <c r="AO3" s="21">
        <f t="shared" ref="AO3:AO18" si="2">AF3+AI3</f>
        <v>0</v>
      </c>
      <c r="AP3" s="16">
        <f t="shared" ref="AP3:AP18" si="3">AG3+AJ3</f>
        <v>0</v>
      </c>
      <c r="AQ3" s="139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3">
        <f>IFERROR($AP$19+0.44*$AM$19-(1.07*($AS$19/($AS$19+$R$19))*($AP$19-$AO$19))+AW19, 0)</f>
        <v>0</v>
      </c>
      <c r="BF3" s="70">
        <v>0</v>
      </c>
      <c r="BG3" s="71" t="s">
        <v>17</v>
      </c>
      <c r="BH3" s="84">
        <f t="shared" ref="BH3:BH19" si="4">IFERROR(((D3+(1.5*G3))/N3), 0)</f>
        <v>0</v>
      </c>
      <c r="BI3" s="116">
        <f t="shared" ref="BI3:BI19" si="5">IFERROR(P3/(2*(N3+(0.44*K3))), 0)</f>
        <v>0</v>
      </c>
      <c r="BJ3" s="117">
        <f t="shared" ref="BJ3:BJ18" si="6">IFERROR((N3+(0.44*K3)+U3)/(($N$19+(0.44*$K$19)+$U$19)*((5*AA3)/160)), 0)</f>
        <v>0</v>
      </c>
      <c r="BK3" s="84">
        <f t="shared" ref="BK3:BK18" si="7">IFERROR(T3/(($M$19*((5*AA3)/$AA$19))-M3), 0)</f>
        <v>0</v>
      </c>
      <c r="BL3" s="116">
        <f t="shared" ref="BL3:BL18" si="8">IFERROR(T3/(N3+(0.44*K3)+T3+U3), 0)</f>
        <v>0</v>
      </c>
      <c r="BM3" s="118">
        <f t="shared" ref="BM3:BM18" si="9">IFERROR(U3/(N3+(0.44*K3)+T3+U3), 0)</f>
        <v>0</v>
      </c>
      <c r="BN3" s="85">
        <f t="shared" ref="BN3:BN19" si="10">IFERROR(T3/U3, 0)</f>
        <v>0</v>
      </c>
      <c r="BO3" s="84">
        <f t="shared" ref="BO3:BO18" si="11">IFERROR(Q3/(($Q$19+$AT$19)*((5*AA3)/$AA$19)), 0)</f>
        <v>0</v>
      </c>
      <c r="BP3" s="116">
        <f t="shared" ref="BP3:BP18" si="12">IFERROR(R3/(($R$19+$AS$19)*((5*AA3)/$AA$19)), 0)</f>
        <v>0</v>
      </c>
      <c r="BQ3" s="119">
        <f t="shared" ref="BQ3:BQ18" si="13">IFERROR(S3/(($S$19+$AU$19)*((5*AA3)/$AA$19)), 0)</f>
        <v>0</v>
      </c>
      <c r="BR3" s="86">
        <f t="shared" ref="BR3:BR18" si="14">IFERROR($BR$19+0.2*(100*($AR$19/CI5)*(1-CH5)-$BR$19), 0)</f>
        <v>0</v>
      </c>
      <c r="BS3" s="87">
        <f t="shared" ref="BS3:BS18" si="15">IFERROR((CS5/CZ5)*100, 0)</f>
        <v>0</v>
      </c>
      <c r="BT3" s="88">
        <f>BS3-BR3</f>
        <v>0</v>
      </c>
      <c r="BU3" s="111">
        <f t="shared" ref="BU3:BU18" si="16">IFERROR((P3+M3+J3-N3-K3+R3+(0.5*Q3)+T3+W3+(0.5*V3)-U3)/(($P$19+$AR$19)+($M$19+$AO$19)+($J$19+$AL$19)-($N$19+$AP$19)-($K$19+$AM$19)+($R$19+$AT$19)+(0.5*($Q$19+$AS$19))+($T$19+$AV$19)+($W$19+$AY$19)+(0.5*($V$19+$AX$19))-($U$19+$AW$19)), 0)</f>
        <v>0</v>
      </c>
      <c r="BV3" s="88">
        <f>IFERROR((D3*2)-(E3*((HOME!$D$18)*2))+(G3*3)-(H3*((HOME!$E$18)*3))+(J3)-(K3*(HOME!$F$18))+S3+T3+V3+W3-U3, 0)</f>
        <v>0</v>
      </c>
      <c r="BX3" s="57"/>
      <c r="BY3" s="60"/>
      <c r="BZ3" s="165" t="s">
        <v>78</v>
      </c>
      <c r="CA3" s="166"/>
      <c r="CB3" s="166"/>
      <c r="CC3" s="166"/>
      <c r="CD3" s="166"/>
      <c r="CE3" s="166"/>
      <c r="CF3" s="166"/>
      <c r="CG3" s="166"/>
      <c r="CH3" s="166"/>
      <c r="CI3" s="167"/>
      <c r="CJ3" s="168" t="s">
        <v>95</v>
      </c>
      <c r="CK3" s="169"/>
      <c r="CL3" s="169"/>
      <c r="CM3" s="169"/>
      <c r="CN3" s="169"/>
      <c r="CO3" s="169"/>
      <c r="CP3" s="169"/>
      <c r="CQ3" s="169"/>
      <c r="CR3" s="169"/>
      <c r="CS3" s="169"/>
      <c r="CT3" s="169"/>
      <c r="CU3" s="169"/>
      <c r="CV3" s="169"/>
      <c r="CW3" s="169"/>
      <c r="CX3" s="169"/>
      <c r="CY3" s="169"/>
      <c r="CZ3" s="170"/>
    </row>
    <row r="4" spans="2:104" ht="23.1" x14ac:dyDescent="0.85">
      <c r="B4" s="11">
        <v>1</v>
      </c>
      <c r="C4" s="11" t="s">
        <v>18</v>
      </c>
      <c r="D4" s="18"/>
      <c r="E4" s="19"/>
      <c r="F4" s="134">
        <f t="shared" ref="F4:F19" si="17">IFERROR(D4/E4,0)</f>
        <v>0</v>
      </c>
      <c r="G4" s="18"/>
      <c r="H4" s="19"/>
      <c r="I4" s="137">
        <f t="shared" ref="I4:I19" si="18">IFERROR(G4/H4,0)</f>
        <v>0</v>
      </c>
      <c r="J4" s="34"/>
      <c r="K4" s="34"/>
      <c r="L4" s="32">
        <f t="shared" ref="L4:L19" si="19">IFERROR(J4/K4, 0)</f>
        <v>0</v>
      </c>
      <c r="M4" s="22">
        <f t="shared" si="0"/>
        <v>0</v>
      </c>
      <c r="N4" s="19">
        <f t="shared" si="1"/>
        <v>0</v>
      </c>
      <c r="O4" s="140">
        <f t="shared" ref="O4:O19" si="20">IFERROR(M4/N4,0)</f>
        <v>0</v>
      </c>
      <c r="P4" s="20">
        <f t="shared" ref="P4:P18" si="21">(D4*2)+(G4*3)+(J4)</f>
        <v>0</v>
      </c>
      <c r="Q4" s="18"/>
      <c r="R4" s="19"/>
      <c r="S4" s="20">
        <f t="shared" ref="S4:S19" si="22">Q4+R4</f>
        <v>0</v>
      </c>
      <c r="T4" s="18"/>
      <c r="U4" s="19"/>
      <c r="V4" s="19"/>
      <c r="W4" s="19"/>
      <c r="X4" s="19"/>
      <c r="Y4" s="19"/>
      <c r="Z4" s="19"/>
      <c r="AA4" s="19"/>
      <c r="AD4" s="11">
        <v>1</v>
      </c>
      <c r="AE4" s="11"/>
      <c r="AF4" s="18"/>
      <c r="AG4" s="19"/>
      <c r="AH4" s="134">
        <f t="shared" ref="AH4:AH19" si="23">IFERROR(AF4/AG4,0)</f>
        <v>0</v>
      </c>
      <c r="AI4" s="18"/>
      <c r="AJ4" s="19"/>
      <c r="AK4" s="137">
        <f t="shared" ref="AK4:AK19" si="24">IFERROR(AI4/AJ4,0)</f>
        <v>0</v>
      </c>
      <c r="AL4" s="34"/>
      <c r="AM4" s="34"/>
      <c r="AN4" s="32">
        <f t="shared" ref="AN4:AN19" si="25">IFERROR(AL4/AM4, 0)</f>
        <v>0</v>
      </c>
      <c r="AO4" s="22">
        <f t="shared" si="2"/>
        <v>0</v>
      </c>
      <c r="AP4" s="19">
        <f t="shared" si="3"/>
        <v>0</v>
      </c>
      <c r="AQ4" s="140">
        <f t="shared" ref="AQ4:AQ19" si="26">IFERROR(AO4/AP4,0)</f>
        <v>0</v>
      </c>
      <c r="AR4" s="20">
        <f t="shared" ref="AR4:AR18" si="27">(AF4*2)+(AI4*3)+(AL4)</f>
        <v>0</v>
      </c>
      <c r="AS4" s="18"/>
      <c r="AT4" s="19"/>
      <c r="AU4" s="20">
        <f t="shared" ref="AU4:AU19" si="28">AS4+AT4</f>
        <v>0</v>
      </c>
      <c r="AV4" s="18"/>
      <c r="AW4" s="19"/>
      <c r="AX4" s="19"/>
      <c r="AY4" s="19"/>
      <c r="AZ4" s="19"/>
      <c r="BA4" s="19"/>
      <c r="BB4" s="19"/>
      <c r="BC4" s="19"/>
      <c r="BF4" s="70">
        <v>1</v>
      </c>
      <c r="BG4" s="71" t="s">
        <v>18</v>
      </c>
      <c r="BH4" s="89">
        <f t="shared" si="4"/>
        <v>0</v>
      </c>
      <c r="BI4" s="120">
        <f t="shared" si="5"/>
        <v>0</v>
      </c>
      <c r="BJ4" s="121">
        <f t="shared" si="6"/>
        <v>0</v>
      </c>
      <c r="BK4" s="89">
        <f t="shared" si="7"/>
        <v>0</v>
      </c>
      <c r="BL4" s="120">
        <f t="shared" si="8"/>
        <v>0</v>
      </c>
      <c r="BM4" s="122">
        <f t="shared" si="9"/>
        <v>0</v>
      </c>
      <c r="BN4" s="90">
        <f t="shared" si="10"/>
        <v>0</v>
      </c>
      <c r="BO4" s="89">
        <f t="shared" si="11"/>
        <v>0</v>
      </c>
      <c r="BP4" s="120">
        <f t="shared" si="12"/>
        <v>0</v>
      </c>
      <c r="BQ4" s="123">
        <f t="shared" si="13"/>
        <v>0</v>
      </c>
      <c r="BR4" s="91">
        <f t="shared" si="14"/>
        <v>0</v>
      </c>
      <c r="BS4" s="92">
        <f t="shared" si="15"/>
        <v>0</v>
      </c>
      <c r="BT4" s="93">
        <f t="shared" ref="BT4:BT19" si="29">BS4-BR4</f>
        <v>0</v>
      </c>
      <c r="BU4" s="112">
        <f t="shared" si="16"/>
        <v>0</v>
      </c>
      <c r="BV4" s="93">
        <f>IFERROR((D4*2)-(E4*((HOME!$D$18)*2))+(G4*3)-(H4*((HOME!$E$18)*3))+(J4)-(K4*(HOME!$F$18))+S4+T4+V4+W4-U4, 0)</f>
        <v>0</v>
      </c>
      <c r="BX4" s="26" t="s">
        <v>33</v>
      </c>
      <c r="BY4" s="25" t="s">
        <v>0</v>
      </c>
      <c r="BZ4" s="41" t="s">
        <v>66</v>
      </c>
      <c r="CA4" s="36" t="s">
        <v>68</v>
      </c>
      <c r="CB4" s="36" t="s">
        <v>69</v>
      </c>
      <c r="CC4" s="36" t="s">
        <v>114</v>
      </c>
      <c r="CD4" s="36" t="s">
        <v>113</v>
      </c>
      <c r="CE4" s="36" t="s">
        <v>112</v>
      </c>
      <c r="CF4" s="36" t="s">
        <v>70</v>
      </c>
      <c r="CG4" s="36" t="s">
        <v>71</v>
      </c>
      <c r="CH4" s="36" t="s">
        <v>72</v>
      </c>
      <c r="CI4" s="53" t="s">
        <v>73</v>
      </c>
      <c r="CJ4" s="41" t="s">
        <v>79</v>
      </c>
      <c r="CK4" s="36" t="s">
        <v>80</v>
      </c>
      <c r="CL4" s="36" t="s">
        <v>81</v>
      </c>
      <c r="CM4" s="36" t="s">
        <v>82</v>
      </c>
      <c r="CN4" s="36" t="s">
        <v>83</v>
      </c>
      <c r="CO4" s="36" t="s">
        <v>84</v>
      </c>
      <c r="CP4" s="36" t="s">
        <v>96</v>
      </c>
      <c r="CQ4" s="36" t="s">
        <v>85</v>
      </c>
      <c r="CR4" s="36" t="s">
        <v>86</v>
      </c>
      <c r="CS4" s="36" t="s">
        <v>87</v>
      </c>
      <c r="CT4" s="36" t="s">
        <v>88</v>
      </c>
      <c r="CU4" s="36" t="s">
        <v>89</v>
      </c>
      <c r="CV4" s="36" t="s">
        <v>90</v>
      </c>
      <c r="CW4" s="36" t="s">
        <v>91</v>
      </c>
      <c r="CX4" s="36" t="s">
        <v>92</v>
      </c>
      <c r="CY4" s="36" t="s">
        <v>93</v>
      </c>
      <c r="CZ4" s="56" t="s">
        <v>94</v>
      </c>
    </row>
    <row r="5" spans="2:104" ht="23.1" x14ac:dyDescent="0.85">
      <c r="B5" s="11">
        <v>2</v>
      </c>
      <c r="C5" s="11" t="s">
        <v>19</v>
      </c>
      <c r="D5" s="15"/>
      <c r="E5" s="16"/>
      <c r="F5" s="133">
        <f t="shared" si="17"/>
        <v>0</v>
      </c>
      <c r="G5" s="15"/>
      <c r="H5" s="16"/>
      <c r="I5" s="136">
        <f t="shared" si="18"/>
        <v>0</v>
      </c>
      <c r="J5" s="33"/>
      <c r="K5" s="33"/>
      <c r="L5" s="31">
        <f t="shared" si="19"/>
        <v>0</v>
      </c>
      <c r="M5" s="21">
        <f t="shared" si="0"/>
        <v>0</v>
      </c>
      <c r="N5" s="16">
        <f t="shared" si="1"/>
        <v>0</v>
      </c>
      <c r="O5" s="139">
        <f t="shared" si="20"/>
        <v>0</v>
      </c>
      <c r="P5" s="17">
        <f t="shared" si="21"/>
        <v>0</v>
      </c>
      <c r="Q5" s="15"/>
      <c r="R5" s="16"/>
      <c r="S5" s="17">
        <f t="shared" si="22"/>
        <v>0</v>
      </c>
      <c r="T5" s="15"/>
      <c r="U5" s="16"/>
      <c r="V5" s="16"/>
      <c r="W5" s="16"/>
      <c r="X5" s="16"/>
      <c r="Y5" s="16"/>
      <c r="Z5" s="16"/>
      <c r="AA5" s="16"/>
      <c r="AB5" s="39" t="s">
        <v>102</v>
      </c>
      <c r="AD5" s="11">
        <v>2</v>
      </c>
      <c r="AE5" s="11"/>
      <c r="AF5" s="15"/>
      <c r="AG5" s="16"/>
      <c r="AH5" s="133">
        <f t="shared" si="23"/>
        <v>0</v>
      </c>
      <c r="AI5" s="15"/>
      <c r="AJ5" s="16"/>
      <c r="AK5" s="136">
        <f t="shared" si="24"/>
        <v>0</v>
      </c>
      <c r="AL5" s="33"/>
      <c r="AM5" s="33"/>
      <c r="AN5" s="31">
        <f t="shared" si="25"/>
        <v>0</v>
      </c>
      <c r="AO5" s="21">
        <f t="shared" si="2"/>
        <v>0</v>
      </c>
      <c r="AP5" s="16">
        <f t="shared" si="3"/>
        <v>0</v>
      </c>
      <c r="AQ5" s="139">
        <f t="shared" si="26"/>
        <v>0</v>
      </c>
      <c r="AR5" s="17">
        <f t="shared" si="27"/>
        <v>0</v>
      </c>
      <c r="AS5" s="15"/>
      <c r="AT5" s="16"/>
      <c r="AU5" s="17">
        <f t="shared" si="28"/>
        <v>0</v>
      </c>
      <c r="AV5" s="15"/>
      <c r="AW5" s="16"/>
      <c r="AX5" s="16"/>
      <c r="AY5" s="16"/>
      <c r="AZ5" s="16"/>
      <c r="BA5" s="16"/>
      <c r="BB5" s="16"/>
      <c r="BC5" s="16"/>
      <c r="BD5" s="39" t="s">
        <v>102</v>
      </c>
      <c r="BF5" s="70">
        <v>2</v>
      </c>
      <c r="BG5" s="71" t="s">
        <v>19</v>
      </c>
      <c r="BH5" s="84">
        <f t="shared" si="4"/>
        <v>0</v>
      </c>
      <c r="BI5" s="116">
        <f t="shared" si="5"/>
        <v>0</v>
      </c>
      <c r="BJ5" s="117">
        <f t="shared" si="6"/>
        <v>0</v>
      </c>
      <c r="BK5" s="84">
        <f t="shared" si="7"/>
        <v>0</v>
      </c>
      <c r="BL5" s="116">
        <f t="shared" si="8"/>
        <v>0</v>
      </c>
      <c r="BM5" s="118">
        <f t="shared" si="9"/>
        <v>0</v>
      </c>
      <c r="BN5" s="85">
        <f t="shared" si="10"/>
        <v>0</v>
      </c>
      <c r="BO5" s="84">
        <f t="shared" si="11"/>
        <v>0</v>
      </c>
      <c r="BP5" s="116">
        <f t="shared" si="12"/>
        <v>0</v>
      </c>
      <c r="BQ5" s="119">
        <f t="shared" si="13"/>
        <v>0</v>
      </c>
      <c r="BR5" s="86">
        <f t="shared" si="14"/>
        <v>0</v>
      </c>
      <c r="BS5" s="87">
        <f t="shared" si="15"/>
        <v>0</v>
      </c>
      <c r="BT5" s="88">
        <f t="shared" si="29"/>
        <v>0</v>
      </c>
      <c r="BU5" s="111">
        <f t="shared" si="16"/>
        <v>0</v>
      </c>
      <c r="BV5" s="88">
        <f>IFERROR((D5*2)-(E5*((HOME!$D$18)*2))+(G5*3)-(H5*((HOME!$E$18)*3))+(J5)-(K5*(HOME!$F$18))+S5+T5+V5+W5-U5, 0)</f>
        <v>0</v>
      </c>
      <c r="BX5" s="26">
        <v>0</v>
      </c>
      <c r="BY5" s="25" t="s">
        <v>17</v>
      </c>
      <c r="BZ5" s="48">
        <f t="shared" ref="BZ5:BZ20" si="30">IFERROR(W3+((V3*CB5)*(1-(1.07*CA5)))+(R3*(1-CB5)), 0)</f>
        <v>0</v>
      </c>
      <c r="CA5" s="40">
        <f>IFERROR(($AS$19/($AS$19+$R$19)), 0)</f>
        <v>0</v>
      </c>
      <c r="CB5" s="46">
        <f>IFERROR(($AQ$19*(1-CA5))/($AQ$19*(1-CA5)+(CA5*(1-$AQ$19))), 0)</f>
        <v>0</v>
      </c>
      <c r="CC5" s="46">
        <f t="shared" ref="CC5:CC20" si="31">IFERROR(((($AP$19-$AO$19-$V$19)*CB5*(1-1.07*CA5))/$AA$19)*AA3, 0)</f>
        <v>0</v>
      </c>
      <c r="CD5" s="46">
        <f t="shared" ref="CD5:CD20" si="32">IFERROR((Z3/$Z$19)*0.4*$AM$19*((1-$AN$19)^2), 0)</f>
        <v>0</v>
      </c>
      <c r="CE5" s="36">
        <f t="shared" ref="CE5:CE20" si="33">IFERROR((($AW$19-$W$19)/$AA$19)*AA3, 0)</f>
        <v>0</v>
      </c>
      <c r="CF5" s="46">
        <f>IFERROR(CC5+CE5+CD5, 0)</f>
        <v>0</v>
      </c>
      <c r="CG5" s="46">
        <f>IFERROR(BZ5+CF5, 0)</f>
        <v>0</v>
      </c>
      <c r="CH5" s="46">
        <f t="shared" ref="CH5:CH20" si="34">IFERROR(CG5/($BD$3*(AA3/$BC$19)),0)</f>
        <v>0</v>
      </c>
      <c r="CI5" s="54">
        <f>IFERROR($AO$19+(1-((1-$AN$19)^2))*0.4*$AM$19, 0)</f>
        <v>0</v>
      </c>
      <c r="CJ5" s="48">
        <f t="shared" ref="CJ5:CJ20" si="35">IFERROR(2*(M3+0.5*G3)*(1-(0.5*((P3-J3)/(2*N3)))*CK5), 0)</f>
        <v>0</v>
      </c>
      <c r="CK5" s="46">
        <f t="shared" ref="CK5:CK20" si="36">IFERROR(((5*AA3/$AA$19)*1.14*(($T$19-T3)/$M$19))+((1-(5*AA3/$AA$19))*(((($T$19/$AA$19)*AA3*5)-T3)/((($M$19/$AA$19)*AA3*5)-M3))), 0)</f>
        <v>0</v>
      </c>
      <c r="CL5" s="46">
        <f t="shared" ref="CL5:CL20" si="37">IFERROR(2*((($M$19)+0.5*($H$19-G3))/($M$19-M3))*0.5*((($P$19-$J$19)-(P3-J3))/(2*($N$19-N3)))*T3, 0)</f>
        <v>0</v>
      </c>
      <c r="CM5" s="46">
        <f t="shared" ref="CM5:CM20" si="38">IFERROR(1-($Q$19/CN5)*CO5*CQ5, 0)</f>
        <v>0</v>
      </c>
      <c r="CN5" s="46">
        <f>IFERROR($M$19+(1-(1-($J$19/$K$19))^2)*$K$19*0.4, 0)</f>
        <v>0</v>
      </c>
      <c r="CO5" s="46">
        <f>IFERROR(((1-CP5)*CQ5)/((1-CP5)*CQ5+(1-CQ5)*CP5), 0)</f>
        <v>0</v>
      </c>
      <c r="CP5" s="46">
        <f>IFERROR($Q$19/($Q$19+$AT$19), 0)</f>
        <v>0</v>
      </c>
      <c r="CQ5" s="46">
        <f>IFERROR(CN5/($N$19+0.44*$K$19+$U$19), 0)</f>
        <v>0</v>
      </c>
      <c r="CR5" s="46">
        <f t="shared" ref="CR5:CR20" si="39">IFERROR(Q3*CO5*CQ5*($P$19/($M$19+(1-(1-($J$19/$K$19))^2)*0.4*$K$19)), 0)</f>
        <v>0</v>
      </c>
      <c r="CS5" s="46">
        <f t="shared" ref="CS5:CS20" si="40">IFERROR((CJ5+CL5+J3)*CM5+CR5, 0)</f>
        <v>0</v>
      </c>
      <c r="CT5" s="46">
        <f t="shared" ref="CT5:CT20" si="41">IFERROR(M3*(1-(0.5*((P3-J3)/(2*N3)))*CK5), 0)</f>
        <v>0</v>
      </c>
      <c r="CU5" s="46">
        <f t="shared" ref="CU5:CU20" si="42">IFERROR(0.5*((($P$19-$J$19)-(P3-J3))/(2*($N$19-N3)))*T3, 0)</f>
        <v>0</v>
      </c>
      <c r="CV5" s="46">
        <f t="shared" ref="CV5:CV20" si="43">IFERROR((1-(1-(J3/K3))^2)*0.4*K3, 0)</f>
        <v>0</v>
      </c>
      <c r="CW5" s="46">
        <f t="shared" ref="CW5:CW20" si="44">IFERROR(Q3*CO5*CQ5, 0)</f>
        <v>0</v>
      </c>
      <c r="CX5" s="46">
        <f t="shared" ref="CX5:CX20" si="45">IFERROR((N3-M3)*(1-(1.07*CP5)), 0)</f>
        <v>0</v>
      </c>
      <c r="CY5" s="46">
        <f t="shared" ref="CY5:CY20" si="46">IFERROR(((1-(J3/K3))^2)*0.4*K3, 0)</f>
        <v>0</v>
      </c>
      <c r="CZ5" s="44">
        <f t="shared" ref="CZ5:CZ20" si="47">IFERROR(((CT5+CU5+CV5)*CM5)+CW5+CX5+CY5+U3, 0)</f>
        <v>0</v>
      </c>
    </row>
    <row r="6" spans="2:104" ht="23.1" x14ac:dyDescent="0.85">
      <c r="B6" s="11">
        <v>3</v>
      </c>
      <c r="C6" s="11" t="s">
        <v>20</v>
      </c>
      <c r="D6" s="18"/>
      <c r="E6" s="19"/>
      <c r="F6" s="134">
        <f t="shared" si="17"/>
        <v>0</v>
      </c>
      <c r="G6" s="18"/>
      <c r="H6" s="19"/>
      <c r="I6" s="137">
        <f t="shared" si="18"/>
        <v>0</v>
      </c>
      <c r="J6" s="34"/>
      <c r="K6" s="34"/>
      <c r="L6" s="32">
        <f t="shared" si="19"/>
        <v>0</v>
      </c>
      <c r="M6" s="22">
        <f t="shared" si="0"/>
        <v>0</v>
      </c>
      <c r="N6" s="19">
        <f t="shared" si="1"/>
        <v>0</v>
      </c>
      <c r="O6" s="140">
        <f t="shared" si="20"/>
        <v>0</v>
      </c>
      <c r="P6" s="20">
        <f t="shared" si="21"/>
        <v>0</v>
      </c>
      <c r="Q6" s="18"/>
      <c r="R6" s="19"/>
      <c r="S6" s="20">
        <f t="shared" si="22"/>
        <v>0</v>
      </c>
      <c r="T6" s="18"/>
      <c r="U6" s="19"/>
      <c r="V6" s="19"/>
      <c r="W6" s="19"/>
      <c r="X6" s="19"/>
      <c r="Y6" s="19"/>
      <c r="Z6" s="19"/>
      <c r="AA6" s="19"/>
      <c r="AB6" s="63">
        <f>IFERROR((AB3/32)*40, 0)</f>
        <v>0</v>
      </c>
      <c r="AD6" s="11">
        <v>3</v>
      </c>
      <c r="AE6" s="11"/>
      <c r="AF6" s="18"/>
      <c r="AG6" s="19"/>
      <c r="AH6" s="134">
        <f t="shared" si="23"/>
        <v>0</v>
      </c>
      <c r="AI6" s="18"/>
      <c r="AJ6" s="19"/>
      <c r="AK6" s="137">
        <f t="shared" si="24"/>
        <v>0</v>
      </c>
      <c r="AL6" s="34"/>
      <c r="AM6" s="34"/>
      <c r="AN6" s="32">
        <f t="shared" si="25"/>
        <v>0</v>
      </c>
      <c r="AO6" s="22">
        <f t="shared" si="2"/>
        <v>0</v>
      </c>
      <c r="AP6" s="19">
        <f t="shared" si="3"/>
        <v>0</v>
      </c>
      <c r="AQ6" s="140">
        <f t="shared" si="26"/>
        <v>0</v>
      </c>
      <c r="AR6" s="20">
        <f t="shared" si="27"/>
        <v>0</v>
      </c>
      <c r="AS6" s="18"/>
      <c r="AT6" s="19"/>
      <c r="AU6" s="20">
        <f t="shared" si="28"/>
        <v>0</v>
      </c>
      <c r="AV6" s="18"/>
      <c r="AW6" s="19"/>
      <c r="AX6" s="19"/>
      <c r="AY6" s="19"/>
      <c r="AZ6" s="19"/>
      <c r="BA6" s="19"/>
      <c r="BB6" s="19"/>
      <c r="BC6" s="19"/>
      <c r="BD6" s="63">
        <f>IFERROR((BD3/32)*40, 0)</f>
        <v>0</v>
      </c>
      <c r="BF6" s="70">
        <v>3</v>
      </c>
      <c r="BG6" s="71" t="s">
        <v>20</v>
      </c>
      <c r="BH6" s="89">
        <f t="shared" si="4"/>
        <v>0</v>
      </c>
      <c r="BI6" s="120">
        <f t="shared" si="5"/>
        <v>0</v>
      </c>
      <c r="BJ6" s="121">
        <f t="shared" si="6"/>
        <v>0</v>
      </c>
      <c r="BK6" s="89">
        <f t="shared" si="7"/>
        <v>0</v>
      </c>
      <c r="BL6" s="120">
        <f t="shared" si="8"/>
        <v>0</v>
      </c>
      <c r="BM6" s="122">
        <f t="shared" si="9"/>
        <v>0</v>
      </c>
      <c r="BN6" s="90">
        <f t="shared" si="10"/>
        <v>0</v>
      </c>
      <c r="BO6" s="89">
        <f t="shared" si="11"/>
        <v>0</v>
      </c>
      <c r="BP6" s="120">
        <f t="shared" si="12"/>
        <v>0</v>
      </c>
      <c r="BQ6" s="123">
        <f t="shared" si="13"/>
        <v>0</v>
      </c>
      <c r="BR6" s="91">
        <f t="shared" si="14"/>
        <v>0</v>
      </c>
      <c r="BS6" s="92">
        <f t="shared" si="15"/>
        <v>0</v>
      </c>
      <c r="BT6" s="93">
        <f t="shared" si="29"/>
        <v>0</v>
      </c>
      <c r="BU6" s="112">
        <f t="shared" si="16"/>
        <v>0</v>
      </c>
      <c r="BV6" s="93">
        <f>IFERROR((D6*2)-(E6*((HOME!$D$18)*2))+(G6*3)-(H6*((HOME!$E$18)*3))+(J6)-(K6*(HOME!$F$18))+S6+T6+V6+W6-U6, 0)</f>
        <v>0</v>
      </c>
      <c r="BX6" s="26">
        <v>1</v>
      </c>
      <c r="BY6" s="25" t="s">
        <v>18</v>
      </c>
      <c r="BZ6" s="48">
        <f t="shared" si="30"/>
        <v>0</v>
      </c>
      <c r="CA6" s="40">
        <f t="shared" ref="CA6:CA20" si="48">IFERROR(($AS$19/($AS$19+$R$19)), 0)</f>
        <v>0</v>
      </c>
      <c r="CB6" s="46">
        <f t="shared" ref="CB6:CB20" si="49">IFERROR(($AQ$19*(1-CA6))/($AQ$19*(1-CA6)+(CA6*(1-$AQ$19))), 0)</f>
        <v>0</v>
      </c>
      <c r="CC6" s="46">
        <f t="shared" si="31"/>
        <v>0</v>
      </c>
      <c r="CD6" s="46">
        <f t="shared" si="32"/>
        <v>0</v>
      </c>
      <c r="CE6" s="36">
        <f t="shared" si="33"/>
        <v>0</v>
      </c>
      <c r="CF6" s="46">
        <f t="shared" ref="CF6:CF20" si="50">IFERROR(CC6+CE6+CD6, 0)</f>
        <v>0</v>
      </c>
      <c r="CG6" s="46">
        <f t="shared" ref="CG6:CG20" si="51">IFERROR(BZ6+CF6, 0)</f>
        <v>0</v>
      </c>
      <c r="CH6" s="46">
        <f t="shared" si="34"/>
        <v>0</v>
      </c>
      <c r="CI6" s="54">
        <f t="shared" ref="CI6:CI20" si="52">IFERROR($AO$19+(1-((1-$AN$19)^2))*0.4*$AM$19, 0)</f>
        <v>0</v>
      </c>
      <c r="CJ6" s="48">
        <f t="shared" si="35"/>
        <v>0</v>
      </c>
      <c r="CK6" s="46">
        <f t="shared" si="36"/>
        <v>0</v>
      </c>
      <c r="CL6" s="46">
        <f t="shared" si="37"/>
        <v>0</v>
      </c>
      <c r="CM6" s="36">
        <f t="shared" si="38"/>
        <v>0</v>
      </c>
      <c r="CN6" s="46">
        <f t="shared" ref="CN6:CN20" si="53">IFERROR($M$19+(1-(1-($J$19/$K$19))^2)*$K$19*0.4, 0)</f>
        <v>0</v>
      </c>
      <c r="CO6" s="46">
        <f t="shared" ref="CO6:CO20" si="54">IFERROR(((1-CP6)*CQ6)/((1-CP6)*CQ6+(1-CQ6)*CP6), 0)</f>
        <v>0</v>
      </c>
      <c r="CP6" s="46">
        <f t="shared" ref="CP6:CP20" si="55">IFERROR($Q$19/($Q$19+$AT$19), 0)</f>
        <v>0</v>
      </c>
      <c r="CQ6" s="46">
        <f t="shared" ref="CQ6:CQ20" si="56">IFERROR(CN6/($N$19+0.44*$K$19+$U$19), 0)</f>
        <v>0</v>
      </c>
      <c r="CR6" s="46">
        <f t="shared" si="39"/>
        <v>0</v>
      </c>
      <c r="CS6" s="46">
        <f t="shared" si="40"/>
        <v>0</v>
      </c>
      <c r="CT6" s="46">
        <f t="shared" si="41"/>
        <v>0</v>
      </c>
      <c r="CU6" s="46">
        <f t="shared" si="42"/>
        <v>0</v>
      </c>
      <c r="CV6" s="46">
        <f t="shared" si="43"/>
        <v>0</v>
      </c>
      <c r="CW6" s="46">
        <f t="shared" si="44"/>
        <v>0</v>
      </c>
      <c r="CX6" s="46">
        <f t="shared" si="45"/>
        <v>0</v>
      </c>
      <c r="CY6" s="46">
        <f t="shared" si="46"/>
        <v>0</v>
      </c>
      <c r="CZ6" s="44">
        <f t="shared" si="47"/>
        <v>0</v>
      </c>
    </row>
    <row r="7" spans="2:104" ht="23.1" x14ac:dyDescent="0.85">
      <c r="B7" s="11">
        <v>4</v>
      </c>
      <c r="C7" s="11" t="s">
        <v>21</v>
      </c>
      <c r="D7" s="15"/>
      <c r="E7" s="16"/>
      <c r="F7" s="133">
        <f t="shared" si="17"/>
        <v>0</v>
      </c>
      <c r="G7" s="15"/>
      <c r="H7" s="16"/>
      <c r="I7" s="136">
        <f t="shared" si="18"/>
        <v>0</v>
      </c>
      <c r="J7" s="33"/>
      <c r="K7" s="33"/>
      <c r="L7" s="31">
        <f t="shared" si="19"/>
        <v>0</v>
      </c>
      <c r="M7" s="21">
        <f t="shared" si="0"/>
        <v>0</v>
      </c>
      <c r="N7" s="16">
        <f t="shared" si="1"/>
        <v>0</v>
      </c>
      <c r="O7" s="139">
        <f t="shared" si="20"/>
        <v>0</v>
      </c>
      <c r="P7" s="17">
        <f t="shared" si="21"/>
        <v>0</v>
      </c>
      <c r="Q7" s="15"/>
      <c r="R7" s="16"/>
      <c r="S7" s="17">
        <f t="shared" si="22"/>
        <v>0</v>
      </c>
      <c r="T7" s="15"/>
      <c r="U7" s="16"/>
      <c r="V7" s="16"/>
      <c r="W7" s="16"/>
      <c r="X7" s="16"/>
      <c r="Y7" s="16"/>
      <c r="Z7" s="16"/>
      <c r="AA7" s="16"/>
      <c r="AD7" s="11">
        <v>4</v>
      </c>
      <c r="AE7" s="11"/>
      <c r="AF7" s="15"/>
      <c r="AG7" s="16"/>
      <c r="AH7" s="133">
        <f t="shared" si="23"/>
        <v>0</v>
      </c>
      <c r="AI7" s="15"/>
      <c r="AJ7" s="16"/>
      <c r="AK7" s="136">
        <f t="shared" si="24"/>
        <v>0</v>
      </c>
      <c r="AL7" s="33"/>
      <c r="AM7" s="33"/>
      <c r="AN7" s="31">
        <f t="shared" si="25"/>
        <v>0</v>
      </c>
      <c r="AO7" s="21">
        <f t="shared" si="2"/>
        <v>0</v>
      </c>
      <c r="AP7" s="16">
        <f t="shared" si="3"/>
        <v>0</v>
      </c>
      <c r="AQ7" s="139">
        <f t="shared" si="26"/>
        <v>0</v>
      </c>
      <c r="AR7" s="17">
        <f t="shared" si="27"/>
        <v>0</v>
      </c>
      <c r="AS7" s="15"/>
      <c r="AT7" s="16"/>
      <c r="AU7" s="17">
        <f t="shared" si="28"/>
        <v>0</v>
      </c>
      <c r="AV7" s="15"/>
      <c r="AW7" s="16"/>
      <c r="AX7" s="16"/>
      <c r="AY7" s="16"/>
      <c r="AZ7" s="16"/>
      <c r="BA7" s="16"/>
      <c r="BB7" s="16"/>
      <c r="BC7" s="16"/>
      <c r="BF7" s="70">
        <v>4</v>
      </c>
      <c r="BG7" s="71" t="s">
        <v>21</v>
      </c>
      <c r="BH7" s="84">
        <f t="shared" si="4"/>
        <v>0</v>
      </c>
      <c r="BI7" s="116">
        <f t="shared" si="5"/>
        <v>0</v>
      </c>
      <c r="BJ7" s="117">
        <f t="shared" si="6"/>
        <v>0</v>
      </c>
      <c r="BK7" s="84">
        <f t="shared" si="7"/>
        <v>0</v>
      </c>
      <c r="BL7" s="116">
        <f t="shared" si="8"/>
        <v>0</v>
      </c>
      <c r="BM7" s="118">
        <f t="shared" si="9"/>
        <v>0</v>
      </c>
      <c r="BN7" s="85">
        <f t="shared" si="10"/>
        <v>0</v>
      </c>
      <c r="BO7" s="84">
        <f t="shared" si="11"/>
        <v>0</v>
      </c>
      <c r="BP7" s="116">
        <f t="shared" si="12"/>
        <v>0</v>
      </c>
      <c r="BQ7" s="119">
        <f t="shared" si="13"/>
        <v>0</v>
      </c>
      <c r="BR7" s="86">
        <f t="shared" si="14"/>
        <v>0</v>
      </c>
      <c r="BS7" s="87">
        <f t="shared" si="15"/>
        <v>0</v>
      </c>
      <c r="BT7" s="88">
        <f t="shared" si="29"/>
        <v>0</v>
      </c>
      <c r="BU7" s="111">
        <f t="shared" si="16"/>
        <v>0</v>
      </c>
      <c r="BV7" s="88">
        <f>IFERROR((D7*2)-(E7*((HOME!$D$18)*2))+(G7*3)-(H7*((HOME!$E$18)*3))+(J7)-(K7*(HOME!$F$18))+S7+T7+V7+W7-U7, 0)</f>
        <v>0</v>
      </c>
      <c r="BX7" s="26">
        <v>2</v>
      </c>
      <c r="BY7" s="25" t="s">
        <v>19</v>
      </c>
      <c r="BZ7" s="48">
        <f t="shared" si="30"/>
        <v>0</v>
      </c>
      <c r="CA7" s="40">
        <f t="shared" si="48"/>
        <v>0</v>
      </c>
      <c r="CB7" s="46">
        <f t="shared" si="49"/>
        <v>0</v>
      </c>
      <c r="CC7" s="46">
        <f t="shared" si="31"/>
        <v>0</v>
      </c>
      <c r="CD7" s="46">
        <f t="shared" si="32"/>
        <v>0</v>
      </c>
      <c r="CE7" s="36">
        <f t="shared" si="33"/>
        <v>0</v>
      </c>
      <c r="CF7" s="46">
        <f t="shared" si="50"/>
        <v>0</v>
      </c>
      <c r="CG7" s="46">
        <f t="shared" si="51"/>
        <v>0</v>
      </c>
      <c r="CH7" s="46">
        <f t="shared" si="34"/>
        <v>0</v>
      </c>
      <c r="CI7" s="54">
        <f t="shared" si="52"/>
        <v>0</v>
      </c>
      <c r="CJ7" s="48">
        <f t="shared" si="35"/>
        <v>0</v>
      </c>
      <c r="CK7" s="46">
        <f t="shared" si="36"/>
        <v>0</v>
      </c>
      <c r="CL7" s="46">
        <f t="shared" si="37"/>
        <v>0</v>
      </c>
      <c r="CM7" s="36">
        <f t="shared" si="38"/>
        <v>0</v>
      </c>
      <c r="CN7" s="46">
        <f t="shared" si="53"/>
        <v>0</v>
      </c>
      <c r="CO7" s="46">
        <f t="shared" si="54"/>
        <v>0</v>
      </c>
      <c r="CP7" s="46">
        <f t="shared" si="55"/>
        <v>0</v>
      </c>
      <c r="CQ7" s="46">
        <f t="shared" si="56"/>
        <v>0</v>
      </c>
      <c r="CR7" s="46">
        <f t="shared" si="39"/>
        <v>0</v>
      </c>
      <c r="CS7" s="46">
        <f t="shared" si="40"/>
        <v>0</v>
      </c>
      <c r="CT7" s="46">
        <f t="shared" si="41"/>
        <v>0</v>
      </c>
      <c r="CU7" s="46">
        <f t="shared" si="42"/>
        <v>0</v>
      </c>
      <c r="CV7" s="46">
        <f t="shared" si="43"/>
        <v>0</v>
      </c>
      <c r="CW7" s="46">
        <f t="shared" si="44"/>
        <v>0</v>
      </c>
      <c r="CX7" s="46">
        <f t="shared" si="45"/>
        <v>0</v>
      </c>
      <c r="CY7" s="46">
        <f t="shared" si="46"/>
        <v>0</v>
      </c>
      <c r="CZ7" s="44">
        <f t="shared" si="47"/>
        <v>0</v>
      </c>
    </row>
    <row r="8" spans="2:104" ht="23.1" x14ac:dyDescent="0.85">
      <c r="B8" s="11">
        <v>5</v>
      </c>
      <c r="C8" s="11" t="s">
        <v>22</v>
      </c>
      <c r="D8" s="18"/>
      <c r="E8" s="19"/>
      <c r="F8" s="134">
        <f t="shared" si="17"/>
        <v>0</v>
      </c>
      <c r="G8" s="18"/>
      <c r="H8" s="19"/>
      <c r="I8" s="137">
        <f t="shared" si="18"/>
        <v>0</v>
      </c>
      <c r="J8" s="34"/>
      <c r="K8" s="34"/>
      <c r="L8" s="32">
        <f t="shared" si="19"/>
        <v>0</v>
      </c>
      <c r="M8" s="22">
        <f t="shared" si="0"/>
        <v>0</v>
      </c>
      <c r="N8" s="19">
        <f t="shared" si="1"/>
        <v>0</v>
      </c>
      <c r="O8" s="140">
        <f t="shared" si="20"/>
        <v>0</v>
      </c>
      <c r="P8" s="20">
        <f t="shared" si="21"/>
        <v>0</v>
      </c>
      <c r="Q8" s="18"/>
      <c r="R8" s="19"/>
      <c r="S8" s="20">
        <f t="shared" si="22"/>
        <v>0</v>
      </c>
      <c r="T8" s="18"/>
      <c r="U8" s="19"/>
      <c r="V8" s="19"/>
      <c r="W8" s="19"/>
      <c r="X8" s="19"/>
      <c r="Y8" s="19"/>
      <c r="Z8" s="19"/>
      <c r="AA8" s="19"/>
      <c r="AD8" s="11">
        <v>5</v>
      </c>
      <c r="AE8" s="11"/>
      <c r="AF8" s="18"/>
      <c r="AG8" s="19"/>
      <c r="AH8" s="134">
        <f t="shared" si="23"/>
        <v>0</v>
      </c>
      <c r="AI8" s="18"/>
      <c r="AJ8" s="19"/>
      <c r="AK8" s="137">
        <f t="shared" si="24"/>
        <v>0</v>
      </c>
      <c r="AL8" s="34"/>
      <c r="AM8" s="34"/>
      <c r="AN8" s="32">
        <f t="shared" si="25"/>
        <v>0</v>
      </c>
      <c r="AO8" s="22">
        <f t="shared" si="2"/>
        <v>0</v>
      </c>
      <c r="AP8" s="19">
        <f t="shared" si="3"/>
        <v>0</v>
      </c>
      <c r="AQ8" s="140">
        <f t="shared" si="26"/>
        <v>0</v>
      </c>
      <c r="AR8" s="20">
        <f t="shared" si="27"/>
        <v>0</v>
      </c>
      <c r="AS8" s="18"/>
      <c r="AT8" s="19"/>
      <c r="AU8" s="20">
        <f t="shared" si="28"/>
        <v>0</v>
      </c>
      <c r="AV8" s="18"/>
      <c r="AW8" s="19"/>
      <c r="AX8" s="19"/>
      <c r="AY8" s="19"/>
      <c r="AZ8" s="19"/>
      <c r="BA8" s="19"/>
      <c r="BB8" s="19"/>
      <c r="BC8" s="19"/>
      <c r="BF8" s="70">
        <v>5</v>
      </c>
      <c r="BG8" s="71" t="s">
        <v>22</v>
      </c>
      <c r="BH8" s="89">
        <f t="shared" si="4"/>
        <v>0</v>
      </c>
      <c r="BI8" s="120">
        <f t="shared" si="5"/>
        <v>0</v>
      </c>
      <c r="BJ8" s="121">
        <f t="shared" si="6"/>
        <v>0</v>
      </c>
      <c r="BK8" s="89">
        <f t="shared" si="7"/>
        <v>0</v>
      </c>
      <c r="BL8" s="120">
        <f t="shared" si="8"/>
        <v>0</v>
      </c>
      <c r="BM8" s="122">
        <f t="shared" si="9"/>
        <v>0</v>
      </c>
      <c r="BN8" s="90">
        <f t="shared" si="10"/>
        <v>0</v>
      </c>
      <c r="BO8" s="89">
        <f t="shared" si="11"/>
        <v>0</v>
      </c>
      <c r="BP8" s="120">
        <f t="shared" si="12"/>
        <v>0</v>
      </c>
      <c r="BQ8" s="123">
        <f t="shared" si="13"/>
        <v>0</v>
      </c>
      <c r="BR8" s="91">
        <f t="shared" si="14"/>
        <v>0</v>
      </c>
      <c r="BS8" s="92">
        <f t="shared" si="15"/>
        <v>0</v>
      </c>
      <c r="BT8" s="93">
        <f t="shared" si="29"/>
        <v>0</v>
      </c>
      <c r="BU8" s="112">
        <f t="shared" si="16"/>
        <v>0</v>
      </c>
      <c r="BV8" s="93">
        <f>IFERROR((D8*2)-(E8*((HOME!$D$18)*2))+(G8*3)-(H8*((HOME!$E$18)*3))+(J8)-(K8*(HOME!$F$18))+S8+T8+V8+W8-U8, 0)</f>
        <v>0</v>
      </c>
      <c r="BX8" s="26">
        <v>3</v>
      </c>
      <c r="BY8" s="25" t="s">
        <v>20</v>
      </c>
      <c r="BZ8" s="48">
        <f t="shared" si="30"/>
        <v>0</v>
      </c>
      <c r="CA8" s="40">
        <f t="shared" si="48"/>
        <v>0</v>
      </c>
      <c r="CB8" s="46">
        <f t="shared" si="49"/>
        <v>0</v>
      </c>
      <c r="CC8" s="46">
        <f t="shared" si="31"/>
        <v>0</v>
      </c>
      <c r="CD8" s="46">
        <f t="shared" si="32"/>
        <v>0</v>
      </c>
      <c r="CE8" s="36">
        <f t="shared" si="33"/>
        <v>0</v>
      </c>
      <c r="CF8" s="46">
        <f t="shared" si="50"/>
        <v>0</v>
      </c>
      <c r="CG8" s="46">
        <f t="shared" si="51"/>
        <v>0</v>
      </c>
      <c r="CH8" s="46">
        <f t="shared" si="34"/>
        <v>0</v>
      </c>
      <c r="CI8" s="54">
        <f t="shared" si="52"/>
        <v>0</v>
      </c>
      <c r="CJ8" s="48">
        <f t="shared" si="35"/>
        <v>0</v>
      </c>
      <c r="CK8" s="46">
        <f t="shared" si="36"/>
        <v>0</v>
      </c>
      <c r="CL8" s="46">
        <f t="shared" si="37"/>
        <v>0</v>
      </c>
      <c r="CM8" s="36">
        <f t="shared" si="38"/>
        <v>0</v>
      </c>
      <c r="CN8" s="46">
        <f t="shared" si="53"/>
        <v>0</v>
      </c>
      <c r="CO8" s="46">
        <f t="shared" si="54"/>
        <v>0</v>
      </c>
      <c r="CP8" s="46">
        <f t="shared" si="55"/>
        <v>0</v>
      </c>
      <c r="CQ8" s="46">
        <f t="shared" si="56"/>
        <v>0</v>
      </c>
      <c r="CR8" s="46">
        <f t="shared" si="39"/>
        <v>0</v>
      </c>
      <c r="CS8" s="46">
        <f t="shared" si="40"/>
        <v>0</v>
      </c>
      <c r="CT8" s="46">
        <f t="shared" si="41"/>
        <v>0</v>
      </c>
      <c r="CU8" s="46">
        <f t="shared" si="42"/>
        <v>0</v>
      </c>
      <c r="CV8" s="46">
        <f t="shared" si="43"/>
        <v>0</v>
      </c>
      <c r="CW8" s="46">
        <f t="shared" si="44"/>
        <v>0</v>
      </c>
      <c r="CX8" s="46">
        <f t="shared" si="45"/>
        <v>0</v>
      </c>
      <c r="CY8" s="46">
        <f t="shared" si="46"/>
        <v>0</v>
      </c>
      <c r="CZ8" s="44">
        <f t="shared" si="47"/>
        <v>0</v>
      </c>
    </row>
    <row r="9" spans="2:104" ht="23.1" x14ac:dyDescent="0.85">
      <c r="B9" s="11">
        <v>10</v>
      </c>
      <c r="C9" s="11" t="s">
        <v>23</v>
      </c>
      <c r="D9" s="15"/>
      <c r="E9" s="16"/>
      <c r="F9" s="133">
        <f t="shared" si="17"/>
        <v>0</v>
      </c>
      <c r="G9" s="15"/>
      <c r="H9" s="16"/>
      <c r="I9" s="136">
        <f t="shared" si="18"/>
        <v>0</v>
      </c>
      <c r="J9" s="33"/>
      <c r="K9" s="33"/>
      <c r="L9" s="31">
        <f t="shared" si="19"/>
        <v>0</v>
      </c>
      <c r="M9" s="21">
        <f t="shared" si="0"/>
        <v>0</v>
      </c>
      <c r="N9" s="16">
        <f t="shared" si="1"/>
        <v>0</v>
      </c>
      <c r="O9" s="139">
        <f t="shared" si="20"/>
        <v>0</v>
      </c>
      <c r="P9" s="17">
        <f t="shared" si="21"/>
        <v>0</v>
      </c>
      <c r="Q9" s="15"/>
      <c r="R9" s="16"/>
      <c r="S9" s="17">
        <f t="shared" si="22"/>
        <v>0</v>
      </c>
      <c r="T9" s="15"/>
      <c r="U9" s="16"/>
      <c r="V9" s="16"/>
      <c r="W9" s="16"/>
      <c r="X9" s="16"/>
      <c r="Y9" s="16"/>
      <c r="Z9" s="16"/>
      <c r="AA9" s="16"/>
      <c r="AD9" s="11">
        <v>10</v>
      </c>
      <c r="AE9" s="11"/>
      <c r="AF9" s="15"/>
      <c r="AG9" s="16"/>
      <c r="AH9" s="133">
        <f t="shared" si="23"/>
        <v>0</v>
      </c>
      <c r="AI9" s="15"/>
      <c r="AJ9" s="16"/>
      <c r="AK9" s="136">
        <f t="shared" si="24"/>
        <v>0</v>
      </c>
      <c r="AL9" s="33"/>
      <c r="AM9" s="33"/>
      <c r="AN9" s="31">
        <f t="shared" si="25"/>
        <v>0</v>
      </c>
      <c r="AO9" s="21">
        <f t="shared" si="2"/>
        <v>0</v>
      </c>
      <c r="AP9" s="16">
        <f t="shared" si="3"/>
        <v>0</v>
      </c>
      <c r="AQ9" s="139">
        <f t="shared" si="26"/>
        <v>0</v>
      </c>
      <c r="AR9" s="17">
        <f t="shared" si="27"/>
        <v>0</v>
      </c>
      <c r="AS9" s="15"/>
      <c r="AT9" s="16"/>
      <c r="AU9" s="17">
        <f t="shared" si="28"/>
        <v>0</v>
      </c>
      <c r="AV9" s="15"/>
      <c r="AW9" s="16"/>
      <c r="AX9" s="16"/>
      <c r="AY9" s="16"/>
      <c r="AZ9" s="16"/>
      <c r="BA9" s="16"/>
      <c r="BB9" s="16"/>
      <c r="BC9" s="16"/>
      <c r="BF9" s="70">
        <v>10</v>
      </c>
      <c r="BG9" s="71" t="s">
        <v>23</v>
      </c>
      <c r="BH9" s="84">
        <f t="shared" si="4"/>
        <v>0</v>
      </c>
      <c r="BI9" s="116">
        <f t="shared" si="5"/>
        <v>0</v>
      </c>
      <c r="BJ9" s="117">
        <f t="shared" si="6"/>
        <v>0</v>
      </c>
      <c r="BK9" s="84">
        <f t="shared" si="7"/>
        <v>0</v>
      </c>
      <c r="BL9" s="116">
        <f t="shared" si="8"/>
        <v>0</v>
      </c>
      <c r="BM9" s="118">
        <f t="shared" si="9"/>
        <v>0</v>
      </c>
      <c r="BN9" s="85">
        <f t="shared" si="10"/>
        <v>0</v>
      </c>
      <c r="BO9" s="84">
        <f t="shared" si="11"/>
        <v>0</v>
      </c>
      <c r="BP9" s="116">
        <f t="shared" si="12"/>
        <v>0</v>
      </c>
      <c r="BQ9" s="119">
        <f t="shared" si="13"/>
        <v>0</v>
      </c>
      <c r="BR9" s="86">
        <f t="shared" si="14"/>
        <v>0</v>
      </c>
      <c r="BS9" s="87">
        <f t="shared" si="15"/>
        <v>0</v>
      </c>
      <c r="BT9" s="88">
        <f t="shared" si="29"/>
        <v>0</v>
      </c>
      <c r="BU9" s="111">
        <f t="shared" si="16"/>
        <v>0</v>
      </c>
      <c r="BV9" s="88">
        <f>IFERROR((D9*2)-(E9*((HOME!$D$18)*2))+(G9*3)-(H9*((HOME!$E$18)*3))+(J9)-(K9*(HOME!$F$18))+S9+T9+V9+W9-U9, 0)</f>
        <v>0</v>
      </c>
      <c r="BX9" s="26">
        <v>4</v>
      </c>
      <c r="BY9" s="25" t="s">
        <v>21</v>
      </c>
      <c r="BZ9" s="48">
        <f t="shared" si="30"/>
        <v>0</v>
      </c>
      <c r="CA9" s="40">
        <f t="shared" si="48"/>
        <v>0</v>
      </c>
      <c r="CB9" s="46">
        <f t="shared" si="49"/>
        <v>0</v>
      </c>
      <c r="CC9" s="46">
        <f t="shared" si="31"/>
        <v>0</v>
      </c>
      <c r="CD9" s="46">
        <f t="shared" si="32"/>
        <v>0</v>
      </c>
      <c r="CE9" s="36">
        <f t="shared" si="33"/>
        <v>0</v>
      </c>
      <c r="CF9" s="46">
        <f t="shared" si="50"/>
        <v>0</v>
      </c>
      <c r="CG9" s="46">
        <f t="shared" si="51"/>
        <v>0</v>
      </c>
      <c r="CH9" s="46">
        <f t="shared" si="34"/>
        <v>0</v>
      </c>
      <c r="CI9" s="54">
        <f t="shared" si="52"/>
        <v>0</v>
      </c>
      <c r="CJ9" s="48">
        <f t="shared" si="35"/>
        <v>0</v>
      </c>
      <c r="CK9" s="46">
        <f t="shared" si="36"/>
        <v>0</v>
      </c>
      <c r="CL9" s="46">
        <f t="shared" si="37"/>
        <v>0</v>
      </c>
      <c r="CM9" s="36">
        <f t="shared" si="38"/>
        <v>0</v>
      </c>
      <c r="CN9" s="46">
        <f t="shared" si="53"/>
        <v>0</v>
      </c>
      <c r="CO9" s="46">
        <f t="shared" si="54"/>
        <v>0</v>
      </c>
      <c r="CP9" s="46">
        <f t="shared" si="55"/>
        <v>0</v>
      </c>
      <c r="CQ9" s="46">
        <f t="shared" si="56"/>
        <v>0</v>
      </c>
      <c r="CR9" s="46">
        <f t="shared" si="39"/>
        <v>0</v>
      </c>
      <c r="CS9" s="46">
        <f t="shared" si="40"/>
        <v>0</v>
      </c>
      <c r="CT9" s="46">
        <f t="shared" si="41"/>
        <v>0</v>
      </c>
      <c r="CU9" s="46">
        <f t="shared" si="42"/>
        <v>0</v>
      </c>
      <c r="CV9" s="46">
        <f t="shared" si="43"/>
        <v>0</v>
      </c>
      <c r="CW9" s="46">
        <f t="shared" si="44"/>
        <v>0</v>
      </c>
      <c r="CX9" s="46">
        <f t="shared" si="45"/>
        <v>0</v>
      </c>
      <c r="CY9" s="46">
        <f t="shared" si="46"/>
        <v>0</v>
      </c>
      <c r="CZ9" s="44">
        <f t="shared" si="47"/>
        <v>0</v>
      </c>
    </row>
    <row r="10" spans="2:104" ht="23.1" x14ac:dyDescent="0.85">
      <c r="B10" s="11">
        <v>11</v>
      </c>
      <c r="C10" s="11" t="s">
        <v>24</v>
      </c>
      <c r="D10" s="18"/>
      <c r="E10" s="19"/>
      <c r="F10" s="134">
        <f t="shared" si="17"/>
        <v>0</v>
      </c>
      <c r="G10" s="18"/>
      <c r="H10" s="19"/>
      <c r="I10" s="137">
        <f t="shared" si="18"/>
        <v>0</v>
      </c>
      <c r="J10" s="34"/>
      <c r="K10" s="34"/>
      <c r="L10" s="32">
        <f t="shared" si="19"/>
        <v>0</v>
      </c>
      <c r="M10" s="22">
        <f t="shared" si="0"/>
        <v>0</v>
      </c>
      <c r="N10" s="19">
        <f t="shared" si="1"/>
        <v>0</v>
      </c>
      <c r="O10" s="140">
        <f t="shared" si="20"/>
        <v>0</v>
      </c>
      <c r="P10" s="20">
        <f t="shared" si="21"/>
        <v>0</v>
      </c>
      <c r="Q10" s="18"/>
      <c r="R10" s="19"/>
      <c r="S10" s="20">
        <f t="shared" si="22"/>
        <v>0</v>
      </c>
      <c r="T10" s="18"/>
      <c r="U10" s="19"/>
      <c r="V10" s="19"/>
      <c r="W10" s="19"/>
      <c r="X10" s="19"/>
      <c r="Y10" s="19"/>
      <c r="Z10" s="19"/>
      <c r="AA10" s="19"/>
      <c r="AD10" s="11">
        <v>11</v>
      </c>
      <c r="AE10" s="11"/>
      <c r="AF10" s="18"/>
      <c r="AG10" s="19"/>
      <c r="AH10" s="134">
        <f t="shared" si="23"/>
        <v>0</v>
      </c>
      <c r="AI10" s="18"/>
      <c r="AJ10" s="19"/>
      <c r="AK10" s="137">
        <f t="shared" si="24"/>
        <v>0</v>
      </c>
      <c r="AL10" s="34"/>
      <c r="AM10" s="34"/>
      <c r="AN10" s="32">
        <f t="shared" si="25"/>
        <v>0</v>
      </c>
      <c r="AO10" s="22">
        <f t="shared" si="2"/>
        <v>0</v>
      </c>
      <c r="AP10" s="19">
        <f t="shared" si="3"/>
        <v>0</v>
      </c>
      <c r="AQ10" s="140">
        <f t="shared" si="26"/>
        <v>0</v>
      </c>
      <c r="AR10" s="20">
        <f t="shared" si="27"/>
        <v>0</v>
      </c>
      <c r="AS10" s="18"/>
      <c r="AT10" s="19"/>
      <c r="AU10" s="20">
        <f t="shared" si="28"/>
        <v>0</v>
      </c>
      <c r="AV10" s="18"/>
      <c r="AW10" s="19"/>
      <c r="AX10" s="19"/>
      <c r="AY10" s="19"/>
      <c r="AZ10" s="19"/>
      <c r="BA10" s="19"/>
      <c r="BB10" s="19"/>
      <c r="BC10" s="19"/>
      <c r="BF10" s="70">
        <v>11</v>
      </c>
      <c r="BG10" s="71" t="s">
        <v>24</v>
      </c>
      <c r="BH10" s="89">
        <f t="shared" si="4"/>
        <v>0</v>
      </c>
      <c r="BI10" s="120">
        <f t="shared" si="5"/>
        <v>0</v>
      </c>
      <c r="BJ10" s="121">
        <f t="shared" si="6"/>
        <v>0</v>
      </c>
      <c r="BK10" s="89">
        <f t="shared" si="7"/>
        <v>0</v>
      </c>
      <c r="BL10" s="120">
        <f t="shared" si="8"/>
        <v>0</v>
      </c>
      <c r="BM10" s="122">
        <f t="shared" si="9"/>
        <v>0</v>
      </c>
      <c r="BN10" s="90">
        <f t="shared" si="10"/>
        <v>0</v>
      </c>
      <c r="BO10" s="89">
        <f t="shared" si="11"/>
        <v>0</v>
      </c>
      <c r="BP10" s="120">
        <f t="shared" si="12"/>
        <v>0</v>
      </c>
      <c r="BQ10" s="123">
        <f t="shared" si="13"/>
        <v>0</v>
      </c>
      <c r="BR10" s="91">
        <f t="shared" si="14"/>
        <v>0</v>
      </c>
      <c r="BS10" s="92">
        <f t="shared" si="15"/>
        <v>0</v>
      </c>
      <c r="BT10" s="93">
        <f t="shared" si="29"/>
        <v>0</v>
      </c>
      <c r="BU10" s="112">
        <f t="shared" si="16"/>
        <v>0</v>
      </c>
      <c r="BV10" s="93">
        <f>IFERROR((D10*2)-(E10*((HOME!$D$18)*2))+(G10*3)-(H10*((HOME!$E$18)*3))+(J10)-(K10*(HOME!$F$18))+S10+T10+V10+W10-U10, 0)</f>
        <v>0</v>
      </c>
      <c r="BX10" s="26">
        <v>5</v>
      </c>
      <c r="BY10" s="25" t="s">
        <v>22</v>
      </c>
      <c r="BZ10" s="48">
        <f t="shared" si="30"/>
        <v>0</v>
      </c>
      <c r="CA10" s="40">
        <f t="shared" si="48"/>
        <v>0</v>
      </c>
      <c r="CB10" s="46">
        <f t="shared" si="49"/>
        <v>0</v>
      </c>
      <c r="CC10" s="46">
        <f t="shared" si="31"/>
        <v>0</v>
      </c>
      <c r="CD10" s="46">
        <f t="shared" si="32"/>
        <v>0</v>
      </c>
      <c r="CE10" s="36">
        <f t="shared" si="33"/>
        <v>0</v>
      </c>
      <c r="CF10" s="46">
        <f t="shared" si="50"/>
        <v>0</v>
      </c>
      <c r="CG10" s="46">
        <f t="shared" si="51"/>
        <v>0</v>
      </c>
      <c r="CH10" s="46">
        <f t="shared" si="34"/>
        <v>0</v>
      </c>
      <c r="CI10" s="54">
        <f t="shared" si="52"/>
        <v>0</v>
      </c>
      <c r="CJ10" s="48">
        <f t="shared" si="35"/>
        <v>0</v>
      </c>
      <c r="CK10" s="46">
        <f t="shared" si="36"/>
        <v>0</v>
      </c>
      <c r="CL10" s="46">
        <f t="shared" si="37"/>
        <v>0</v>
      </c>
      <c r="CM10" s="36">
        <f t="shared" si="38"/>
        <v>0</v>
      </c>
      <c r="CN10" s="46">
        <f t="shared" si="53"/>
        <v>0</v>
      </c>
      <c r="CO10" s="46">
        <f t="shared" si="54"/>
        <v>0</v>
      </c>
      <c r="CP10" s="46">
        <f t="shared" si="55"/>
        <v>0</v>
      </c>
      <c r="CQ10" s="46">
        <f t="shared" si="56"/>
        <v>0</v>
      </c>
      <c r="CR10" s="46">
        <f t="shared" si="39"/>
        <v>0</v>
      </c>
      <c r="CS10" s="46">
        <f t="shared" si="40"/>
        <v>0</v>
      </c>
      <c r="CT10" s="46">
        <f t="shared" si="41"/>
        <v>0</v>
      </c>
      <c r="CU10" s="46">
        <f t="shared" si="42"/>
        <v>0</v>
      </c>
      <c r="CV10" s="46">
        <f t="shared" si="43"/>
        <v>0</v>
      </c>
      <c r="CW10" s="46">
        <f t="shared" si="44"/>
        <v>0</v>
      </c>
      <c r="CX10" s="46">
        <f t="shared" si="45"/>
        <v>0</v>
      </c>
      <c r="CY10" s="46">
        <f t="shared" si="46"/>
        <v>0</v>
      </c>
      <c r="CZ10" s="44">
        <f t="shared" si="47"/>
        <v>0</v>
      </c>
    </row>
    <row r="11" spans="2:104" ht="23.1" x14ac:dyDescent="0.85">
      <c r="B11" s="11">
        <v>12</v>
      </c>
      <c r="C11" s="11" t="s">
        <v>25</v>
      </c>
      <c r="D11" s="15"/>
      <c r="E11" s="16"/>
      <c r="F11" s="133">
        <f t="shared" si="17"/>
        <v>0</v>
      </c>
      <c r="G11" s="15"/>
      <c r="H11" s="16"/>
      <c r="I11" s="136">
        <f t="shared" si="18"/>
        <v>0</v>
      </c>
      <c r="J11" s="33"/>
      <c r="K11" s="33"/>
      <c r="L11" s="31">
        <f t="shared" si="19"/>
        <v>0</v>
      </c>
      <c r="M11" s="21">
        <f t="shared" si="0"/>
        <v>0</v>
      </c>
      <c r="N11" s="16">
        <f t="shared" si="1"/>
        <v>0</v>
      </c>
      <c r="O11" s="139">
        <f t="shared" si="20"/>
        <v>0</v>
      </c>
      <c r="P11" s="17">
        <f t="shared" si="21"/>
        <v>0</v>
      </c>
      <c r="Q11" s="15"/>
      <c r="R11" s="16"/>
      <c r="S11" s="17">
        <f t="shared" si="22"/>
        <v>0</v>
      </c>
      <c r="T11" s="15"/>
      <c r="U11" s="16"/>
      <c r="V11" s="16"/>
      <c r="W11" s="16"/>
      <c r="X11" s="16"/>
      <c r="Y11" s="16"/>
      <c r="Z11" s="16"/>
      <c r="AA11" s="16"/>
      <c r="AD11" s="11">
        <v>12</v>
      </c>
      <c r="AE11" s="11"/>
      <c r="AF11" s="15"/>
      <c r="AG11" s="16"/>
      <c r="AH11" s="133">
        <f t="shared" si="23"/>
        <v>0</v>
      </c>
      <c r="AI11" s="15"/>
      <c r="AJ11" s="16"/>
      <c r="AK11" s="136">
        <f t="shared" si="24"/>
        <v>0</v>
      </c>
      <c r="AL11" s="33"/>
      <c r="AM11" s="33"/>
      <c r="AN11" s="31">
        <f t="shared" si="25"/>
        <v>0</v>
      </c>
      <c r="AO11" s="21">
        <f t="shared" si="2"/>
        <v>0</v>
      </c>
      <c r="AP11" s="16">
        <f t="shared" si="3"/>
        <v>0</v>
      </c>
      <c r="AQ11" s="139">
        <f t="shared" si="26"/>
        <v>0</v>
      </c>
      <c r="AR11" s="17">
        <f t="shared" si="27"/>
        <v>0</v>
      </c>
      <c r="AS11" s="15"/>
      <c r="AT11" s="16"/>
      <c r="AU11" s="17">
        <f t="shared" si="28"/>
        <v>0</v>
      </c>
      <c r="AV11" s="15"/>
      <c r="AW11" s="16"/>
      <c r="AX11" s="16"/>
      <c r="AY11" s="16"/>
      <c r="AZ11" s="16"/>
      <c r="BA11" s="16"/>
      <c r="BB11" s="16"/>
      <c r="BC11" s="16"/>
      <c r="BF11" s="70">
        <v>12</v>
      </c>
      <c r="BG11" s="71" t="s">
        <v>25</v>
      </c>
      <c r="BH11" s="84">
        <f t="shared" si="4"/>
        <v>0</v>
      </c>
      <c r="BI11" s="116">
        <f t="shared" si="5"/>
        <v>0</v>
      </c>
      <c r="BJ11" s="117">
        <f t="shared" si="6"/>
        <v>0</v>
      </c>
      <c r="BK11" s="84">
        <f t="shared" si="7"/>
        <v>0</v>
      </c>
      <c r="BL11" s="116">
        <f t="shared" si="8"/>
        <v>0</v>
      </c>
      <c r="BM11" s="118">
        <f t="shared" si="9"/>
        <v>0</v>
      </c>
      <c r="BN11" s="85">
        <f t="shared" si="10"/>
        <v>0</v>
      </c>
      <c r="BO11" s="84">
        <f t="shared" si="11"/>
        <v>0</v>
      </c>
      <c r="BP11" s="116">
        <f t="shared" si="12"/>
        <v>0</v>
      </c>
      <c r="BQ11" s="119">
        <f t="shared" si="13"/>
        <v>0</v>
      </c>
      <c r="BR11" s="86">
        <f t="shared" si="14"/>
        <v>0</v>
      </c>
      <c r="BS11" s="87">
        <f t="shared" si="15"/>
        <v>0</v>
      </c>
      <c r="BT11" s="88">
        <f t="shared" si="29"/>
        <v>0</v>
      </c>
      <c r="BU11" s="111">
        <f t="shared" si="16"/>
        <v>0</v>
      </c>
      <c r="BV11" s="88">
        <f>IFERROR((D11*2)-(E11*((HOME!$D$18)*2))+(G11*3)-(H11*((HOME!$E$18)*3))+(J11)-(K11*(HOME!$F$18))+S11+T11+V11+W11-U11, 0)</f>
        <v>0</v>
      </c>
      <c r="BX11" s="26">
        <v>10</v>
      </c>
      <c r="BY11" s="25" t="s">
        <v>23</v>
      </c>
      <c r="BZ11" s="48">
        <f t="shared" si="30"/>
        <v>0</v>
      </c>
      <c r="CA11" s="40">
        <f t="shared" si="48"/>
        <v>0</v>
      </c>
      <c r="CB11" s="46">
        <f t="shared" si="49"/>
        <v>0</v>
      </c>
      <c r="CC11" s="46">
        <f t="shared" si="31"/>
        <v>0</v>
      </c>
      <c r="CD11" s="46">
        <f t="shared" si="32"/>
        <v>0</v>
      </c>
      <c r="CE11" s="36">
        <f t="shared" si="33"/>
        <v>0</v>
      </c>
      <c r="CF11" s="46">
        <f t="shared" si="50"/>
        <v>0</v>
      </c>
      <c r="CG11" s="46">
        <f t="shared" si="51"/>
        <v>0</v>
      </c>
      <c r="CH11" s="46">
        <f t="shared" si="34"/>
        <v>0</v>
      </c>
      <c r="CI11" s="54">
        <f t="shared" si="52"/>
        <v>0</v>
      </c>
      <c r="CJ11" s="48">
        <f t="shared" si="35"/>
        <v>0</v>
      </c>
      <c r="CK11" s="46">
        <f t="shared" si="36"/>
        <v>0</v>
      </c>
      <c r="CL11" s="46">
        <f t="shared" si="37"/>
        <v>0</v>
      </c>
      <c r="CM11" s="36">
        <f t="shared" si="38"/>
        <v>0</v>
      </c>
      <c r="CN11" s="46">
        <f t="shared" si="53"/>
        <v>0</v>
      </c>
      <c r="CO11" s="46">
        <f t="shared" si="54"/>
        <v>0</v>
      </c>
      <c r="CP11" s="46">
        <f t="shared" si="55"/>
        <v>0</v>
      </c>
      <c r="CQ11" s="46">
        <f t="shared" si="56"/>
        <v>0</v>
      </c>
      <c r="CR11" s="46">
        <f t="shared" si="39"/>
        <v>0</v>
      </c>
      <c r="CS11" s="46">
        <f t="shared" si="40"/>
        <v>0</v>
      </c>
      <c r="CT11" s="46">
        <f t="shared" si="41"/>
        <v>0</v>
      </c>
      <c r="CU11" s="46">
        <f t="shared" si="42"/>
        <v>0</v>
      </c>
      <c r="CV11" s="46">
        <f t="shared" si="43"/>
        <v>0</v>
      </c>
      <c r="CW11" s="46">
        <f t="shared" si="44"/>
        <v>0</v>
      </c>
      <c r="CX11" s="46">
        <f t="shared" si="45"/>
        <v>0</v>
      </c>
      <c r="CY11" s="46">
        <f t="shared" si="46"/>
        <v>0</v>
      </c>
      <c r="CZ11" s="44">
        <f t="shared" si="47"/>
        <v>0</v>
      </c>
    </row>
    <row r="12" spans="2:104" ht="23.1" x14ac:dyDescent="0.85">
      <c r="B12" s="11">
        <v>24</v>
      </c>
      <c r="C12" s="11" t="s">
        <v>26</v>
      </c>
      <c r="D12" s="18"/>
      <c r="E12" s="19"/>
      <c r="F12" s="134">
        <f t="shared" si="17"/>
        <v>0</v>
      </c>
      <c r="G12" s="18"/>
      <c r="H12" s="19"/>
      <c r="I12" s="137">
        <f t="shared" si="18"/>
        <v>0</v>
      </c>
      <c r="J12" s="34"/>
      <c r="K12" s="34"/>
      <c r="L12" s="32">
        <f t="shared" si="19"/>
        <v>0</v>
      </c>
      <c r="M12" s="22">
        <f t="shared" si="0"/>
        <v>0</v>
      </c>
      <c r="N12" s="19">
        <f t="shared" si="1"/>
        <v>0</v>
      </c>
      <c r="O12" s="140">
        <f t="shared" si="20"/>
        <v>0</v>
      </c>
      <c r="P12" s="20">
        <f t="shared" si="21"/>
        <v>0</v>
      </c>
      <c r="Q12" s="18"/>
      <c r="R12" s="19"/>
      <c r="S12" s="20">
        <f t="shared" si="22"/>
        <v>0</v>
      </c>
      <c r="T12" s="18"/>
      <c r="U12" s="19"/>
      <c r="V12" s="19"/>
      <c r="W12" s="19"/>
      <c r="X12" s="19"/>
      <c r="Y12" s="19"/>
      <c r="Z12" s="19"/>
      <c r="AA12" s="19"/>
      <c r="AD12" s="11">
        <v>24</v>
      </c>
      <c r="AE12" s="11"/>
      <c r="AF12" s="18"/>
      <c r="AG12" s="19"/>
      <c r="AH12" s="134">
        <f t="shared" si="23"/>
        <v>0</v>
      </c>
      <c r="AI12" s="18"/>
      <c r="AJ12" s="19"/>
      <c r="AK12" s="137">
        <f t="shared" si="24"/>
        <v>0</v>
      </c>
      <c r="AL12" s="34"/>
      <c r="AM12" s="34"/>
      <c r="AN12" s="32">
        <f t="shared" si="25"/>
        <v>0</v>
      </c>
      <c r="AO12" s="22">
        <f t="shared" si="2"/>
        <v>0</v>
      </c>
      <c r="AP12" s="19">
        <f t="shared" si="3"/>
        <v>0</v>
      </c>
      <c r="AQ12" s="140">
        <f t="shared" si="26"/>
        <v>0</v>
      </c>
      <c r="AR12" s="20">
        <f t="shared" si="27"/>
        <v>0</v>
      </c>
      <c r="AS12" s="18"/>
      <c r="AT12" s="19"/>
      <c r="AU12" s="20">
        <f t="shared" si="28"/>
        <v>0</v>
      </c>
      <c r="AV12" s="18"/>
      <c r="AW12" s="19"/>
      <c r="AX12" s="19"/>
      <c r="AY12" s="19"/>
      <c r="AZ12" s="19"/>
      <c r="BA12" s="19"/>
      <c r="BB12" s="19"/>
      <c r="BC12" s="19"/>
      <c r="BF12" s="70">
        <v>24</v>
      </c>
      <c r="BG12" s="71" t="s">
        <v>26</v>
      </c>
      <c r="BH12" s="89">
        <f t="shared" si="4"/>
        <v>0</v>
      </c>
      <c r="BI12" s="120">
        <f t="shared" si="5"/>
        <v>0</v>
      </c>
      <c r="BJ12" s="121">
        <f t="shared" si="6"/>
        <v>0</v>
      </c>
      <c r="BK12" s="89">
        <f t="shared" si="7"/>
        <v>0</v>
      </c>
      <c r="BL12" s="120">
        <f t="shared" si="8"/>
        <v>0</v>
      </c>
      <c r="BM12" s="122">
        <f t="shared" si="9"/>
        <v>0</v>
      </c>
      <c r="BN12" s="90">
        <f t="shared" si="10"/>
        <v>0</v>
      </c>
      <c r="BO12" s="89">
        <f t="shared" si="11"/>
        <v>0</v>
      </c>
      <c r="BP12" s="120">
        <f t="shared" si="12"/>
        <v>0</v>
      </c>
      <c r="BQ12" s="123">
        <f t="shared" si="13"/>
        <v>0</v>
      </c>
      <c r="BR12" s="91">
        <f t="shared" si="14"/>
        <v>0</v>
      </c>
      <c r="BS12" s="92">
        <f t="shared" si="15"/>
        <v>0</v>
      </c>
      <c r="BT12" s="93">
        <f t="shared" si="29"/>
        <v>0</v>
      </c>
      <c r="BU12" s="112">
        <f t="shared" si="16"/>
        <v>0</v>
      </c>
      <c r="BV12" s="93">
        <f>IFERROR((D12*2)-(E12*((HOME!$D$18)*2))+(G12*3)-(H12*((HOME!$E$18)*3))+(J12)-(K12*(HOME!$F$18))+S12+T12+V12+W12-U12, 0)</f>
        <v>0</v>
      </c>
      <c r="BX12" s="26">
        <v>11</v>
      </c>
      <c r="BY12" s="25" t="s">
        <v>24</v>
      </c>
      <c r="BZ12" s="48">
        <f t="shared" si="30"/>
        <v>0</v>
      </c>
      <c r="CA12" s="40">
        <f t="shared" si="48"/>
        <v>0</v>
      </c>
      <c r="CB12" s="46">
        <f t="shared" si="49"/>
        <v>0</v>
      </c>
      <c r="CC12" s="46">
        <f t="shared" si="31"/>
        <v>0</v>
      </c>
      <c r="CD12" s="46">
        <f t="shared" si="32"/>
        <v>0</v>
      </c>
      <c r="CE12" s="36">
        <f t="shared" si="33"/>
        <v>0</v>
      </c>
      <c r="CF12" s="46">
        <f t="shared" si="50"/>
        <v>0</v>
      </c>
      <c r="CG12" s="46">
        <f t="shared" si="51"/>
        <v>0</v>
      </c>
      <c r="CH12" s="46">
        <f t="shared" si="34"/>
        <v>0</v>
      </c>
      <c r="CI12" s="54">
        <f t="shared" si="52"/>
        <v>0</v>
      </c>
      <c r="CJ12" s="48">
        <f t="shared" si="35"/>
        <v>0</v>
      </c>
      <c r="CK12" s="46">
        <f t="shared" si="36"/>
        <v>0</v>
      </c>
      <c r="CL12" s="46">
        <f t="shared" si="37"/>
        <v>0</v>
      </c>
      <c r="CM12" s="36">
        <f t="shared" si="38"/>
        <v>0</v>
      </c>
      <c r="CN12" s="46">
        <f t="shared" si="53"/>
        <v>0</v>
      </c>
      <c r="CO12" s="46">
        <f t="shared" si="54"/>
        <v>0</v>
      </c>
      <c r="CP12" s="46">
        <f t="shared" si="55"/>
        <v>0</v>
      </c>
      <c r="CQ12" s="46">
        <f t="shared" si="56"/>
        <v>0</v>
      </c>
      <c r="CR12" s="46">
        <f t="shared" si="39"/>
        <v>0</v>
      </c>
      <c r="CS12" s="46">
        <f t="shared" si="40"/>
        <v>0</v>
      </c>
      <c r="CT12" s="46">
        <f t="shared" si="41"/>
        <v>0</v>
      </c>
      <c r="CU12" s="46">
        <f t="shared" si="42"/>
        <v>0</v>
      </c>
      <c r="CV12" s="46">
        <f t="shared" si="43"/>
        <v>0</v>
      </c>
      <c r="CW12" s="46">
        <f t="shared" si="44"/>
        <v>0</v>
      </c>
      <c r="CX12" s="46">
        <f t="shared" si="45"/>
        <v>0</v>
      </c>
      <c r="CY12" s="46">
        <f t="shared" si="46"/>
        <v>0</v>
      </c>
      <c r="CZ12" s="44">
        <f t="shared" si="47"/>
        <v>0</v>
      </c>
    </row>
    <row r="13" spans="2:104" ht="23.1" x14ac:dyDescent="0.85">
      <c r="B13" s="11">
        <v>30</v>
      </c>
      <c r="C13" s="11" t="s">
        <v>27</v>
      </c>
      <c r="D13" s="15"/>
      <c r="E13" s="16"/>
      <c r="F13" s="133">
        <f t="shared" si="17"/>
        <v>0</v>
      </c>
      <c r="G13" s="15"/>
      <c r="H13" s="16"/>
      <c r="I13" s="136">
        <f t="shared" si="18"/>
        <v>0</v>
      </c>
      <c r="J13" s="33"/>
      <c r="K13" s="33"/>
      <c r="L13" s="31">
        <f t="shared" si="19"/>
        <v>0</v>
      </c>
      <c r="M13" s="21">
        <f t="shared" si="0"/>
        <v>0</v>
      </c>
      <c r="N13" s="16">
        <f t="shared" si="1"/>
        <v>0</v>
      </c>
      <c r="O13" s="139">
        <f t="shared" si="20"/>
        <v>0</v>
      </c>
      <c r="P13" s="17">
        <f t="shared" si="21"/>
        <v>0</v>
      </c>
      <c r="Q13" s="15"/>
      <c r="R13" s="16"/>
      <c r="S13" s="17">
        <f t="shared" si="22"/>
        <v>0</v>
      </c>
      <c r="T13" s="15"/>
      <c r="U13" s="16"/>
      <c r="V13" s="16"/>
      <c r="W13" s="16"/>
      <c r="X13" s="16"/>
      <c r="Y13" s="16"/>
      <c r="Z13" s="16"/>
      <c r="AA13" s="16"/>
      <c r="AD13" s="11">
        <v>30</v>
      </c>
      <c r="AE13" s="11"/>
      <c r="AF13" s="15"/>
      <c r="AG13" s="16"/>
      <c r="AH13" s="133">
        <f t="shared" si="23"/>
        <v>0</v>
      </c>
      <c r="AI13" s="15"/>
      <c r="AJ13" s="16"/>
      <c r="AK13" s="136">
        <f t="shared" si="24"/>
        <v>0</v>
      </c>
      <c r="AL13" s="33"/>
      <c r="AM13" s="33"/>
      <c r="AN13" s="31">
        <f t="shared" si="25"/>
        <v>0</v>
      </c>
      <c r="AO13" s="21">
        <f t="shared" si="2"/>
        <v>0</v>
      </c>
      <c r="AP13" s="16">
        <f t="shared" si="3"/>
        <v>0</v>
      </c>
      <c r="AQ13" s="139">
        <f t="shared" si="26"/>
        <v>0</v>
      </c>
      <c r="AR13" s="17">
        <f t="shared" si="27"/>
        <v>0</v>
      </c>
      <c r="AS13" s="15"/>
      <c r="AT13" s="16"/>
      <c r="AU13" s="17">
        <f t="shared" si="28"/>
        <v>0</v>
      </c>
      <c r="AV13" s="15"/>
      <c r="AW13" s="16"/>
      <c r="AX13" s="16"/>
      <c r="AY13" s="16"/>
      <c r="AZ13" s="16"/>
      <c r="BA13" s="16"/>
      <c r="BB13" s="16"/>
      <c r="BC13" s="16"/>
      <c r="BF13" s="70">
        <v>30</v>
      </c>
      <c r="BG13" s="71" t="s">
        <v>27</v>
      </c>
      <c r="BH13" s="84">
        <f t="shared" si="4"/>
        <v>0</v>
      </c>
      <c r="BI13" s="116">
        <f t="shared" si="5"/>
        <v>0</v>
      </c>
      <c r="BJ13" s="117">
        <f t="shared" si="6"/>
        <v>0</v>
      </c>
      <c r="BK13" s="84">
        <f t="shared" si="7"/>
        <v>0</v>
      </c>
      <c r="BL13" s="116">
        <f t="shared" si="8"/>
        <v>0</v>
      </c>
      <c r="BM13" s="118">
        <f t="shared" si="9"/>
        <v>0</v>
      </c>
      <c r="BN13" s="85">
        <f t="shared" si="10"/>
        <v>0</v>
      </c>
      <c r="BO13" s="84">
        <f t="shared" si="11"/>
        <v>0</v>
      </c>
      <c r="BP13" s="116">
        <f t="shared" si="12"/>
        <v>0</v>
      </c>
      <c r="BQ13" s="119">
        <f t="shared" si="13"/>
        <v>0</v>
      </c>
      <c r="BR13" s="86">
        <f t="shared" si="14"/>
        <v>0</v>
      </c>
      <c r="BS13" s="87">
        <f t="shared" si="15"/>
        <v>0</v>
      </c>
      <c r="BT13" s="88">
        <f t="shared" si="29"/>
        <v>0</v>
      </c>
      <c r="BU13" s="111">
        <f t="shared" si="16"/>
        <v>0</v>
      </c>
      <c r="BV13" s="88">
        <f>IFERROR((D13*2)-(E13*((HOME!$D$18)*2))+(G13*3)-(H13*((HOME!$E$18)*3))+(J13)-(K13*(HOME!$F$18))+S13+T13+V13+W13-U13, 0)</f>
        <v>0</v>
      </c>
      <c r="BX13" s="26">
        <v>12</v>
      </c>
      <c r="BY13" s="25" t="s">
        <v>25</v>
      </c>
      <c r="BZ13" s="48">
        <f t="shared" si="30"/>
        <v>0</v>
      </c>
      <c r="CA13" s="40">
        <f t="shared" si="48"/>
        <v>0</v>
      </c>
      <c r="CB13" s="46">
        <f t="shared" si="49"/>
        <v>0</v>
      </c>
      <c r="CC13" s="46">
        <f t="shared" si="31"/>
        <v>0</v>
      </c>
      <c r="CD13" s="46">
        <f t="shared" si="32"/>
        <v>0</v>
      </c>
      <c r="CE13" s="36">
        <f t="shared" si="33"/>
        <v>0</v>
      </c>
      <c r="CF13" s="46">
        <f t="shared" si="50"/>
        <v>0</v>
      </c>
      <c r="CG13" s="46">
        <f t="shared" si="51"/>
        <v>0</v>
      </c>
      <c r="CH13" s="46">
        <f t="shared" si="34"/>
        <v>0</v>
      </c>
      <c r="CI13" s="54">
        <f t="shared" si="52"/>
        <v>0</v>
      </c>
      <c r="CJ13" s="48">
        <f t="shared" si="35"/>
        <v>0</v>
      </c>
      <c r="CK13" s="46">
        <f t="shared" si="36"/>
        <v>0</v>
      </c>
      <c r="CL13" s="46">
        <f t="shared" si="37"/>
        <v>0</v>
      </c>
      <c r="CM13" s="36">
        <f t="shared" si="38"/>
        <v>0</v>
      </c>
      <c r="CN13" s="46">
        <f t="shared" si="53"/>
        <v>0</v>
      </c>
      <c r="CO13" s="46">
        <f t="shared" si="54"/>
        <v>0</v>
      </c>
      <c r="CP13" s="46">
        <f t="shared" si="55"/>
        <v>0</v>
      </c>
      <c r="CQ13" s="46">
        <f t="shared" si="56"/>
        <v>0</v>
      </c>
      <c r="CR13" s="46">
        <f t="shared" si="39"/>
        <v>0</v>
      </c>
      <c r="CS13" s="46">
        <f t="shared" si="40"/>
        <v>0</v>
      </c>
      <c r="CT13" s="46">
        <f t="shared" si="41"/>
        <v>0</v>
      </c>
      <c r="CU13" s="46">
        <f t="shared" si="42"/>
        <v>0</v>
      </c>
      <c r="CV13" s="46">
        <f t="shared" si="43"/>
        <v>0</v>
      </c>
      <c r="CW13" s="46">
        <f t="shared" si="44"/>
        <v>0</v>
      </c>
      <c r="CX13" s="46">
        <f t="shared" si="45"/>
        <v>0</v>
      </c>
      <c r="CY13" s="46">
        <f t="shared" si="46"/>
        <v>0</v>
      </c>
      <c r="CZ13" s="44">
        <f t="shared" si="47"/>
        <v>0</v>
      </c>
    </row>
    <row r="14" spans="2:104" ht="23.1" x14ac:dyDescent="0.85">
      <c r="B14" s="11">
        <v>32</v>
      </c>
      <c r="C14" s="11" t="s">
        <v>28</v>
      </c>
      <c r="D14" s="18"/>
      <c r="E14" s="19"/>
      <c r="F14" s="134">
        <f t="shared" si="17"/>
        <v>0</v>
      </c>
      <c r="G14" s="18"/>
      <c r="H14" s="19"/>
      <c r="I14" s="137">
        <f t="shared" si="18"/>
        <v>0</v>
      </c>
      <c r="J14" s="34"/>
      <c r="K14" s="34"/>
      <c r="L14" s="32">
        <f t="shared" si="19"/>
        <v>0</v>
      </c>
      <c r="M14" s="22">
        <f t="shared" si="0"/>
        <v>0</v>
      </c>
      <c r="N14" s="19">
        <f t="shared" si="1"/>
        <v>0</v>
      </c>
      <c r="O14" s="140">
        <f t="shared" si="20"/>
        <v>0</v>
      </c>
      <c r="P14" s="20">
        <f t="shared" si="21"/>
        <v>0</v>
      </c>
      <c r="Q14" s="18"/>
      <c r="R14" s="19"/>
      <c r="S14" s="20">
        <f t="shared" si="22"/>
        <v>0</v>
      </c>
      <c r="T14" s="18"/>
      <c r="U14" s="19"/>
      <c r="V14" s="19"/>
      <c r="W14" s="19"/>
      <c r="X14" s="19"/>
      <c r="Y14" s="19"/>
      <c r="Z14" s="19"/>
      <c r="AA14" s="19"/>
      <c r="AD14" s="11">
        <v>32</v>
      </c>
      <c r="AE14" s="11"/>
      <c r="AF14" s="18"/>
      <c r="AG14" s="19"/>
      <c r="AH14" s="134">
        <f t="shared" si="23"/>
        <v>0</v>
      </c>
      <c r="AI14" s="18"/>
      <c r="AJ14" s="19"/>
      <c r="AK14" s="137">
        <f t="shared" si="24"/>
        <v>0</v>
      </c>
      <c r="AL14" s="34"/>
      <c r="AM14" s="34"/>
      <c r="AN14" s="32">
        <f t="shared" si="25"/>
        <v>0</v>
      </c>
      <c r="AO14" s="22">
        <f t="shared" si="2"/>
        <v>0</v>
      </c>
      <c r="AP14" s="19">
        <f t="shared" si="3"/>
        <v>0</v>
      </c>
      <c r="AQ14" s="140">
        <f t="shared" si="26"/>
        <v>0</v>
      </c>
      <c r="AR14" s="20">
        <f t="shared" si="27"/>
        <v>0</v>
      </c>
      <c r="AS14" s="18"/>
      <c r="AT14" s="19"/>
      <c r="AU14" s="20">
        <f t="shared" si="28"/>
        <v>0</v>
      </c>
      <c r="AV14" s="18"/>
      <c r="AW14" s="19"/>
      <c r="AX14" s="19"/>
      <c r="AY14" s="19"/>
      <c r="AZ14" s="19"/>
      <c r="BA14" s="19"/>
      <c r="BB14" s="19"/>
      <c r="BC14" s="19"/>
      <c r="BF14" s="70">
        <v>32</v>
      </c>
      <c r="BG14" s="71" t="s">
        <v>28</v>
      </c>
      <c r="BH14" s="89">
        <f t="shared" si="4"/>
        <v>0</v>
      </c>
      <c r="BI14" s="120">
        <f t="shared" si="5"/>
        <v>0</v>
      </c>
      <c r="BJ14" s="121">
        <f t="shared" si="6"/>
        <v>0</v>
      </c>
      <c r="BK14" s="89">
        <f t="shared" si="7"/>
        <v>0</v>
      </c>
      <c r="BL14" s="120">
        <f t="shared" si="8"/>
        <v>0</v>
      </c>
      <c r="BM14" s="122">
        <f t="shared" si="9"/>
        <v>0</v>
      </c>
      <c r="BN14" s="90">
        <f t="shared" si="10"/>
        <v>0</v>
      </c>
      <c r="BO14" s="89">
        <f t="shared" si="11"/>
        <v>0</v>
      </c>
      <c r="BP14" s="120">
        <f t="shared" si="12"/>
        <v>0</v>
      </c>
      <c r="BQ14" s="123">
        <f t="shared" si="13"/>
        <v>0</v>
      </c>
      <c r="BR14" s="91">
        <f t="shared" si="14"/>
        <v>0</v>
      </c>
      <c r="BS14" s="92">
        <f t="shared" si="15"/>
        <v>0</v>
      </c>
      <c r="BT14" s="93">
        <f t="shared" si="29"/>
        <v>0</v>
      </c>
      <c r="BU14" s="112">
        <f t="shared" si="16"/>
        <v>0</v>
      </c>
      <c r="BV14" s="93">
        <f>IFERROR((D14*2)-(E14*((HOME!$D$18)*2))+(G14*3)-(H14*((HOME!$E$18)*3))+(J14)-(K14*(HOME!$F$18))+S14+T14+V14+W14-U14, 0)</f>
        <v>0</v>
      </c>
      <c r="BX14" s="26">
        <v>24</v>
      </c>
      <c r="BY14" s="25" t="s">
        <v>26</v>
      </c>
      <c r="BZ14" s="48">
        <f t="shared" si="30"/>
        <v>0</v>
      </c>
      <c r="CA14" s="40">
        <f t="shared" si="48"/>
        <v>0</v>
      </c>
      <c r="CB14" s="46">
        <f t="shared" si="49"/>
        <v>0</v>
      </c>
      <c r="CC14" s="46">
        <f t="shared" si="31"/>
        <v>0</v>
      </c>
      <c r="CD14" s="46">
        <f t="shared" si="32"/>
        <v>0</v>
      </c>
      <c r="CE14" s="36">
        <f t="shared" si="33"/>
        <v>0</v>
      </c>
      <c r="CF14" s="46">
        <f t="shared" si="50"/>
        <v>0</v>
      </c>
      <c r="CG14" s="46">
        <f t="shared" si="51"/>
        <v>0</v>
      </c>
      <c r="CH14" s="46">
        <f t="shared" si="34"/>
        <v>0</v>
      </c>
      <c r="CI14" s="54">
        <f t="shared" si="52"/>
        <v>0</v>
      </c>
      <c r="CJ14" s="48">
        <f t="shared" si="35"/>
        <v>0</v>
      </c>
      <c r="CK14" s="46">
        <f t="shared" si="36"/>
        <v>0</v>
      </c>
      <c r="CL14" s="46">
        <f t="shared" si="37"/>
        <v>0</v>
      </c>
      <c r="CM14" s="36">
        <f t="shared" si="38"/>
        <v>0</v>
      </c>
      <c r="CN14" s="46">
        <f t="shared" si="53"/>
        <v>0</v>
      </c>
      <c r="CO14" s="46">
        <f t="shared" si="54"/>
        <v>0</v>
      </c>
      <c r="CP14" s="46">
        <f t="shared" si="55"/>
        <v>0</v>
      </c>
      <c r="CQ14" s="46">
        <f t="shared" si="56"/>
        <v>0</v>
      </c>
      <c r="CR14" s="46">
        <f t="shared" si="39"/>
        <v>0</v>
      </c>
      <c r="CS14" s="46">
        <f t="shared" si="40"/>
        <v>0</v>
      </c>
      <c r="CT14" s="46">
        <f t="shared" si="41"/>
        <v>0</v>
      </c>
      <c r="CU14" s="46">
        <f t="shared" si="42"/>
        <v>0</v>
      </c>
      <c r="CV14" s="46">
        <f t="shared" si="43"/>
        <v>0</v>
      </c>
      <c r="CW14" s="46">
        <f t="shared" si="44"/>
        <v>0</v>
      </c>
      <c r="CX14" s="46">
        <f t="shared" si="45"/>
        <v>0</v>
      </c>
      <c r="CY14" s="46">
        <f t="shared" si="46"/>
        <v>0</v>
      </c>
      <c r="CZ14" s="44">
        <f t="shared" si="47"/>
        <v>0</v>
      </c>
    </row>
    <row r="15" spans="2:104" ht="23.1" x14ac:dyDescent="0.85">
      <c r="B15" s="12">
        <v>33</v>
      </c>
      <c r="C15" s="12" t="s">
        <v>29</v>
      </c>
      <c r="D15" s="15"/>
      <c r="E15" s="16"/>
      <c r="F15" s="133">
        <f t="shared" si="17"/>
        <v>0</v>
      </c>
      <c r="G15" s="15"/>
      <c r="H15" s="16"/>
      <c r="I15" s="136">
        <f t="shared" si="18"/>
        <v>0</v>
      </c>
      <c r="J15" s="33"/>
      <c r="K15" s="33"/>
      <c r="L15" s="31">
        <f t="shared" si="19"/>
        <v>0</v>
      </c>
      <c r="M15" s="21">
        <f t="shared" si="0"/>
        <v>0</v>
      </c>
      <c r="N15" s="16">
        <f t="shared" si="1"/>
        <v>0</v>
      </c>
      <c r="O15" s="139">
        <f t="shared" si="20"/>
        <v>0</v>
      </c>
      <c r="P15" s="17">
        <f t="shared" si="21"/>
        <v>0</v>
      </c>
      <c r="Q15" s="15"/>
      <c r="R15" s="16"/>
      <c r="S15" s="17">
        <f t="shared" si="22"/>
        <v>0</v>
      </c>
      <c r="T15" s="15"/>
      <c r="U15" s="16"/>
      <c r="V15" s="16"/>
      <c r="W15" s="16"/>
      <c r="X15" s="16"/>
      <c r="Y15" s="16"/>
      <c r="Z15" s="16"/>
      <c r="AA15" s="16"/>
      <c r="AD15" s="12">
        <v>33</v>
      </c>
      <c r="AE15" s="12"/>
      <c r="AF15" s="15"/>
      <c r="AG15" s="16"/>
      <c r="AH15" s="133">
        <f t="shared" si="23"/>
        <v>0</v>
      </c>
      <c r="AI15" s="15"/>
      <c r="AJ15" s="16"/>
      <c r="AK15" s="136">
        <f t="shared" si="24"/>
        <v>0</v>
      </c>
      <c r="AL15" s="33"/>
      <c r="AM15" s="33"/>
      <c r="AN15" s="31">
        <f t="shared" si="25"/>
        <v>0</v>
      </c>
      <c r="AO15" s="21">
        <f t="shared" si="2"/>
        <v>0</v>
      </c>
      <c r="AP15" s="16">
        <f t="shared" si="3"/>
        <v>0</v>
      </c>
      <c r="AQ15" s="139">
        <f t="shared" si="26"/>
        <v>0</v>
      </c>
      <c r="AR15" s="17">
        <f t="shared" si="27"/>
        <v>0</v>
      </c>
      <c r="AS15" s="15"/>
      <c r="AT15" s="16"/>
      <c r="AU15" s="17">
        <f t="shared" si="28"/>
        <v>0</v>
      </c>
      <c r="AV15" s="15"/>
      <c r="AW15" s="16"/>
      <c r="AX15" s="16"/>
      <c r="AY15" s="16"/>
      <c r="AZ15" s="16"/>
      <c r="BA15" s="16"/>
      <c r="BB15" s="16"/>
      <c r="BC15" s="16"/>
      <c r="BF15" s="94">
        <v>33</v>
      </c>
      <c r="BG15" s="95" t="s">
        <v>29</v>
      </c>
      <c r="BH15" s="84">
        <f t="shared" si="4"/>
        <v>0</v>
      </c>
      <c r="BI15" s="116">
        <f t="shared" si="5"/>
        <v>0</v>
      </c>
      <c r="BJ15" s="117">
        <f t="shared" si="6"/>
        <v>0</v>
      </c>
      <c r="BK15" s="84">
        <f t="shared" si="7"/>
        <v>0</v>
      </c>
      <c r="BL15" s="116">
        <f t="shared" si="8"/>
        <v>0</v>
      </c>
      <c r="BM15" s="118">
        <f t="shared" si="9"/>
        <v>0</v>
      </c>
      <c r="BN15" s="85">
        <f t="shared" si="10"/>
        <v>0</v>
      </c>
      <c r="BO15" s="84">
        <f t="shared" si="11"/>
        <v>0</v>
      </c>
      <c r="BP15" s="116">
        <f t="shared" si="12"/>
        <v>0</v>
      </c>
      <c r="BQ15" s="119">
        <f t="shared" si="13"/>
        <v>0</v>
      </c>
      <c r="BR15" s="86">
        <f t="shared" si="14"/>
        <v>0</v>
      </c>
      <c r="BS15" s="87">
        <f t="shared" si="15"/>
        <v>0</v>
      </c>
      <c r="BT15" s="88">
        <f t="shared" si="29"/>
        <v>0</v>
      </c>
      <c r="BU15" s="111">
        <f t="shared" si="16"/>
        <v>0</v>
      </c>
      <c r="BV15" s="88">
        <f>IFERROR((D15*2)-(E15*((HOME!$D$18)*2))+(G15*3)-(H15*((HOME!$E$18)*3))+(J15)-(K15*(HOME!$F$18))+S15+T15+V15+W15-U15, 0)</f>
        <v>0</v>
      </c>
      <c r="BX15" s="26">
        <v>30</v>
      </c>
      <c r="BY15" s="25" t="s">
        <v>27</v>
      </c>
      <c r="BZ15" s="48">
        <f t="shared" si="30"/>
        <v>0</v>
      </c>
      <c r="CA15" s="40">
        <f t="shared" si="48"/>
        <v>0</v>
      </c>
      <c r="CB15" s="46">
        <f t="shared" si="49"/>
        <v>0</v>
      </c>
      <c r="CC15" s="46">
        <f t="shared" si="31"/>
        <v>0</v>
      </c>
      <c r="CD15" s="46">
        <f t="shared" si="32"/>
        <v>0</v>
      </c>
      <c r="CE15" s="36">
        <f t="shared" si="33"/>
        <v>0</v>
      </c>
      <c r="CF15" s="46">
        <f t="shared" si="50"/>
        <v>0</v>
      </c>
      <c r="CG15" s="46">
        <f t="shared" si="51"/>
        <v>0</v>
      </c>
      <c r="CH15" s="46">
        <f t="shared" si="34"/>
        <v>0</v>
      </c>
      <c r="CI15" s="54">
        <f t="shared" si="52"/>
        <v>0</v>
      </c>
      <c r="CJ15" s="48">
        <f t="shared" si="35"/>
        <v>0</v>
      </c>
      <c r="CK15" s="46">
        <f t="shared" si="36"/>
        <v>0</v>
      </c>
      <c r="CL15" s="46">
        <f t="shared" si="37"/>
        <v>0</v>
      </c>
      <c r="CM15" s="36">
        <f t="shared" si="38"/>
        <v>0</v>
      </c>
      <c r="CN15" s="46">
        <f t="shared" si="53"/>
        <v>0</v>
      </c>
      <c r="CO15" s="46">
        <f t="shared" si="54"/>
        <v>0</v>
      </c>
      <c r="CP15" s="46">
        <f t="shared" si="55"/>
        <v>0</v>
      </c>
      <c r="CQ15" s="46">
        <f t="shared" si="56"/>
        <v>0</v>
      </c>
      <c r="CR15" s="46">
        <f t="shared" si="39"/>
        <v>0</v>
      </c>
      <c r="CS15" s="46">
        <f t="shared" si="40"/>
        <v>0</v>
      </c>
      <c r="CT15" s="46">
        <f t="shared" si="41"/>
        <v>0</v>
      </c>
      <c r="CU15" s="46">
        <f t="shared" si="42"/>
        <v>0</v>
      </c>
      <c r="CV15" s="46">
        <f t="shared" si="43"/>
        <v>0</v>
      </c>
      <c r="CW15" s="46">
        <f t="shared" si="44"/>
        <v>0</v>
      </c>
      <c r="CX15" s="46">
        <f t="shared" si="45"/>
        <v>0</v>
      </c>
      <c r="CY15" s="46">
        <f t="shared" si="46"/>
        <v>0</v>
      </c>
      <c r="CZ15" s="44">
        <f t="shared" si="47"/>
        <v>0</v>
      </c>
    </row>
    <row r="16" spans="2:104" ht="23.1" x14ac:dyDescent="0.85">
      <c r="B16" s="12">
        <v>34</v>
      </c>
      <c r="C16" s="12" t="s">
        <v>30</v>
      </c>
      <c r="D16" s="18"/>
      <c r="E16" s="19"/>
      <c r="F16" s="134">
        <f t="shared" si="17"/>
        <v>0</v>
      </c>
      <c r="G16" s="18"/>
      <c r="H16" s="19"/>
      <c r="I16" s="137">
        <f t="shared" si="18"/>
        <v>0</v>
      </c>
      <c r="J16" s="34"/>
      <c r="K16" s="34"/>
      <c r="L16" s="32">
        <f t="shared" si="19"/>
        <v>0</v>
      </c>
      <c r="M16" s="22">
        <f t="shared" si="0"/>
        <v>0</v>
      </c>
      <c r="N16" s="19">
        <f t="shared" si="1"/>
        <v>0</v>
      </c>
      <c r="O16" s="140">
        <f t="shared" si="20"/>
        <v>0</v>
      </c>
      <c r="P16" s="20">
        <f t="shared" si="21"/>
        <v>0</v>
      </c>
      <c r="Q16" s="18"/>
      <c r="R16" s="19"/>
      <c r="S16" s="20">
        <f t="shared" si="22"/>
        <v>0</v>
      </c>
      <c r="T16" s="18"/>
      <c r="U16" s="19"/>
      <c r="V16" s="19"/>
      <c r="W16" s="19"/>
      <c r="X16" s="19"/>
      <c r="Y16" s="19"/>
      <c r="Z16" s="19"/>
      <c r="AA16" s="19"/>
      <c r="AD16" s="12">
        <v>34</v>
      </c>
      <c r="AE16" s="12"/>
      <c r="AF16" s="18"/>
      <c r="AG16" s="19"/>
      <c r="AH16" s="134">
        <f t="shared" si="23"/>
        <v>0</v>
      </c>
      <c r="AI16" s="18"/>
      <c r="AJ16" s="19"/>
      <c r="AK16" s="137">
        <f t="shared" si="24"/>
        <v>0</v>
      </c>
      <c r="AL16" s="34"/>
      <c r="AM16" s="34"/>
      <c r="AN16" s="32">
        <f t="shared" si="25"/>
        <v>0</v>
      </c>
      <c r="AO16" s="22">
        <f t="shared" si="2"/>
        <v>0</v>
      </c>
      <c r="AP16" s="19">
        <f t="shared" si="3"/>
        <v>0</v>
      </c>
      <c r="AQ16" s="140">
        <f t="shared" si="26"/>
        <v>0</v>
      </c>
      <c r="AR16" s="20">
        <f t="shared" si="27"/>
        <v>0</v>
      </c>
      <c r="AS16" s="18"/>
      <c r="AT16" s="19"/>
      <c r="AU16" s="20">
        <f t="shared" si="28"/>
        <v>0</v>
      </c>
      <c r="AV16" s="18"/>
      <c r="AW16" s="19"/>
      <c r="AX16" s="19"/>
      <c r="AY16" s="19"/>
      <c r="AZ16" s="19"/>
      <c r="BA16" s="19"/>
      <c r="BB16" s="19"/>
      <c r="BC16" s="19"/>
      <c r="BF16" s="94">
        <v>34</v>
      </c>
      <c r="BG16" s="95" t="s">
        <v>30</v>
      </c>
      <c r="BH16" s="89">
        <f t="shared" si="4"/>
        <v>0</v>
      </c>
      <c r="BI16" s="120">
        <f t="shared" si="5"/>
        <v>0</v>
      </c>
      <c r="BJ16" s="121">
        <f t="shared" si="6"/>
        <v>0</v>
      </c>
      <c r="BK16" s="89">
        <f t="shared" si="7"/>
        <v>0</v>
      </c>
      <c r="BL16" s="120">
        <f t="shared" si="8"/>
        <v>0</v>
      </c>
      <c r="BM16" s="122">
        <f t="shared" si="9"/>
        <v>0</v>
      </c>
      <c r="BN16" s="90">
        <f t="shared" si="10"/>
        <v>0</v>
      </c>
      <c r="BO16" s="89">
        <f t="shared" si="11"/>
        <v>0</v>
      </c>
      <c r="BP16" s="120">
        <f t="shared" si="12"/>
        <v>0</v>
      </c>
      <c r="BQ16" s="123">
        <f t="shared" si="13"/>
        <v>0</v>
      </c>
      <c r="BR16" s="91">
        <f t="shared" si="14"/>
        <v>0</v>
      </c>
      <c r="BS16" s="92">
        <f t="shared" si="15"/>
        <v>0</v>
      </c>
      <c r="BT16" s="93">
        <f t="shared" si="29"/>
        <v>0</v>
      </c>
      <c r="BU16" s="112">
        <f t="shared" si="16"/>
        <v>0</v>
      </c>
      <c r="BV16" s="93">
        <f>IFERROR((D16*2)-(E16*((HOME!$D$18)*2))+(G16*3)-(H16*((HOME!$E$18)*3))+(J16)-(K16*(HOME!$F$18))+S16+T16+V16+W16-U16, 0)</f>
        <v>0</v>
      </c>
      <c r="BX16" s="26">
        <v>32</v>
      </c>
      <c r="BY16" s="25" t="s">
        <v>28</v>
      </c>
      <c r="BZ16" s="48">
        <f t="shared" si="30"/>
        <v>0</v>
      </c>
      <c r="CA16" s="40">
        <f t="shared" si="48"/>
        <v>0</v>
      </c>
      <c r="CB16" s="46">
        <f t="shared" si="49"/>
        <v>0</v>
      </c>
      <c r="CC16" s="46">
        <f t="shared" si="31"/>
        <v>0</v>
      </c>
      <c r="CD16" s="46">
        <f t="shared" si="32"/>
        <v>0</v>
      </c>
      <c r="CE16" s="36">
        <f t="shared" si="33"/>
        <v>0</v>
      </c>
      <c r="CF16" s="46">
        <f t="shared" si="50"/>
        <v>0</v>
      </c>
      <c r="CG16" s="46">
        <f t="shared" si="51"/>
        <v>0</v>
      </c>
      <c r="CH16" s="46">
        <f t="shared" si="34"/>
        <v>0</v>
      </c>
      <c r="CI16" s="54">
        <f t="shared" si="52"/>
        <v>0</v>
      </c>
      <c r="CJ16" s="48">
        <f t="shared" si="35"/>
        <v>0</v>
      </c>
      <c r="CK16" s="46">
        <f t="shared" si="36"/>
        <v>0</v>
      </c>
      <c r="CL16" s="46">
        <f t="shared" si="37"/>
        <v>0</v>
      </c>
      <c r="CM16" s="36">
        <f t="shared" si="38"/>
        <v>0</v>
      </c>
      <c r="CN16" s="46">
        <f t="shared" si="53"/>
        <v>0</v>
      </c>
      <c r="CO16" s="46">
        <f t="shared" si="54"/>
        <v>0</v>
      </c>
      <c r="CP16" s="46">
        <f t="shared" si="55"/>
        <v>0</v>
      </c>
      <c r="CQ16" s="46">
        <f t="shared" si="56"/>
        <v>0</v>
      </c>
      <c r="CR16" s="46">
        <f t="shared" si="39"/>
        <v>0</v>
      </c>
      <c r="CS16" s="46">
        <f t="shared" si="40"/>
        <v>0</v>
      </c>
      <c r="CT16" s="46">
        <f t="shared" si="41"/>
        <v>0</v>
      </c>
      <c r="CU16" s="46">
        <f t="shared" si="42"/>
        <v>0</v>
      </c>
      <c r="CV16" s="46">
        <f t="shared" si="43"/>
        <v>0</v>
      </c>
      <c r="CW16" s="46">
        <f t="shared" si="44"/>
        <v>0</v>
      </c>
      <c r="CX16" s="46">
        <f t="shared" si="45"/>
        <v>0</v>
      </c>
      <c r="CY16" s="46">
        <f t="shared" si="46"/>
        <v>0</v>
      </c>
      <c r="CZ16" s="44">
        <f t="shared" si="47"/>
        <v>0</v>
      </c>
    </row>
    <row r="17" spans="2:104" ht="23.1" x14ac:dyDescent="0.85">
      <c r="B17" s="12">
        <v>50</v>
      </c>
      <c r="C17" s="12" t="s">
        <v>31</v>
      </c>
      <c r="D17" s="15"/>
      <c r="E17" s="16"/>
      <c r="F17" s="133">
        <f t="shared" si="17"/>
        <v>0</v>
      </c>
      <c r="G17" s="15"/>
      <c r="H17" s="16"/>
      <c r="I17" s="136">
        <f t="shared" si="18"/>
        <v>0</v>
      </c>
      <c r="J17" s="33"/>
      <c r="K17" s="33"/>
      <c r="L17" s="31">
        <f t="shared" si="19"/>
        <v>0</v>
      </c>
      <c r="M17" s="21">
        <f t="shared" si="0"/>
        <v>0</v>
      </c>
      <c r="N17" s="16">
        <f t="shared" si="1"/>
        <v>0</v>
      </c>
      <c r="O17" s="139">
        <f t="shared" si="20"/>
        <v>0</v>
      </c>
      <c r="P17" s="17">
        <f t="shared" si="21"/>
        <v>0</v>
      </c>
      <c r="Q17" s="15"/>
      <c r="R17" s="16"/>
      <c r="S17" s="17">
        <f t="shared" si="22"/>
        <v>0</v>
      </c>
      <c r="T17" s="15"/>
      <c r="U17" s="16"/>
      <c r="V17" s="16"/>
      <c r="W17" s="16"/>
      <c r="X17" s="16"/>
      <c r="Y17" s="16"/>
      <c r="Z17" s="16"/>
      <c r="AA17" s="16"/>
      <c r="AD17" s="12">
        <v>50</v>
      </c>
      <c r="AE17" s="12"/>
      <c r="AF17" s="15"/>
      <c r="AG17" s="16"/>
      <c r="AH17" s="133">
        <f t="shared" si="23"/>
        <v>0</v>
      </c>
      <c r="AI17" s="15"/>
      <c r="AJ17" s="16"/>
      <c r="AK17" s="136">
        <f t="shared" si="24"/>
        <v>0</v>
      </c>
      <c r="AL17" s="33"/>
      <c r="AM17" s="33"/>
      <c r="AN17" s="31">
        <f t="shared" si="25"/>
        <v>0</v>
      </c>
      <c r="AO17" s="21">
        <f t="shared" si="2"/>
        <v>0</v>
      </c>
      <c r="AP17" s="16">
        <f t="shared" si="3"/>
        <v>0</v>
      </c>
      <c r="AQ17" s="139">
        <f t="shared" si="26"/>
        <v>0</v>
      </c>
      <c r="AR17" s="17">
        <f t="shared" si="27"/>
        <v>0</v>
      </c>
      <c r="AS17" s="15"/>
      <c r="AT17" s="16"/>
      <c r="AU17" s="17">
        <f t="shared" si="28"/>
        <v>0</v>
      </c>
      <c r="AV17" s="15"/>
      <c r="AW17" s="16"/>
      <c r="AX17" s="16"/>
      <c r="AY17" s="16"/>
      <c r="AZ17" s="16"/>
      <c r="BA17" s="16"/>
      <c r="BB17" s="16"/>
      <c r="BC17" s="16"/>
      <c r="BF17" s="94">
        <v>50</v>
      </c>
      <c r="BG17" s="95" t="s">
        <v>31</v>
      </c>
      <c r="BH17" s="84">
        <f t="shared" si="4"/>
        <v>0</v>
      </c>
      <c r="BI17" s="116">
        <f t="shared" si="5"/>
        <v>0</v>
      </c>
      <c r="BJ17" s="117">
        <f t="shared" si="6"/>
        <v>0</v>
      </c>
      <c r="BK17" s="84">
        <f t="shared" si="7"/>
        <v>0</v>
      </c>
      <c r="BL17" s="116">
        <f t="shared" si="8"/>
        <v>0</v>
      </c>
      <c r="BM17" s="118">
        <f t="shared" si="9"/>
        <v>0</v>
      </c>
      <c r="BN17" s="85">
        <f t="shared" si="10"/>
        <v>0</v>
      </c>
      <c r="BO17" s="84">
        <f t="shared" si="11"/>
        <v>0</v>
      </c>
      <c r="BP17" s="116">
        <f t="shared" si="12"/>
        <v>0</v>
      </c>
      <c r="BQ17" s="119">
        <f t="shared" si="13"/>
        <v>0</v>
      </c>
      <c r="BR17" s="86">
        <f t="shared" si="14"/>
        <v>0</v>
      </c>
      <c r="BS17" s="87">
        <f t="shared" si="15"/>
        <v>0</v>
      </c>
      <c r="BT17" s="88">
        <f t="shared" si="29"/>
        <v>0</v>
      </c>
      <c r="BU17" s="111">
        <f t="shared" si="16"/>
        <v>0</v>
      </c>
      <c r="BV17" s="88">
        <f>IFERROR((D17*2)-(E17*((HOME!$D$18)*2))+(G17*3)-(H17*((HOME!$E$18)*3))+(J17)-(K17*(HOME!$F$18))+S17+T17+V17+W17-U17, 0)</f>
        <v>0</v>
      </c>
      <c r="BX17" s="58">
        <v>33</v>
      </c>
      <c r="BY17" s="61" t="s">
        <v>29</v>
      </c>
      <c r="BZ17" s="48">
        <f t="shared" si="30"/>
        <v>0</v>
      </c>
      <c r="CA17" s="40">
        <f t="shared" si="48"/>
        <v>0</v>
      </c>
      <c r="CB17" s="46">
        <f t="shared" si="49"/>
        <v>0</v>
      </c>
      <c r="CC17" s="46">
        <f t="shared" si="31"/>
        <v>0</v>
      </c>
      <c r="CD17" s="46">
        <f t="shared" si="32"/>
        <v>0</v>
      </c>
      <c r="CE17" s="36">
        <f t="shared" si="33"/>
        <v>0</v>
      </c>
      <c r="CF17" s="46">
        <f t="shared" si="50"/>
        <v>0</v>
      </c>
      <c r="CG17" s="46">
        <f t="shared" si="51"/>
        <v>0</v>
      </c>
      <c r="CH17" s="46">
        <f t="shared" si="34"/>
        <v>0</v>
      </c>
      <c r="CI17" s="54">
        <f t="shared" si="52"/>
        <v>0</v>
      </c>
      <c r="CJ17" s="48">
        <f t="shared" si="35"/>
        <v>0</v>
      </c>
      <c r="CK17" s="46">
        <f t="shared" si="36"/>
        <v>0</v>
      </c>
      <c r="CL17" s="46">
        <f t="shared" si="37"/>
        <v>0</v>
      </c>
      <c r="CM17" s="36">
        <f t="shared" si="38"/>
        <v>0</v>
      </c>
      <c r="CN17" s="46">
        <f t="shared" si="53"/>
        <v>0</v>
      </c>
      <c r="CO17" s="46">
        <f t="shared" si="54"/>
        <v>0</v>
      </c>
      <c r="CP17" s="46">
        <f t="shared" si="55"/>
        <v>0</v>
      </c>
      <c r="CQ17" s="46">
        <f t="shared" si="56"/>
        <v>0</v>
      </c>
      <c r="CR17" s="46">
        <f t="shared" si="39"/>
        <v>0</v>
      </c>
      <c r="CS17" s="46">
        <f t="shared" si="40"/>
        <v>0</v>
      </c>
      <c r="CT17" s="46">
        <f t="shared" si="41"/>
        <v>0</v>
      </c>
      <c r="CU17" s="46">
        <f t="shared" si="42"/>
        <v>0</v>
      </c>
      <c r="CV17" s="46">
        <f t="shared" si="43"/>
        <v>0</v>
      </c>
      <c r="CW17" s="46">
        <f t="shared" si="44"/>
        <v>0</v>
      </c>
      <c r="CX17" s="46">
        <f t="shared" si="45"/>
        <v>0</v>
      </c>
      <c r="CY17" s="46">
        <f t="shared" si="46"/>
        <v>0</v>
      </c>
      <c r="CZ17" s="44">
        <f t="shared" si="47"/>
        <v>0</v>
      </c>
    </row>
    <row r="18" spans="2:104" ht="23.4" thickBot="1" x14ac:dyDescent="0.9">
      <c r="B18" s="12">
        <v>55</v>
      </c>
      <c r="C18" s="12" t="s">
        <v>32</v>
      </c>
      <c r="D18" s="18"/>
      <c r="E18" s="19"/>
      <c r="F18" s="134">
        <f t="shared" si="17"/>
        <v>0</v>
      </c>
      <c r="G18" s="18"/>
      <c r="H18" s="19"/>
      <c r="I18" s="137">
        <f t="shared" si="18"/>
        <v>0</v>
      </c>
      <c r="J18" s="34"/>
      <c r="K18" s="34"/>
      <c r="L18" s="32">
        <f t="shared" si="19"/>
        <v>0</v>
      </c>
      <c r="M18" s="22">
        <f t="shared" si="0"/>
        <v>0</v>
      </c>
      <c r="N18" s="19">
        <f t="shared" si="1"/>
        <v>0</v>
      </c>
      <c r="O18" s="140">
        <f t="shared" si="20"/>
        <v>0</v>
      </c>
      <c r="P18" s="20">
        <f t="shared" si="21"/>
        <v>0</v>
      </c>
      <c r="Q18" s="18"/>
      <c r="R18" s="19"/>
      <c r="S18" s="20">
        <f t="shared" si="22"/>
        <v>0</v>
      </c>
      <c r="T18" s="18"/>
      <c r="U18" s="19"/>
      <c r="V18" s="19"/>
      <c r="W18" s="19"/>
      <c r="X18" s="19"/>
      <c r="Y18" s="19"/>
      <c r="Z18" s="19"/>
      <c r="AA18" s="19"/>
      <c r="AD18" s="12">
        <v>55</v>
      </c>
      <c r="AE18" s="12"/>
      <c r="AF18" s="18"/>
      <c r="AG18" s="19"/>
      <c r="AH18" s="134">
        <f t="shared" si="23"/>
        <v>0</v>
      </c>
      <c r="AI18" s="18"/>
      <c r="AJ18" s="19"/>
      <c r="AK18" s="137">
        <f t="shared" si="24"/>
        <v>0</v>
      </c>
      <c r="AL18" s="34"/>
      <c r="AM18" s="34"/>
      <c r="AN18" s="32">
        <f t="shared" si="25"/>
        <v>0</v>
      </c>
      <c r="AO18" s="22">
        <f t="shared" si="2"/>
        <v>0</v>
      </c>
      <c r="AP18" s="19">
        <f t="shared" si="3"/>
        <v>0</v>
      </c>
      <c r="AQ18" s="140">
        <f t="shared" si="26"/>
        <v>0</v>
      </c>
      <c r="AR18" s="20">
        <f t="shared" si="27"/>
        <v>0</v>
      </c>
      <c r="AS18" s="18"/>
      <c r="AT18" s="19"/>
      <c r="AU18" s="20">
        <f t="shared" si="28"/>
        <v>0</v>
      </c>
      <c r="AV18" s="18"/>
      <c r="AW18" s="19"/>
      <c r="AX18" s="19"/>
      <c r="AY18" s="19"/>
      <c r="AZ18" s="19"/>
      <c r="BA18" s="19"/>
      <c r="BB18" s="19"/>
      <c r="BC18" s="19"/>
      <c r="BF18" s="96">
        <v>55</v>
      </c>
      <c r="BG18" s="97" t="s">
        <v>32</v>
      </c>
      <c r="BH18" s="98">
        <f t="shared" si="4"/>
        <v>0</v>
      </c>
      <c r="BI18" s="124">
        <f t="shared" si="5"/>
        <v>0</v>
      </c>
      <c r="BJ18" s="125">
        <f t="shared" si="6"/>
        <v>0</v>
      </c>
      <c r="BK18" s="98">
        <f t="shared" si="7"/>
        <v>0</v>
      </c>
      <c r="BL18" s="124">
        <f t="shared" si="8"/>
        <v>0</v>
      </c>
      <c r="BM18" s="126">
        <f t="shared" si="9"/>
        <v>0</v>
      </c>
      <c r="BN18" s="99">
        <f t="shared" si="10"/>
        <v>0</v>
      </c>
      <c r="BO18" s="98">
        <f t="shared" si="11"/>
        <v>0</v>
      </c>
      <c r="BP18" s="124">
        <f t="shared" si="12"/>
        <v>0</v>
      </c>
      <c r="BQ18" s="127">
        <f t="shared" si="13"/>
        <v>0</v>
      </c>
      <c r="BR18" s="100">
        <f t="shared" si="14"/>
        <v>0</v>
      </c>
      <c r="BS18" s="101">
        <f t="shared" si="15"/>
        <v>0</v>
      </c>
      <c r="BT18" s="102">
        <f t="shared" si="29"/>
        <v>0</v>
      </c>
      <c r="BU18" s="113">
        <f t="shared" si="16"/>
        <v>0</v>
      </c>
      <c r="BV18" s="102">
        <f>IFERROR((D18*2)-(E18*((HOME!$D$18)*2))+(G18*3)-(H18*((HOME!$E$18)*3))+(J18)-(K18*(HOME!$F$18))+S18+T18+V18+W18-U18, 0)</f>
        <v>0</v>
      </c>
      <c r="BX18" s="58">
        <v>34</v>
      </c>
      <c r="BY18" s="61" t="s">
        <v>30</v>
      </c>
      <c r="BZ18" s="48">
        <f t="shared" si="30"/>
        <v>0</v>
      </c>
      <c r="CA18" s="40">
        <f t="shared" si="48"/>
        <v>0</v>
      </c>
      <c r="CB18" s="46">
        <f t="shared" si="49"/>
        <v>0</v>
      </c>
      <c r="CC18" s="46">
        <f t="shared" si="31"/>
        <v>0</v>
      </c>
      <c r="CD18" s="46">
        <f t="shared" si="32"/>
        <v>0</v>
      </c>
      <c r="CE18" s="36">
        <f t="shared" si="33"/>
        <v>0</v>
      </c>
      <c r="CF18" s="46">
        <f t="shared" si="50"/>
        <v>0</v>
      </c>
      <c r="CG18" s="46">
        <f t="shared" si="51"/>
        <v>0</v>
      </c>
      <c r="CH18" s="46">
        <f t="shared" si="34"/>
        <v>0</v>
      </c>
      <c r="CI18" s="54">
        <f t="shared" si="52"/>
        <v>0</v>
      </c>
      <c r="CJ18" s="48">
        <f t="shared" si="35"/>
        <v>0</v>
      </c>
      <c r="CK18" s="46">
        <f t="shared" si="36"/>
        <v>0</v>
      </c>
      <c r="CL18" s="46">
        <f t="shared" si="37"/>
        <v>0</v>
      </c>
      <c r="CM18" s="36">
        <f t="shared" si="38"/>
        <v>0</v>
      </c>
      <c r="CN18" s="46">
        <f t="shared" si="53"/>
        <v>0</v>
      </c>
      <c r="CO18" s="46">
        <f t="shared" si="54"/>
        <v>0</v>
      </c>
      <c r="CP18" s="46">
        <f t="shared" si="55"/>
        <v>0</v>
      </c>
      <c r="CQ18" s="46">
        <f t="shared" si="56"/>
        <v>0</v>
      </c>
      <c r="CR18" s="46">
        <f t="shared" si="39"/>
        <v>0</v>
      </c>
      <c r="CS18" s="46">
        <f t="shared" si="40"/>
        <v>0</v>
      </c>
      <c r="CT18" s="46">
        <f t="shared" si="41"/>
        <v>0</v>
      </c>
      <c r="CU18" s="46">
        <f t="shared" si="42"/>
        <v>0</v>
      </c>
      <c r="CV18" s="46">
        <f t="shared" si="43"/>
        <v>0</v>
      </c>
      <c r="CW18" s="46">
        <f t="shared" si="44"/>
        <v>0</v>
      </c>
      <c r="CX18" s="46">
        <f t="shared" si="45"/>
        <v>0</v>
      </c>
      <c r="CY18" s="46">
        <f t="shared" si="46"/>
        <v>0</v>
      </c>
      <c r="CZ18" s="44">
        <f t="shared" si="47"/>
        <v>0</v>
      </c>
    </row>
    <row r="19" spans="2:104" ht="23.4" thickBot="1" x14ac:dyDescent="0.9">
      <c r="B19" s="11"/>
      <c r="C19" s="11" t="s">
        <v>43</v>
      </c>
      <c r="D19" s="8">
        <f>SUM(D3:D18)</f>
        <v>0</v>
      </c>
      <c r="E19" s="6">
        <f>SUM(E3:E18)</f>
        <v>0</v>
      </c>
      <c r="F19" s="135">
        <f t="shared" si="17"/>
        <v>0</v>
      </c>
      <c r="G19" s="8">
        <f>SUM(G3:G18)</f>
        <v>0</v>
      </c>
      <c r="H19" s="6">
        <f>SUM(H3:H18)</f>
        <v>0</v>
      </c>
      <c r="I19" s="138">
        <f t="shared" si="18"/>
        <v>0</v>
      </c>
      <c r="J19" s="35">
        <f>SUM(J3:J18)</f>
        <v>0</v>
      </c>
      <c r="K19" s="35">
        <f>SUM(K3:K18)</f>
        <v>0</v>
      </c>
      <c r="L19" s="31">
        <f t="shared" si="19"/>
        <v>0</v>
      </c>
      <c r="M19" s="30">
        <f>SUM(M3:M18)</f>
        <v>0</v>
      </c>
      <c r="N19" s="6">
        <f>SUM(N3:N18)</f>
        <v>0</v>
      </c>
      <c r="O19" s="141">
        <f t="shared" si="20"/>
        <v>0</v>
      </c>
      <c r="P19" s="9">
        <f>(D19*2)+(G19*3)+(J19)</f>
        <v>0</v>
      </c>
      <c r="Q19" s="8">
        <f>SUM(Q3:Q18)</f>
        <v>0</v>
      </c>
      <c r="R19" s="6">
        <f>SUM(R3:R18)</f>
        <v>0</v>
      </c>
      <c r="S19" s="9">
        <f t="shared" si="22"/>
        <v>0</v>
      </c>
      <c r="T19" s="8">
        <f t="shared" ref="T19:AA19" si="57">SUM(T3:T18)</f>
        <v>0</v>
      </c>
      <c r="U19" s="6">
        <f t="shared" si="57"/>
        <v>0</v>
      </c>
      <c r="V19" s="6">
        <f t="shared" si="57"/>
        <v>0</v>
      </c>
      <c r="W19" s="6">
        <f t="shared" si="57"/>
        <v>0</v>
      </c>
      <c r="X19" s="6">
        <f t="shared" si="57"/>
        <v>0</v>
      </c>
      <c r="Y19" s="6">
        <f t="shared" si="57"/>
        <v>0</v>
      </c>
      <c r="Z19" s="6">
        <f t="shared" si="57"/>
        <v>0</v>
      </c>
      <c r="AA19" s="6">
        <f t="shared" si="57"/>
        <v>0</v>
      </c>
      <c r="AD19" s="11"/>
      <c r="AE19" s="11" t="s">
        <v>43</v>
      </c>
      <c r="AF19" s="8">
        <f>SUM(AF3:AF18)</f>
        <v>0</v>
      </c>
      <c r="AG19" s="6">
        <f>SUM(AG3:AG18)</f>
        <v>0</v>
      </c>
      <c r="AH19" s="135">
        <f t="shared" si="23"/>
        <v>0</v>
      </c>
      <c r="AI19" s="8">
        <f>SUM(AI3:AI18)</f>
        <v>0</v>
      </c>
      <c r="AJ19" s="6">
        <f>SUM(AJ3:AJ18)</f>
        <v>0</v>
      </c>
      <c r="AK19" s="138">
        <f t="shared" si="24"/>
        <v>0</v>
      </c>
      <c r="AL19" s="35">
        <f>SUM(AL3:AL18)</f>
        <v>0</v>
      </c>
      <c r="AM19" s="35">
        <f>SUM(AM3:AM18)</f>
        <v>0</v>
      </c>
      <c r="AN19" s="31">
        <f t="shared" si="25"/>
        <v>0</v>
      </c>
      <c r="AO19" s="30">
        <f>SUM(AO3:AO18)</f>
        <v>0</v>
      </c>
      <c r="AP19" s="6">
        <f>SUM(AP3:AP18)</f>
        <v>0</v>
      </c>
      <c r="AQ19" s="141">
        <f t="shared" si="26"/>
        <v>0</v>
      </c>
      <c r="AR19" s="9">
        <f>(AF19*2)+(AI19*3)+(AL19)</f>
        <v>0</v>
      </c>
      <c r="AS19" s="8">
        <f>SUM(AS3:AS18)</f>
        <v>0</v>
      </c>
      <c r="AT19" s="6">
        <f>SUM(AT3:AT18)</f>
        <v>0</v>
      </c>
      <c r="AU19" s="9">
        <f t="shared" si="28"/>
        <v>0</v>
      </c>
      <c r="AV19" s="8">
        <f t="shared" ref="AV19:BC19" si="58">SUM(AV3:AV18)</f>
        <v>0</v>
      </c>
      <c r="AW19" s="6">
        <f t="shared" si="58"/>
        <v>0</v>
      </c>
      <c r="AX19" s="6">
        <f t="shared" si="58"/>
        <v>0</v>
      </c>
      <c r="AY19" s="6">
        <f t="shared" si="58"/>
        <v>0</v>
      </c>
      <c r="AZ19" s="6">
        <f t="shared" si="58"/>
        <v>0</v>
      </c>
      <c r="BA19" s="6">
        <f t="shared" si="58"/>
        <v>0</v>
      </c>
      <c r="BB19" s="6">
        <f t="shared" si="58"/>
        <v>0</v>
      </c>
      <c r="BC19" s="6">
        <f t="shared" si="58"/>
        <v>0</v>
      </c>
      <c r="BF19" s="103"/>
      <c r="BG19" s="104" t="s">
        <v>43</v>
      </c>
      <c r="BH19" s="105">
        <f t="shared" si="4"/>
        <v>0</v>
      </c>
      <c r="BI19" s="128">
        <f t="shared" si="5"/>
        <v>0</v>
      </c>
      <c r="BJ19" s="129" t="s">
        <v>42</v>
      </c>
      <c r="BK19" s="105">
        <f>IFERROR(T19/M19, 0)</f>
        <v>0</v>
      </c>
      <c r="BL19" s="128">
        <f>IFERROR(T19/(N19+(0.44*K19)+U19), 0)</f>
        <v>0</v>
      </c>
      <c r="BM19" s="130">
        <f>IFERROR(U19/(N19+(0.44*K19)+U19), 0)</f>
        <v>0</v>
      </c>
      <c r="BN19" s="106">
        <f t="shared" si="10"/>
        <v>0</v>
      </c>
      <c r="BO19" s="108">
        <f>IFERROR(Q19/(Q19+AT19), 0)</f>
        <v>0</v>
      </c>
      <c r="BP19" s="131">
        <f>IFERROR(R19/(R19+AS19), 0)</f>
        <v>0</v>
      </c>
      <c r="BQ19" s="132">
        <f>IFERROR(S19/(S19+AU19), 0)</f>
        <v>0</v>
      </c>
      <c r="BR19" s="114">
        <f>IFERROR(($AR$19/$BD$3)*100, 0)</f>
        <v>0</v>
      </c>
      <c r="BS19" s="115">
        <f>IFERROR(($P$19/$AB$3)*100, 0)</f>
        <v>0</v>
      </c>
      <c r="BT19" s="107">
        <f t="shared" si="29"/>
        <v>0</v>
      </c>
      <c r="BU19" s="114">
        <f>IFERROR(SUM(BU3:BU18), 0)</f>
        <v>0</v>
      </c>
      <c r="BV19" s="107" t="s">
        <v>42</v>
      </c>
      <c r="BX19" s="58">
        <v>50</v>
      </c>
      <c r="BY19" s="61" t="s">
        <v>31</v>
      </c>
      <c r="BZ19" s="48">
        <f t="shared" si="30"/>
        <v>0</v>
      </c>
      <c r="CA19" s="40">
        <f t="shared" si="48"/>
        <v>0</v>
      </c>
      <c r="CB19" s="46">
        <f t="shared" si="49"/>
        <v>0</v>
      </c>
      <c r="CC19" s="46">
        <f t="shared" si="31"/>
        <v>0</v>
      </c>
      <c r="CD19" s="46">
        <f t="shared" si="32"/>
        <v>0</v>
      </c>
      <c r="CE19" s="36">
        <f t="shared" si="33"/>
        <v>0</v>
      </c>
      <c r="CF19" s="46">
        <f t="shared" si="50"/>
        <v>0</v>
      </c>
      <c r="CG19" s="46">
        <f t="shared" si="51"/>
        <v>0</v>
      </c>
      <c r="CH19" s="46">
        <f t="shared" si="34"/>
        <v>0</v>
      </c>
      <c r="CI19" s="54">
        <f t="shared" si="52"/>
        <v>0</v>
      </c>
      <c r="CJ19" s="48">
        <f t="shared" si="35"/>
        <v>0</v>
      </c>
      <c r="CK19" s="46">
        <f t="shared" si="36"/>
        <v>0</v>
      </c>
      <c r="CL19" s="46">
        <f t="shared" si="37"/>
        <v>0</v>
      </c>
      <c r="CM19" s="36">
        <f t="shared" si="38"/>
        <v>0</v>
      </c>
      <c r="CN19" s="46">
        <f t="shared" si="53"/>
        <v>0</v>
      </c>
      <c r="CO19" s="46">
        <f t="shared" si="54"/>
        <v>0</v>
      </c>
      <c r="CP19" s="46">
        <f t="shared" si="55"/>
        <v>0</v>
      </c>
      <c r="CQ19" s="46">
        <f t="shared" si="56"/>
        <v>0</v>
      </c>
      <c r="CR19" s="46">
        <f t="shared" si="39"/>
        <v>0</v>
      </c>
      <c r="CS19" s="46">
        <f t="shared" si="40"/>
        <v>0</v>
      </c>
      <c r="CT19" s="46">
        <f t="shared" si="41"/>
        <v>0</v>
      </c>
      <c r="CU19" s="46">
        <f t="shared" si="42"/>
        <v>0</v>
      </c>
      <c r="CV19" s="46">
        <f t="shared" si="43"/>
        <v>0</v>
      </c>
      <c r="CW19" s="46">
        <f t="shared" si="44"/>
        <v>0</v>
      </c>
      <c r="CX19" s="46">
        <f t="shared" si="45"/>
        <v>0</v>
      </c>
      <c r="CY19" s="46">
        <f t="shared" si="46"/>
        <v>0</v>
      </c>
      <c r="CZ19" s="44">
        <f t="shared" si="47"/>
        <v>0</v>
      </c>
    </row>
    <row r="20" spans="2:104" ht="14.7" thickBot="1" x14ac:dyDescent="0.6">
      <c r="AH20" s="142"/>
      <c r="BX20" s="59">
        <v>55</v>
      </c>
      <c r="BY20" s="62" t="s">
        <v>32</v>
      </c>
      <c r="BZ20" s="49">
        <f t="shared" si="30"/>
        <v>0</v>
      </c>
      <c r="CA20" s="42">
        <f t="shared" si="48"/>
        <v>0</v>
      </c>
      <c r="CB20" s="47">
        <f t="shared" si="49"/>
        <v>0</v>
      </c>
      <c r="CC20" s="47">
        <f t="shared" si="31"/>
        <v>0</v>
      </c>
      <c r="CD20" s="47">
        <f t="shared" si="32"/>
        <v>0</v>
      </c>
      <c r="CE20" s="43">
        <f t="shared" si="33"/>
        <v>0</v>
      </c>
      <c r="CF20" s="47">
        <f t="shared" si="50"/>
        <v>0</v>
      </c>
      <c r="CG20" s="47">
        <f t="shared" si="51"/>
        <v>0</v>
      </c>
      <c r="CH20" s="47">
        <f t="shared" si="34"/>
        <v>0</v>
      </c>
      <c r="CI20" s="55">
        <f t="shared" si="52"/>
        <v>0</v>
      </c>
      <c r="CJ20" s="49">
        <f t="shared" si="35"/>
        <v>0</v>
      </c>
      <c r="CK20" s="47">
        <f t="shared" si="36"/>
        <v>0</v>
      </c>
      <c r="CL20" s="47">
        <f t="shared" si="37"/>
        <v>0</v>
      </c>
      <c r="CM20" s="43">
        <f t="shared" si="38"/>
        <v>0</v>
      </c>
      <c r="CN20" s="47">
        <f t="shared" si="53"/>
        <v>0</v>
      </c>
      <c r="CO20" s="47">
        <f t="shared" si="54"/>
        <v>0</v>
      </c>
      <c r="CP20" s="47">
        <f t="shared" si="55"/>
        <v>0</v>
      </c>
      <c r="CQ20" s="47">
        <f t="shared" si="56"/>
        <v>0</v>
      </c>
      <c r="CR20" s="47">
        <f t="shared" si="39"/>
        <v>0</v>
      </c>
      <c r="CS20" s="47">
        <f t="shared" si="40"/>
        <v>0</v>
      </c>
      <c r="CT20" s="47">
        <f t="shared" si="41"/>
        <v>0</v>
      </c>
      <c r="CU20" s="47">
        <f t="shared" si="42"/>
        <v>0</v>
      </c>
      <c r="CV20" s="47">
        <f t="shared" si="43"/>
        <v>0</v>
      </c>
      <c r="CW20" s="47">
        <f t="shared" si="44"/>
        <v>0</v>
      </c>
      <c r="CX20" s="47">
        <f t="shared" si="45"/>
        <v>0</v>
      </c>
      <c r="CY20" s="47">
        <f t="shared" si="46"/>
        <v>0</v>
      </c>
      <c r="CZ20" s="45">
        <f t="shared" si="47"/>
        <v>0</v>
      </c>
    </row>
  </sheetData>
  <mergeCells count="15">
    <mergeCell ref="J1:L1"/>
    <mergeCell ref="M1:P1"/>
    <mergeCell ref="Q1:S1"/>
    <mergeCell ref="T1:Y1"/>
    <mergeCell ref="D1:F1"/>
    <mergeCell ref="G1:I1"/>
    <mergeCell ref="BY2:CZ2"/>
    <mergeCell ref="BZ3:CI3"/>
    <mergeCell ref="CJ3:CZ3"/>
    <mergeCell ref="AV1:BA1"/>
    <mergeCell ref="AF1:AH1"/>
    <mergeCell ref="AI1:AK1"/>
    <mergeCell ref="AL1:AN1"/>
    <mergeCell ref="AO1:AR1"/>
    <mergeCell ref="AS1:AU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H A A B Q S w M E F A A C A A g A A n + 9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A n +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/ v V j O b s Z x j w Q A A G 8 e A A A T A B w A R m 9 y b X V s Y X M v U 2 V j d G l v b j E u b S C i G A A o o B Q A A A A A A A A A A A A A A A A A A A A A A A A A A A D t m N t u K j c U h u 8 j 5 R 2 s Q U i g 0 h Q Y D j O t c k E I J K j K D o L Z 7 U W I L A M G R h g b j U 0 U h P L u 9 X B I g e V V q Q d t d U v k J t I / P q x v e d n + j e Y j E y t J + r v / p V + u r 6 6 v 9 I w l f E w a v 7 V 6 j Y d W n 9 w S w c 3 1 F b F / f b V K R t w q r f c R F z e / q 2 Q + V G q e a 8 e C 3 z S V N F w a n f O a P w + + a p 7 o w U g J v h g 8 S 3 6 f x G 9 8 c M / 1 3 K j l 4 P G x T + 6 Y n n M z Z E I M G p K J t Y l H e t B N m A 1 k x L c t n u 7 u S H O 1 W A l m b G d y + E b 6 h h l 9 8 y 7 0 u 5 c v E L k S o k B M s u L 5 w i 7 I Q + C 0 P + P c 2 G B 3 U W 9 e O o Y v b r 3 D Z 6 / w a y z H t 9 6 2 l f f 6 8 X L P D H v d j 5 H x u o l a K G P z 8 M j Z 2 L J 4 d q C I D S 3 n / s t e z 5 1 O V y A v + + 8 N I f o j J l i i b 9 P o X v O f Q z d n T E 7 t y N F 6 y f 8 c N k q Y 1 B O V L J p K r B Y y / a h z j j g K m 4 1 n 0 + N Z a N u E M L n + K J C N t + t V P s i G v 5 u t X v 5 x a d x t K 2 6 5 e i 7 7 6 A h 1 t x y c y + 3 I 3 b B U R P T S u R 4 p w w T S 2 E d 0 h K 8 E A H t 8 q F Z y r J H 2 C G U J Y O 7 1 E F k a B L Y M Y P d 6 G d E R 3 j L C W w a 8 e 7 2 G 6 A h v G f A + L 5 f u p n 7 R W Y Y U I f U R U h + Q p q V I s d Y I p w 8 4 2 x F F c u g j a + q D N d 0 W J E V S X k F A K 0 j o F R D O o S Q p A l X B d G R R K 8 i i V h D g C l L E V a S I q w h x F S G u I g t Q x Q 4 l h L e K 8 F Y R 3 m o A K r M / U 8 r E c k q y t u 2 Y f N V s y t 2 d a w h 8 D c A 3 t I 6 1 2 Y 4 X r R K p 3 r Y H t 7 M v k o g a k o g a d n q R L r e X n D Q 2 e m w q J C c 1 U A N d w d Y 8 I T 2 W 5 g U Z r Y 4 k o w 6 S 0 V k s 7 c 2 9 T U Z r M o l H M Z e j N d L 5 J B s f + e u r W D p v z W O j k v H e N L F n k Z I W 3 / v u 7 M p J + D s T 4 Q H T c k z 4 H / k W 1 7 z f x r 3 s 7 8 n z E j g y N R f 3 c n E v F / d y c S 8 X 9 3 J x L 9 + r e z n S k W z U k b K o 1 8 A y 7 z 8 g O a g j + 6 C O 7 I M A o Q + Q f R A g + y B A g A M E O E C A A 2 Q f B N g V j f A G C G + I 8 I Y I b 4 j w h g h v i P C G C G + I 8 I Y I b 4 j w h g h v q Y h Z k y J C X C o i y K X i P 7 P k D 2 z B N f m B N O z h k R 5 J T l u + s 4 5 N t R j G k u c 2 p 0 a + 8 P l D 3 k f + 7 7 v b 3 R z f x s 9 m b K w d a W q V m 7 T Z 0 R k E r u 4 H q D T O p S x s A 6 2 H 7 Q e d R B Y a A + h d 2 x G Y s R 2 5 5 g Q 1 n c 4 J C j p L Q S 1 H X W C 1 J p N z 6 Z 4 D y e m S Q b D R 8 7 l y J + b n U t 9 A u z 2 b O m K g Y M e 1 B b g y n g D Q l 9 W C q A n p K o 3 c L 9 B u Z i h y U d H P T f x 5 2 q c r D n Z w m n 7 4 t M j S E q i D t D u s h L Q 7 W F P b H S y p N Z g l h + u 0 3 W G y I j s A f D D Z + c H J t K 1 Y A J W l 8 A E R d S l 8 P d g S o v D t k K 4 g f D n s 3 C 1 8 O d g A Y L E + U / h k s B V F 4 Q r a o q J l e O L O p t Q H X G l g P t y 1 Q l P 4 X H j q U v h W O K o w 6 m O 2 E t B k K H x H 7 K v M h 6 a C t x / A x o / 6 Q N p 6 S g L k h r W I T j E 1 X g r m 2 a 3 b D j / B L W 1 X m 1 h n C M e 3 e X V / s G u O 9 u g Z s P X t B A 7 1 C z c O t d t p A a n V + 7 d W r y P H 8 V s 8 X j F B T g w r a T I x 2 v 6 I p K Q G S 3 b x g R c f + H / w g c c f K i d V + l c O 8 Q 9 Q S w E C L Q A U A A I A C A A C f 7 1 Y P s r c 6 K Q A A A D 2 A A A A E g A A A A A A A A A A A A A A A A A A A A A A Q 2 9 u Z m l n L 1 B h Y 2 t h Z 2 U u e G 1 s U E s B A i 0 A F A A C A A g A A n + 9 W A / K 6 a u k A A A A 6 Q A A A B M A A A A A A A A A A A A A A A A A 8 A A A A F t D b 2 5 0 Z W 5 0 X 1 R 5 c G V z X S 5 4 b W x Q S w E C L Q A U A A I A C A A C f 7 1 Y z m 7 G c Y 8 E A A B v H g A A E w A A A A A A A A A A A A A A A A D h A Q A A R m 9 y b X V s Y X M v U 2 V j d G l v b j E u b V B L B Q Y A A A A A A w A D A M I A A A C 9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s g A A A A A A A G W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V k V S Q U d F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y O W Z m M j A z L T J j M G E t N D N l Y S 0 5 N G N i L T M x O T l i Z W M w M D Z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h I U y Z x d W 9 0 O y w m c X V v d D t D b 2 x 1 b W 4 y J n F 1 b 3 Q 7 L C Z x d W 9 0 O z I t c H Q m c X V v d D s s J n F 1 b 3 Q 7 Q 2 9 s d W 1 u N C Z x d W 9 0 O y w m c X V v d D t D b 2 x 1 b W 4 1 J n F 1 b 3 Q 7 L C Z x d W 9 0 O z M t c H Q m c X V v d D s s J n F 1 b 3 Q 7 Q 2 9 s d W 1 u N y Z x d W 9 0 O y w m c X V v d D t D b 2 x 1 b W 4 4 J n F 1 b 3 Q 7 L C Z x d W 9 0 O 0 Z U J n F 1 b 3 Q 7 L C Z x d W 9 0 O 0 N v b H V t b j E w J n F 1 b 3 Q 7 L C Z x d W 9 0 O 0 N v b H V t b j E x J n F 1 b 3 Q 7 L C Z x d W 9 0 O 1 R v d G F s J n F 1 b 3 Q 7 L C Z x d W 9 0 O 0 N v b H V t b j E z J n F 1 b 3 Q 7 L C Z x d W 9 0 O 0 N v b H V t b j E 0 J n F 1 b 3 Q 7 L C Z x d W 9 0 O 0 N v b H V t b j E 1 J n F 1 b 3 Q 7 L C Z x d W 9 0 O 1 J l Y m 9 1 b m R z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9 w c C Z x d W 9 0 O y w m c X V v d D t D b 2 x 1 b W 4 z M C Z x d W 9 0 O y w m c X V v d D s y L X B 0 X z E m c X V v d D s s J n F 1 b 3 Q 7 Q 2 9 s d W 1 u M z I m c X V v d D s s J n F 1 b 3 Q 7 Q 2 9 s d W 1 u M z M m c X V v d D s s J n F 1 b 3 Q 7 M y 1 w d F 8 y J n F 1 b 3 Q 7 L C Z x d W 9 0 O 0 N v b H V t b j M 1 J n F 1 b 3 Q 7 L C Z x d W 9 0 O 0 N v b H V t b j M 2 J n F 1 b 3 Q 7 L C Z x d W 9 0 O 0 Z U X z M m c X V v d D s s J n F 1 b 3 Q 7 Q 2 9 s d W 1 u M z g m c X V v d D s s J n F 1 b 3 Q 7 Q 2 9 s d W 1 u M z k m c X V v d D s s J n F 1 b 3 Q 7 V G 9 0 Y W x f N C Z x d W 9 0 O y w m c X V v d D t D b 2 x 1 b W 4 0 M S Z x d W 9 0 O y w m c X V v d D t D b 2 x 1 b W 4 0 M i Z x d W 9 0 O y w m c X V v d D t D b 2 x 1 b W 4 0 M y Z x d W 9 0 O y w m c X V v d D t S Z W J v d W 5 k c 1 8 1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1 N o b 2 9 0 a W 5 n I C U g Y W 5 k I F V z Y W d l J n F 1 b 3 Q 7 L C Z x d W 9 0 O 0 N v b H V t b j Y w J n F 1 b 3 Q 7 L C Z x d W 9 0 O 0 N v b H V t b j Y x J n F 1 b 3 Q 7 L C Z x d W 9 0 O 0 F z c 2 l z d C B h b m Q g V H V y b m 9 2 Z X J z J n F 1 b 3 Q 7 L C Z x d W 9 0 O 0 N v b H V t b j Y z J n F 1 b 3 Q 7 L C Z x d W 9 0 O 0 N v b H V t b j Y 0 J n F 1 b 3 Q 7 L C Z x d W 9 0 O 0 N v b H V t b j Y 1 J n F 1 b 3 Q 7 L C Z x d W 9 0 O 1 J l Y m 9 1 b m Q g U G V y Y 2 V u d G F n Z X M m c X V v d D s s J n F 1 b 3 Q 7 Q 2 9 s d W 1 u N j c m c X V v d D s s J n F 1 b 3 Q 7 Q 2 9 s d W 1 u N j g m c X V v d D s s J n F 1 b 3 Q 7 U G x h e W V y I F J h d G l u Z 3 M m c X V v d D s s J n F 1 b 3 Q 7 Q 2 9 s d W 1 u N z A m c X V v d D s s J n F 1 b 3 Q 7 Q 2 9 s d W 1 u N z E m c X V v d D s s J n F 1 b 3 Q 7 S W 1 w Y W N 0 I G F u Z C B F Z m Z p Y 2 l l b m N 5 J n F 1 b 3 Q 7 L C Z x d W 9 0 O 0 N v b H V t b j c z J n F 1 b 3 Q 7 X S I g L z 4 8 R W 5 0 c n k g V H l w Z T 0 i R m l s b E N v b H V t b l R 5 c G V z I i B W Y W x 1 Z T 0 i c 0 F B W U F B Q U F B Q U F B Q U F B Q U F B Q U F B Q U F B Q U F B Q U F B Q U F B Q U F B Q U F B Q U d B Q U F B Q U F B Q U F B Q U F B Q U F B Q U F B Q U F B Q U F B Q U F B Q U F B Q U F B Q U F C Z 0 F B Q U F B Q U F B Q U F B Q U F B Q U F B Q U F B P T 0 i I C 8 + P E V u d H J 5 I F R 5 c G U 9 I k Z p b G x M Y X N 0 V X B k Y X R l Z C I g V m F s d W U 9 I m Q y M D I 0 L T A 1 L T I 3 V D E 4 O j A 4 O j U 0 L j Y 0 N z Q y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Z F U k F H R V M v Q 2 h h b m d l Z C B U e X B l L n t I S F M s M H 0 m c X V v d D s s J n F 1 b 3 Q 7 U 2 V j d G l v b j E v Q V Z F U k F H R V M v Q 2 h h b m d l Z C B U e X B l L n t D b 2 x 1 b W 4 y L D F 9 J n F 1 b 3 Q 7 L C Z x d W 9 0 O 1 N l Y 3 R p b 2 4 x L 0 F W R V J B R 0 V T L 0 N o Y W 5 n Z W Q g V H l w Z S 5 7 M i 1 w d C w y f S Z x d W 9 0 O y w m c X V v d D t T Z W N 0 a W 9 u M S 9 B V k V S Q U d F U y 9 D a G F u Z 2 V k I F R 5 c G U u e 0 N v b H V t b j Q s M 3 0 m c X V v d D s s J n F 1 b 3 Q 7 U 2 V j d G l v b j E v Q V Z F U k F H R V M v Q 2 h h b m d l Z C B U e X B l L n t D b 2 x 1 b W 4 1 L D R 9 J n F 1 b 3 Q 7 L C Z x d W 9 0 O 1 N l Y 3 R p b 2 4 x L 0 F W R V J B R 0 V T L 0 N o Y W 5 n Z W Q g V H l w Z S 5 7 M y 1 w d C w 1 f S Z x d W 9 0 O y w m c X V v d D t T Z W N 0 a W 9 u M S 9 B V k V S Q U d F U y 9 D a G F u Z 2 V k I F R 5 c G U u e 0 N v b H V t b j c s N n 0 m c X V v d D s s J n F 1 b 3 Q 7 U 2 V j d G l v b j E v Q V Z F U k F H R V M v Q 2 h h b m d l Z C B U e X B l L n t D b 2 x 1 b W 4 4 L D d 9 J n F 1 b 3 Q 7 L C Z x d W 9 0 O 1 N l Y 3 R p b 2 4 x L 0 F W R V J B R 0 V T L 0 N o Y W 5 n Z W Q g V H l w Z S 5 7 R l Q s O H 0 m c X V v d D s s J n F 1 b 3 Q 7 U 2 V j d G l v b j E v Q V Z F U k F H R V M v Q 2 h h b m d l Z C B U e X B l L n t D b 2 x 1 b W 4 x M C w 5 f S Z x d W 9 0 O y w m c X V v d D t T Z W N 0 a W 9 u M S 9 B V k V S Q U d F U y 9 D a G F u Z 2 V k I F R 5 c G U u e 0 N v b H V t b j E x L D E w f S Z x d W 9 0 O y w m c X V v d D t T Z W N 0 a W 9 u M S 9 B V k V S Q U d F U y 9 D a G F u Z 2 V k I F R 5 c G U u e 1 R v d G F s L D E x f S Z x d W 9 0 O y w m c X V v d D t T Z W N 0 a W 9 u M S 9 B V k V S Q U d F U y 9 D a G F u Z 2 V k I F R 5 c G U u e 0 N v b H V t b j E z L D E y f S Z x d W 9 0 O y w m c X V v d D t T Z W N 0 a W 9 u M S 9 B V k V S Q U d F U y 9 D a G F u Z 2 V k I F R 5 c G U u e 0 N v b H V t b j E 0 L D E z f S Z x d W 9 0 O y w m c X V v d D t T Z W N 0 a W 9 u M S 9 B V k V S Q U d F U y 9 D a G F u Z 2 V k I F R 5 c G U u e 0 N v b H V t b j E 1 L D E 0 f S Z x d W 9 0 O y w m c X V v d D t T Z W N 0 a W 9 u M S 9 B V k V S Q U d F U y 9 D a G F u Z 2 V k I F R 5 c G U u e 1 J l Y m 9 1 b m R z L D E 1 f S Z x d W 9 0 O y w m c X V v d D t T Z W N 0 a W 9 u M S 9 B V k V S Q U d F U y 9 D a G F u Z 2 V k I F R 5 c G U u e 0 N v b H V t b j E 3 L D E 2 f S Z x d W 9 0 O y w m c X V v d D t T Z W N 0 a W 9 u M S 9 B V k V S Q U d F U y 9 D a G F u Z 2 V k I F R 5 c G U u e 0 N v b H V t b j E 4 L D E 3 f S Z x d W 9 0 O y w m c X V v d D t T Z W N 0 a W 9 u M S 9 B V k V S Q U d F U y 9 D a G F u Z 2 V k I F R 5 c G U u e 0 N v b H V t b j E 5 L D E 4 f S Z x d W 9 0 O y w m c X V v d D t T Z W N 0 a W 9 u M S 9 B V k V S Q U d F U y 9 D a G F u Z 2 V k I F R 5 c G U u e 0 N v b H V t b j I w L D E 5 f S Z x d W 9 0 O y w m c X V v d D t T Z W N 0 a W 9 u M S 9 B V k V S Q U d F U y 9 D a G F u Z 2 V k I F R 5 c G U u e 0 N v b H V t b j I x L D I w f S Z x d W 9 0 O y w m c X V v d D t T Z W N 0 a W 9 u M S 9 B V k V S Q U d F U y 9 D a G F u Z 2 V k I F R 5 c G U u e 0 N v b H V t b j I y L D I x f S Z x d W 9 0 O y w m c X V v d D t T Z W N 0 a W 9 u M S 9 B V k V S Q U d F U y 9 D a G F u Z 2 V k I F R 5 c G U u e 0 N v b H V t b j I z L D I y f S Z x d W 9 0 O y w m c X V v d D t T Z W N 0 a W 9 u M S 9 B V k V S Q U d F U y 9 D a G F u Z 2 V k I F R 5 c G U u e 0 N v b H V t b j I 0 L D I z f S Z x d W 9 0 O y w m c X V v d D t T Z W N 0 a W 9 u M S 9 B V k V S Q U d F U y 9 D a G F u Z 2 V k I F R 5 c G U u e 0 N v b H V t b j I 1 L D I 0 f S Z x d W 9 0 O y w m c X V v d D t T Z W N 0 a W 9 u M S 9 B V k V S Q U d F U y 9 D a G F u Z 2 V k I F R 5 c G U u e 0 N v b H V t b j I 2 L D I 1 f S Z x d W 9 0 O y w m c X V v d D t T Z W N 0 a W 9 u M S 9 B V k V S Q U d F U y 9 D a G F u Z 2 V k I F R 5 c G U u e 0 N v b H V t b j I 3 L D I 2 f S Z x d W 9 0 O y w m c X V v d D t T Z W N 0 a W 9 u M S 9 B V k V S Q U d F U y 9 D a G F u Z 2 V k I F R 5 c G U u e 0 N v b H V t b j I 4 L D I 3 f S Z x d W 9 0 O y w m c X V v d D t T Z W N 0 a W 9 u M S 9 B V k V S Q U d F U y 9 D a G F u Z 2 V k I F R 5 c G U u e 0 9 w c C w y O H 0 m c X V v d D s s J n F 1 b 3 Q 7 U 2 V j d G l v b j E v Q V Z F U k F H R V M v Q 2 h h b m d l Z C B U e X B l L n t D b 2 x 1 b W 4 z M C w y O X 0 m c X V v d D s s J n F 1 b 3 Q 7 U 2 V j d G l v b j E v Q V Z F U k F H R V M v Q 2 h h b m d l Z C B U e X B l L n s y L X B 0 X z E s M z B 9 J n F 1 b 3 Q 7 L C Z x d W 9 0 O 1 N l Y 3 R p b 2 4 x L 0 F W R V J B R 0 V T L 0 N o Y W 5 n Z W Q g V H l w Z S 5 7 Q 2 9 s d W 1 u M z I s M z F 9 J n F 1 b 3 Q 7 L C Z x d W 9 0 O 1 N l Y 3 R p b 2 4 x L 0 F W R V J B R 0 V T L 0 N o Y W 5 n Z W Q g V H l w Z S 5 7 Q 2 9 s d W 1 u M z M s M z J 9 J n F 1 b 3 Q 7 L C Z x d W 9 0 O 1 N l Y 3 R p b 2 4 x L 0 F W R V J B R 0 V T L 0 N o Y W 5 n Z W Q g V H l w Z S 5 7 M y 1 w d F 8 y L D M z f S Z x d W 9 0 O y w m c X V v d D t T Z W N 0 a W 9 u M S 9 B V k V S Q U d F U y 9 D a G F u Z 2 V k I F R 5 c G U u e 0 N v b H V t b j M 1 L D M 0 f S Z x d W 9 0 O y w m c X V v d D t T Z W N 0 a W 9 u M S 9 B V k V S Q U d F U y 9 D a G F u Z 2 V k I F R 5 c G U u e 0 N v b H V t b j M 2 L D M 1 f S Z x d W 9 0 O y w m c X V v d D t T Z W N 0 a W 9 u M S 9 B V k V S Q U d F U y 9 D a G F u Z 2 V k I F R 5 c G U u e 0 Z U X z M s M z Z 9 J n F 1 b 3 Q 7 L C Z x d W 9 0 O 1 N l Y 3 R p b 2 4 x L 0 F W R V J B R 0 V T L 0 N o Y W 5 n Z W Q g V H l w Z S 5 7 Q 2 9 s d W 1 u M z g s M z d 9 J n F 1 b 3 Q 7 L C Z x d W 9 0 O 1 N l Y 3 R p b 2 4 x L 0 F W R V J B R 0 V T L 0 N o Y W 5 n Z W Q g V H l w Z S 5 7 Q 2 9 s d W 1 u M z k s M z h 9 J n F 1 b 3 Q 7 L C Z x d W 9 0 O 1 N l Y 3 R p b 2 4 x L 0 F W R V J B R 0 V T L 0 N o Y W 5 n Z W Q g V H l w Z S 5 7 V G 9 0 Y W x f N C w z O X 0 m c X V v d D s s J n F 1 b 3 Q 7 U 2 V j d G l v b j E v Q V Z F U k F H R V M v Q 2 h h b m d l Z C B U e X B l L n t D b 2 x 1 b W 4 0 M S w 0 M H 0 m c X V v d D s s J n F 1 b 3 Q 7 U 2 V j d G l v b j E v Q V Z F U k F H R V M v Q 2 h h b m d l Z C B U e X B l L n t D b 2 x 1 b W 4 0 M i w 0 M X 0 m c X V v d D s s J n F 1 b 3 Q 7 U 2 V j d G l v b j E v Q V Z F U k F H R V M v Q 2 h h b m d l Z C B U e X B l L n t D b 2 x 1 b W 4 0 M y w 0 M n 0 m c X V v d D s s J n F 1 b 3 Q 7 U 2 V j d G l v b j E v Q V Z F U k F H R V M v Q 2 h h b m d l Z C B U e X B l L n t S Z W J v d W 5 k c 1 8 1 L D Q z f S Z x d W 9 0 O y w m c X V v d D t T Z W N 0 a W 9 u M S 9 B V k V S Q U d F U y 9 D a G F u Z 2 V k I F R 5 c G U u e 0 N v b H V t b j Q 1 L D Q 0 f S Z x d W 9 0 O y w m c X V v d D t T Z W N 0 a W 9 u M S 9 B V k V S Q U d F U y 9 D a G F u Z 2 V k I F R 5 c G U u e 0 N v b H V t b j Q 2 L D Q 1 f S Z x d W 9 0 O y w m c X V v d D t T Z W N 0 a W 9 u M S 9 B V k V S Q U d F U y 9 D a G F u Z 2 V k I F R 5 c G U u e 0 N v b H V t b j Q 3 L D Q 2 f S Z x d W 9 0 O y w m c X V v d D t T Z W N 0 a W 9 u M S 9 B V k V S Q U d F U y 9 D a G F u Z 2 V k I F R 5 c G U u e 0 N v b H V t b j Q 4 L D Q 3 f S Z x d W 9 0 O y w m c X V v d D t T Z W N 0 a W 9 u M S 9 B V k V S Q U d F U y 9 D a G F u Z 2 V k I F R 5 c G U u e 0 N v b H V t b j Q 5 L D Q 4 f S Z x d W 9 0 O y w m c X V v d D t T Z W N 0 a W 9 u M S 9 B V k V S Q U d F U y 9 D a G F u Z 2 V k I F R 5 c G U u e 0 N v b H V t b j U w L D Q 5 f S Z x d W 9 0 O y w m c X V v d D t T Z W N 0 a W 9 u M S 9 B V k V S Q U d F U y 9 D a G F u Z 2 V k I F R 5 c G U u e 0 N v b H V t b j U x L D U w f S Z x d W 9 0 O y w m c X V v d D t T Z W N 0 a W 9 u M S 9 B V k V S Q U d F U y 9 D a G F u Z 2 V k I F R 5 c G U u e 0 N v b H V t b j U y L D U x f S Z x d W 9 0 O y w m c X V v d D t T Z W N 0 a W 9 u M S 9 B V k V S Q U d F U y 9 D a G F u Z 2 V k I F R 5 c G U u e 0 N v b H V t b j U z L D U y f S Z x d W 9 0 O y w m c X V v d D t T Z W N 0 a W 9 u M S 9 B V k V S Q U d F U y 9 D a G F u Z 2 V k I F R 5 c G U u e 0 N v b H V t b j U 0 L D U z f S Z x d W 9 0 O y w m c X V v d D t T Z W N 0 a W 9 u M S 9 B V k V S Q U d F U y 9 D a G F u Z 2 V k I F R 5 c G U u e 0 N v b H V t b j U 1 L D U 0 f S Z x d W 9 0 O y w m c X V v d D t T Z W N 0 a W 9 u M S 9 B V k V S Q U d F U y 9 D a G F u Z 2 V k I F R 5 c G U u e 0 N v b H V t b j U 2 L D U 1 f S Z x d W 9 0 O y w m c X V v d D t T Z W N 0 a W 9 u M S 9 B V k V S Q U d F U y 9 D a G F u Z 2 V k I F R 5 c G U u e 0 N v b H V t b j U 3 L D U 2 f S Z x d W 9 0 O y w m c X V v d D t T Z W N 0 a W 9 u M S 9 B V k V S Q U d F U y 9 D a G F u Z 2 V k I F R 5 c G U u e 0 N v b H V t b j U 4 L D U 3 f S Z x d W 9 0 O y w m c X V v d D t T Z W N 0 a W 9 u M S 9 B V k V S Q U d F U y 9 D a G F u Z 2 V k I F R 5 c G U u e 1 N o b 2 9 0 a W 5 n I C U g Y W 5 k I F V z Y W d l L D U 4 f S Z x d W 9 0 O y w m c X V v d D t T Z W N 0 a W 9 u M S 9 B V k V S Q U d F U y 9 D a G F u Z 2 V k I F R 5 c G U u e 0 N v b H V t b j Y w L D U 5 f S Z x d W 9 0 O y w m c X V v d D t T Z W N 0 a W 9 u M S 9 B V k V S Q U d F U y 9 D a G F u Z 2 V k I F R 5 c G U u e 0 N v b H V t b j Y x L D Y w f S Z x d W 9 0 O y w m c X V v d D t T Z W N 0 a W 9 u M S 9 B V k V S Q U d F U y 9 D a G F u Z 2 V k I F R 5 c G U u e 0 F z c 2 l z d C B h b m Q g V H V y b m 9 2 Z X J z L D Y x f S Z x d W 9 0 O y w m c X V v d D t T Z W N 0 a W 9 u M S 9 B V k V S Q U d F U y 9 D a G F u Z 2 V k I F R 5 c G U u e 0 N v b H V t b j Y z L D Y y f S Z x d W 9 0 O y w m c X V v d D t T Z W N 0 a W 9 u M S 9 B V k V S Q U d F U y 9 D a G F u Z 2 V k I F R 5 c G U u e 0 N v b H V t b j Y 0 L D Y z f S Z x d W 9 0 O y w m c X V v d D t T Z W N 0 a W 9 u M S 9 B V k V S Q U d F U y 9 D a G F u Z 2 V k I F R 5 c G U u e 0 N v b H V t b j Y 1 L D Y 0 f S Z x d W 9 0 O y w m c X V v d D t T Z W N 0 a W 9 u M S 9 B V k V S Q U d F U y 9 D a G F u Z 2 V k I F R 5 c G U u e 1 J l Y m 9 1 b m Q g U G V y Y 2 V u d G F n Z X M s N j V 9 J n F 1 b 3 Q 7 L C Z x d W 9 0 O 1 N l Y 3 R p b 2 4 x L 0 F W R V J B R 0 V T L 0 N o Y W 5 n Z W Q g V H l w Z S 5 7 Q 2 9 s d W 1 u N j c s N j Z 9 J n F 1 b 3 Q 7 L C Z x d W 9 0 O 1 N l Y 3 R p b 2 4 x L 0 F W R V J B R 0 V T L 0 N o Y W 5 n Z W Q g V H l w Z S 5 7 Q 2 9 s d W 1 u N j g s N j d 9 J n F 1 b 3 Q 7 L C Z x d W 9 0 O 1 N l Y 3 R p b 2 4 x L 0 F W R V J B R 0 V T L 0 N o Y W 5 n Z W Q g V H l w Z S 5 7 U G x h e W V y I F J h d G l u Z 3 M s N j h 9 J n F 1 b 3 Q 7 L C Z x d W 9 0 O 1 N l Y 3 R p b 2 4 x L 0 F W R V J B R 0 V T L 0 N o Y W 5 n Z W Q g V H l w Z S 5 7 Q 2 9 s d W 1 u N z A s N j l 9 J n F 1 b 3 Q 7 L C Z x d W 9 0 O 1 N l Y 3 R p b 2 4 x L 0 F W R V J B R 0 V T L 0 N o Y W 5 n Z W Q g V H l w Z S 5 7 Q 2 9 s d W 1 u N z E s N z B 9 J n F 1 b 3 Q 7 L C Z x d W 9 0 O 1 N l Y 3 R p b 2 4 x L 0 F W R V J B R 0 V T L 0 N o Y W 5 n Z W Q g V H l w Z S 5 7 S W 1 w Y W N 0 I G F u Z C B F Z m Z p Y 2 l l b m N 5 L D c x f S Z x d W 9 0 O y w m c X V v d D t T Z W N 0 a W 9 u M S 9 B V k V S Q U d F U y 9 D a G F u Z 2 V k I F R 5 c G U u e 0 N v b H V t b j c z L D c y f S Z x d W 9 0 O 1 0 s J n F 1 b 3 Q 7 Q 2 9 s d W 1 u Q 2 9 1 b n Q m c X V v d D s 6 N z M s J n F 1 b 3 Q 7 S 2 V 5 Q 2 9 s d W 1 u T m F t Z X M m c X V v d D s 6 W 1 0 s J n F 1 b 3 Q 7 Q 2 9 s d W 1 u S W R l b n R p d G l l c y Z x d W 9 0 O z p b J n F 1 b 3 Q 7 U 2 V j d G l v b j E v Q V Z F U k F H R V M v Q 2 h h b m d l Z C B U e X B l L n t I S F M s M H 0 m c X V v d D s s J n F 1 b 3 Q 7 U 2 V j d G l v b j E v Q V Z F U k F H R V M v Q 2 h h b m d l Z C B U e X B l L n t D b 2 x 1 b W 4 y L D F 9 J n F 1 b 3 Q 7 L C Z x d W 9 0 O 1 N l Y 3 R p b 2 4 x L 0 F W R V J B R 0 V T L 0 N o Y W 5 n Z W Q g V H l w Z S 5 7 M i 1 w d C w y f S Z x d W 9 0 O y w m c X V v d D t T Z W N 0 a W 9 u M S 9 B V k V S Q U d F U y 9 D a G F u Z 2 V k I F R 5 c G U u e 0 N v b H V t b j Q s M 3 0 m c X V v d D s s J n F 1 b 3 Q 7 U 2 V j d G l v b j E v Q V Z F U k F H R V M v Q 2 h h b m d l Z C B U e X B l L n t D b 2 x 1 b W 4 1 L D R 9 J n F 1 b 3 Q 7 L C Z x d W 9 0 O 1 N l Y 3 R p b 2 4 x L 0 F W R V J B R 0 V T L 0 N o Y W 5 n Z W Q g V H l w Z S 5 7 M y 1 w d C w 1 f S Z x d W 9 0 O y w m c X V v d D t T Z W N 0 a W 9 u M S 9 B V k V S Q U d F U y 9 D a G F u Z 2 V k I F R 5 c G U u e 0 N v b H V t b j c s N n 0 m c X V v d D s s J n F 1 b 3 Q 7 U 2 V j d G l v b j E v Q V Z F U k F H R V M v Q 2 h h b m d l Z C B U e X B l L n t D b 2 x 1 b W 4 4 L D d 9 J n F 1 b 3 Q 7 L C Z x d W 9 0 O 1 N l Y 3 R p b 2 4 x L 0 F W R V J B R 0 V T L 0 N o Y W 5 n Z W Q g V H l w Z S 5 7 R l Q s O H 0 m c X V v d D s s J n F 1 b 3 Q 7 U 2 V j d G l v b j E v Q V Z F U k F H R V M v Q 2 h h b m d l Z C B U e X B l L n t D b 2 x 1 b W 4 x M C w 5 f S Z x d W 9 0 O y w m c X V v d D t T Z W N 0 a W 9 u M S 9 B V k V S Q U d F U y 9 D a G F u Z 2 V k I F R 5 c G U u e 0 N v b H V t b j E x L D E w f S Z x d W 9 0 O y w m c X V v d D t T Z W N 0 a W 9 u M S 9 B V k V S Q U d F U y 9 D a G F u Z 2 V k I F R 5 c G U u e 1 R v d G F s L D E x f S Z x d W 9 0 O y w m c X V v d D t T Z W N 0 a W 9 u M S 9 B V k V S Q U d F U y 9 D a G F u Z 2 V k I F R 5 c G U u e 0 N v b H V t b j E z L D E y f S Z x d W 9 0 O y w m c X V v d D t T Z W N 0 a W 9 u M S 9 B V k V S Q U d F U y 9 D a G F u Z 2 V k I F R 5 c G U u e 0 N v b H V t b j E 0 L D E z f S Z x d W 9 0 O y w m c X V v d D t T Z W N 0 a W 9 u M S 9 B V k V S Q U d F U y 9 D a G F u Z 2 V k I F R 5 c G U u e 0 N v b H V t b j E 1 L D E 0 f S Z x d W 9 0 O y w m c X V v d D t T Z W N 0 a W 9 u M S 9 B V k V S Q U d F U y 9 D a G F u Z 2 V k I F R 5 c G U u e 1 J l Y m 9 1 b m R z L D E 1 f S Z x d W 9 0 O y w m c X V v d D t T Z W N 0 a W 9 u M S 9 B V k V S Q U d F U y 9 D a G F u Z 2 V k I F R 5 c G U u e 0 N v b H V t b j E 3 L D E 2 f S Z x d W 9 0 O y w m c X V v d D t T Z W N 0 a W 9 u M S 9 B V k V S Q U d F U y 9 D a G F u Z 2 V k I F R 5 c G U u e 0 N v b H V t b j E 4 L D E 3 f S Z x d W 9 0 O y w m c X V v d D t T Z W N 0 a W 9 u M S 9 B V k V S Q U d F U y 9 D a G F u Z 2 V k I F R 5 c G U u e 0 N v b H V t b j E 5 L D E 4 f S Z x d W 9 0 O y w m c X V v d D t T Z W N 0 a W 9 u M S 9 B V k V S Q U d F U y 9 D a G F u Z 2 V k I F R 5 c G U u e 0 N v b H V t b j I w L D E 5 f S Z x d W 9 0 O y w m c X V v d D t T Z W N 0 a W 9 u M S 9 B V k V S Q U d F U y 9 D a G F u Z 2 V k I F R 5 c G U u e 0 N v b H V t b j I x L D I w f S Z x d W 9 0 O y w m c X V v d D t T Z W N 0 a W 9 u M S 9 B V k V S Q U d F U y 9 D a G F u Z 2 V k I F R 5 c G U u e 0 N v b H V t b j I y L D I x f S Z x d W 9 0 O y w m c X V v d D t T Z W N 0 a W 9 u M S 9 B V k V S Q U d F U y 9 D a G F u Z 2 V k I F R 5 c G U u e 0 N v b H V t b j I z L D I y f S Z x d W 9 0 O y w m c X V v d D t T Z W N 0 a W 9 u M S 9 B V k V S Q U d F U y 9 D a G F u Z 2 V k I F R 5 c G U u e 0 N v b H V t b j I 0 L D I z f S Z x d W 9 0 O y w m c X V v d D t T Z W N 0 a W 9 u M S 9 B V k V S Q U d F U y 9 D a G F u Z 2 V k I F R 5 c G U u e 0 N v b H V t b j I 1 L D I 0 f S Z x d W 9 0 O y w m c X V v d D t T Z W N 0 a W 9 u M S 9 B V k V S Q U d F U y 9 D a G F u Z 2 V k I F R 5 c G U u e 0 N v b H V t b j I 2 L D I 1 f S Z x d W 9 0 O y w m c X V v d D t T Z W N 0 a W 9 u M S 9 B V k V S Q U d F U y 9 D a G F u Z 2 V k I F R 5 c G U u e 0 N v b H V t b j I 3 L D I 2 f S Z x d W 9 0 O y w m c X V v d D t T Z W N 0 a W 9 u M S 9 B V k V S Q U d F U y 9 D a G F u Z 2 V k I F R 5 c G U u e 0 N v b H V t b j I 4 L D I 3 f S Z x d W 9 0 O y w m c X V v d D t T Z W N 0 a W 9 u M S 9 B V k V S Q U d F U y 9 D a G F u Z 2 V k I F R 5 c G U u e 0 9 w c C w y O H 0 m c X V v d D s s J n F 1 b 3 Q 7 U 2 V j d G l v b j E v Q V Z F U k F H R V M v Q 2 h h b m d l Z C B U e X B l L n t D b 2 x 1 b W 4 z M C w y O X 0 m c X V v d D s s J n F 1 b 3 Q 7 U 2 V j d G l v b j E v Q V Z F U k F H R V M v Q 2 h h b m d l Z C B U e X B l L n s y L X B 0 X z E s M z B 9 J n F 1 b 3 Q 7 L C Z x d W 9 0 O 1 N l Y 3 R p b 2 4 x L 0 F W R V J B R 0 V T L 0 N o Y W 5 n Z W Q g V H l w Z S 5 7 Q 2 9 s d W 1 u M z I s M z F 9 J n F 1 b 3 Q 7 L C Z x d W 9 0 O 1 N l Y 3 R p b 2 4 x L 0 F W R V J B R 0 V T L 0 N o Y W 5 n Z W Q g V H l w Z S 5 7 Q 2 9 s d W 1 u M z M s M z J 9 J n F 1 b 3 Q 7 L C Z x d W 9 0 O 1 N l Y 3 R p b 2 4 x L 0 F W R V J B R 0 V T L 0 N o Y W 5 n Z W Q g V H l w Z S 5 7 M y 1 w d F 8 y L D M z f S Z x d W 9 0 O y w m c X V v d D t T Z W N 0 a W 9 u M S 9 B V k V S Q U d F U y 9 D a G F u Z 2 V k I F R 5 c G U u e 0 N v b H V t b j M 1 L D M 0 f S Z x d W 9 0 O y w m c X V v d D t T Z W N 0 a W 9 u M S 9 B V k V S Q U d F U y 9 D a G F u Z 2 V k I F R 5 c G U u e 0 N v b H V t b j M 2 L D M 1 f S Z x d W 9 0 O y w m c X V v d D t T Z W N 0 a W 9 u M S 9 B V k V S Q U d F U y 9 D a G F u Z 2 V k I F R 5 c G U u e 0 Z U X z M s M z Z 9 J n F 1 b 3 Q 7 L C Z x d W 9 0 O 1 N l Y 3 R p b 2 4 x L 0 F W R V J B R 0 V T L 0 N o Y W 5 n Z W Q g V H l w Z S 5 7 Q 2 9 s d W 1 u M z g s M z d 9 J n F 1 b 3 Q 7 L C Z x d W 9 0 O 1 N l Y 3 R p b 2 4 x L 0 F W R V J B R 0 V T L 0 N o Y W 5 n Z W Q g V H l w Z S 5 7 Q 2 9 s d W 1 u M z k s M z h 9 J n F 1 b 3 Q 7 L C Z x d W 9 0 O 1 N l Y 3 R p b 2 4 x L 0 F W R V J B R 0 V T L 0 N o Y W 5 n Z W Q g V H l w Z S 5 7 V G 9 0 Y W x f N C w z O X 0 m c X V v d D s s J n F 1 b 3 Q 7 U 2 V j d G l v b j E v Q V Z F U k F H R V M v Q 2 h h b m d l Z C B U e X B l L n t D b 2 x 1 b W 4 0 M S w 0 M H 0 m c X V v d D s s J n F 1 b 3 Q 7 U 2 V j d G l v b j E v Q V Z F U k F H R V M v Q 2 h h b m d l Z C B U e X B l L n t D b 2 x 1 b W 4 0 M i w 0 M X 0 m c X V v d D s s J n F 1 b 3 Q 7 U 2 V j d G l v b j E v Q V Z F U k F H R V M v Q 2 h h b m d l Z C B U e X B l L n t D b 2 x 1 b W 4 0 M y w 0 M n 0 m c X V v d D s s J n F 1 b 3 Q 7 U 2 V j d G l v b j E v Q V Z F U k F H R V M v Q 2 h h b m d l Z C B U e X B l L n t S Z W J v d W 5 k c 1 8 1 L D Q z f S Z x d W 9 0 O y w m c X V v d D t T Z W N 0 a W 9 u M S 9 B V k V S Q U d F U y 9 D a G F u Z 2 V k I F R 5 c G U u e 0 N v b H V t b j Q 1 L D Q 0 f S Z x d W 9 0 O y w m c X V v d D t T Z W N 0 a W 9 u M S 9 B V k V S Q U d F U y 9 D a G F u Z 2 V k I F R 5 c G U u e 0 N v b H V t b j Q 2 L D Q 1 f S Z x d W 9 0 O y w m c X V v d D t T Z W N 0 a W 9 u M S 9 B V k V S Q U d F U y 9 D a G F u Z 2 V k I F R 5 c G U u e 0 N v b H V t b j Q 3 L D Q 2 f S Z x d W 9 0 O y w m c X V v d D t T Z W N 0 a W 9 u M S 9 B V k V S Q U d F U y 9 D a G F u Z 2 V k I F R 5 c G U u e 0 N v b H V t b j Q 4 L D Q 3 f S Z x d W 9 0 O y w m c X V v d D t T Z W N 0 a W 9 u M S 9 B V k V S Q U d F U y 9 D a G F u Z 2 V k I F R 5 c G U u e 0 N v b H V t b j Q 5 L D Q 4 f S Z x d W 9 0 O y w m c X V v d D t T Z W N 0 a W 9 u M S 9 B V k V S Q U d F U y 9 D a G F u Z 2 V k I F R 5 c G U u e 0 N v b H V t b j U w L D Q 5 f S Z x d W 9 0 O y w m c X V v d D t T Z W N 0 a W 9 u M S 9 B V k V S Q U d F U y 9 D a G F u Z 2 V k I F R 5 c G U u e 0 N v b H V t b j U x L D U w f S Z x d W 9 0 O y w m c X V v d D t T Z W N 0 a W 9 u M S 9 B V k V S Q U d F U y 9 D a G F u Z 2 V k I F R 5 c G U u e 0 N v b H V t b j U y L D U x f S Z x d W 9 0 O y w m c X V v d D t T Z W N 0 a W 9 u M S 9 B V k V S Q U d F U y 9 D a G F u Z 2 V k I F R 5 c G U u e 0 N v b H V t b j U z L D U y f S Z x d W 9 0 O y w m c X V v d D t T Z W N 0 a W 9 u M S 9 B V k V S Q U d F U y 9 D a G F u Z 2 V k I F R 5 c G U u e 0 N v b H V t b j U 0 L D U z f S Z x d W 9 0 O y w m c X V v d D t T Z W N 0 a W 9 u M S 9 B V k V S Q U d F U y 9 D a G F u Z 2 V k I F R 5 c G U u e 0 N v b H V t b j U 1 L D U 0 f S Z x d W 9 0 O y w m c X V v d D t T Z W N 0 a W 9 u M S 9 B V k V S Q U d F U y 9 D a G F u Z 2 V k I F R 5 c G U u e 0 N v b H V t b j U 2 L D U 1 f S Z x d W 9 0 O y w m c X V v d D t T Z W N 0 a W 9 u M S 9 B V k V S Q U d F U y 9 D a G F u Z 2 V k I F R 5 c G U u e 0 N v b H V t b j U 3 L D U 2 f S Z x d W 9 0 O y w m c X V v d D t T Z W N 0 a W 9 u M S 9 B V k V S Q U d F U y 9 D a G F u Z 2 V k I F R 5 c G U u e 0 N v b H V t b j U 4 L D U 3 f S Z x d W 9 0 O y w m c X V v d D t T Z W N 0 a W 9 u M S 9 B V k V S Q U d F U y 9 D a G F u Z 2 V k I F R 5 c G U u e 1 N o b 2 9 0 a W 5 n I C U g Y W 5 k I F V z Y W d l L D U 4 f S Z x d W 9 0 O y w m c X V v d D t T Z W N 0 a W 9 u M S 9 B V k V S Q U d F U y 9 D a G F u Z 2 V k I F R 5 c G U u e 0 N v b H V t b j Y w L D U 5 f S Z x d W 9 0 O y w m c X V v d D t T Z W N 0 a W 9 u M S 9 B V k V S Q U d F U y 9 D a G F u Z 2 V k I F R 5 c G U u e 0 N v b H V t b j Y x L D Y w f S Z x d W 9 0 O y w m c X V v d D t T Z W N 0 a W 9 u M S 9 B V k V S Q U d F U y 9 D a G F u Z 2 V k I F R 5 c G U u e 0 F z c 2 l z d C B h b m Q g V H V y b m 9 2 Z X J z L D Y x f S Z x d W 9 0 O y w m c X V v d D t T Z W N 0 a W 9 u M S 9 B V k V S Q U d F U y 9 D a G F u Z 2 V k I F R 5 c G U u e 0 N v b H V t b j Y z L D Y y f S Z x d W 9 0 O y w m c X V v d D t T Z W N 0 a W 9 u M S 9 B V k V S Q U d F U y 9 D a G F u Z 2 V k I F R 5 c G U u e 0 N v b H V t b j Y 0 L D Y z f S Z x d W 9 0 O y w m c X V v d D t T Z W N 0 a W 9 u M S 9 B V k V S Q U d F U y 9 D a G F u Z 2 V k I F R 5 c G U u e 0 N v b H V t b j Y 1 L D Y 0 f S Z x d W 9 0 O y w m c X V v d D t T Z W N 0 a W 9 u M S 9 B V k V S Q U d F U y 9 D a G F u Z 2 V k I F R 5 c G U u e 1 J l Y m 9 1 b m Q g U G V y Y 2 V u d G F n Z X M s N j V 9 J n F 1 b 3 Q 7 L C Z x d W 9 0 O 1 N l Y 3 R p b 2 4 x L 0 F W R V J B R 0 V T L 0 N o Y W 5 n Z W Q g V H l w Z S 5 7 Q 2 9 s d W 1 u N j c s N j Z 9 J n F 1 b 3 Q 7 L C Z x d W 9 0 O 1 N l Y 3 R p b 2 4 x L 0 F W R V J B R 0 V T L 0 N o Y W 5 n Z W Q g V H l w Z S 5 7 Q 2 9 s d W 1 u N j g s N j d 9 J n F 1 b 3 Q 7 L C Z x d W 9 0 O 1 N l Y 3 R p b 2 4 x L 0 F W R V J B R 0 V T L 0 N o Y W 5 n Z W Q g V H l w Z S 5 7 U G x h e W V y I F J h d G l u Z 3 M s N j h 9 J n F 1 b 3 Q 7 L C Z x d W 9 0 O 1 N l Y 3 R p b 2 4 x L 0 F W R V J B R 0 V T L 0 N o Y W 5 n Z W Q g V H l w Z S 5 7 Q 2 9 s d W 1 u N z A s N j l 9 J n F 1 b 3 Q 7 L C Z x d W 9 0 O 1 N l Y 3 R p b 2 4 x L 0 F W R V J B R 0 V T L 0 N o Y W 5 n Z W Q g V H l w Z S 5 7 Q 2 9 s d W 1 u N z E s N z B 9 J n F 1 b 3 Q 7 L C Z x d W 9 0 O 1 N l Y 3 R p b 2 4 x L 0 F W R V J B R 0 V T L 0 N o Y W 5 n Z W Q g V H l w Z S 5 7 S W 1 w Y W N 0 I G F u Z C B F Z m Z p Y 2 l l b m N 5 L D c x f S Z x d W 9 0 O y w m c X V v d D t T Z W N 0 a W 9 u M S 9 B V k V S Q U d F U y 9 D a G F u Z 2 V k I F R 5 c G U u e 0 N v b H V t b j c z L D c y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F W R V J B R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R V J B R 0 V T L 0 F W R V J B R 0 V T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M l M j B P c H B v b m V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h N 2 Q z M W J l L W U 0 N z M t N G Y 3 N S 1 h M j c 5 L T Q 2 M z M 1 N j F l Y j U z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h I U y Z x d W 9 0 O y w m c X V v d D s y L X B 0 J n F 1 b 3 Q 7 L C Z x d W 9 0 O 0 N v b H V t b j Q m c X V v d D s s J n F 1 b 3 Q 7 Q 2 9 s d W 1 u N S Z x d W 9 0 O y w m c X V v d D s z L X B 0 J n F 1 b 3 Q 7 L C Z x d W 9 0 O 0 N v b H V t b j c m c X V v d D s s J n F 1 b 3 Q 7 Q 2 9 s d W 1 u O C Z x d W 9 0 O y w m c X V v d D t G V C Z x d W 9 0 O y w m c X V v d D t D b 2 x 1 b W 4 x M C Z x d W 9 0 O y w m c X V v d D t D b 2 x 1 b W 4 x M S Z x d W 9 0 O y w m c X V v d D t U b 3 R h b C Z x d W 9 0 O y w m c X V v d D t D b 2 x 1 b W 4 x M y Z x d W 9 0 O y w m c X V v d D t D b 2 x 1 b W 4 x N C Z x d W 9 0 O y w m c X V v d D t D b 2 x 1 b W 4 x N S Z x d W 9 0 O y w m c X V v d D t S Z W J v d W 5 k c y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P c H A m c X V v d D s s J n F 1 b 3 Q 7 Q 2 9 s d W 1 u M z A m c X V v d D s s J n F 1 b 3 Q 7 M i 1 w d F 8 x J n F 1 b 3 Q 7 L C Z x d W 9 0 O 0 N v b H V t b j M y J n F 1 b 3 Q 7 L C Z x d W 9 0 O 0 N v b H V t b j M z J n F 1 b 3 Q 7 L C Z x d W 9 0 O z M t c H R f M i Z x d W 9 0 O y w m c X V v d D t D b 2 x 1 b W 4 z N S Z x d W 9 0 O y w m c X V v d D t D b 2 x 1 b W 4 z N i Z x d W 9 0 O y w m c X V v d D t G V F 8 z J n F 1 b 3 Q 7 L C Z x d W 9 0 O 0 N v b H V t b j M 4 J n F 1 b 3 Q 7 L C Z x d W 9 0 O 0 N v b H V t b j M 5 J n F 1 b 3 Q 7 L C Z x d W 9 0 O 1 R v d G F s X z Q m c X V v d D s s J n F 1 b 3 Q 7 Q 2 9 s d W 1 u N D E m c X V v d D s s J n F 1 b 3 Q 7 Q 2 9 s d W 1 u N D I m c X V v d D s s J n F 1 b 3 Q 7 Q 2 9 s d W 1 u N D M m c X V v d D s s J n F 1 b 3 Q 7 U m V i b 3 V u Z H N f N S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T a G 9 v d G l u Z y A l I G F u Z C B V c 2 F n Z S Z x d W 9 0 O y w m c X V v d D t D b 2 x 1 b W 4 2 M C Z x d W 9 0 O y w m c X V v d D t D b 2 x 1 b W 4 2 M S Z x d W 9 0 O y w m c X V v d D t B c 3 N p c 3 Q g Y W 5 k I F R 1 c m 5 v d m V y c y Z x d W 9 0 O y w m c X V v d D t D b 2 x 1 b W 4 2 M y Z x d W 9 0 O y w m c X V v d D t D b 2 x 1 b W 4 2 N C Z x d W 9 0 O y w m c X V v d D t D b 2 x 1 b W 4 2 N S Z x d W 9 0 O y w m c X V v d D t S Z W J v d W 5 k I F B l c m N l b n R h Z 2 V z J n F 1 b 3 Q 7 L C Z x d W 9 0 O 0 N v b H V t b j Y 3 J n F 1 b 3 Q 7 L C Z x d W 9 0 O 0 N v b H V t b j Y 4 J n F 1 b 3 Q 7 L C Z x d W 9 0 O 1 B s Y X l l c i B S Y X R p b m d z J n F 1 b 3 Q 7 L C Z x d W 9 0 O 0 N v b H V t b j c w J n F 1 b 3 Q 7 L C Z x d W 9 0 O 0 N v b H V t b j c x J n F 1 b 3 Q 7 L C Z x d W 9 0 O 0 l t c G F j d C B h b m Q g R W Z m a W N p Z W 5 j e S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t d I i A v P j x F b n R y e S B U e X B l P S J G a W x s Q 2 9 s d W 1 u V H l w Z X M i I F Z h b H V l P S J z Q U F Z Q U F B Q U F B Q U F B Q U F B Q U F B Q U F B Q U F B Q U F B Q U F B Q U F B Q U F B Q U F B R 0 F B Q U F B Q U F B Q U F B Q U F B Q U F B Q U F B Q U F B Q U F B Q U F B Q U F B Q U F B Q U J n Q U F B Q U F B Q U F B Q U F B Q U F B Q U F B Q U F B Q U J n Q U F B Q U F B Q U F B Q U F B Q U F B Q U F B Q U F B Q U F B Q U F B Q U F B Q U F B Q U F B P T 0 i I C 8 + P E V u d H J 5 I F R 5 c G U 9 I k Z p b G x M Y X N 0 V X B k Y X R l Z C I g V m F s d W U 9 I m Q y M D I 0 L T A 1 L T I 3 V D E 4 O j A 4 O j U 0 L j Y 1 O D c 5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z I E 9 w c G 9 u Z W 5 0 L 0 N o Y W 5 n Z W Q g V H l w Z S 5 7 Q 2 9 s d W 1 u M S w w f S Z x d W 9 0 O y w m c X V v d D t T Z W N 0 a W 9 u M S 9 2 c y B P c H B v b m V u d C 9 D a G F u Z 2 V k I F R 5 c G U u e 0 h I U y w x f S Z x d W 9 0 O y w m c X V v d D t T Z W N 0 a W 9 u M S 9 2 c y B P c H B v b m V u d C 9 D a G F u Z 2 V k I F R 5 c G U u e z I t c H Q s M n 0 m c X V v d D s s J n F 1 b 3 Q 7 U 2 V j d G l v b j E v d n M g T 3 B w b 2 5 l b n Q v Q 2 h h b m d l Z C B U e X B l L n t D b 2 x 1 b W 4 0 L D N 9 J n F 1 b 3 Q 7 L C Z x d W 9 0 O 1 N l Y 3 R p b 2 4 x L 3 Z z I E 9 w c G 9 u Z W 5 0 L 0 N o Y W 5 n Z W Q g V H l w Z S 5 7 Q 2 9 s d W 1 u N S w 0 f S Z x d W 9 0 O y w m c X V v d D t T Z W N 0 a W 9 u M S 9 2 c y B P c H B v b m V u d C 9 D a G F u Z 2 V k I F R 5 c G U u e z M t c H Q s N X 0 m c X V v d D s s J n F 1 b 3 Q 7 U 2 V j d G l v b j E v d n M g T 3 B w b 2 5 l b n Q v Q 2 h h b m d l Z C B U e X B l L n t D b 2 x 1 b W 4 3 L D Z 9 J n F 1 b 3 Q 7 L C Z x d W 9 0 O 1 N l Y 3 R p b 2 4 x L 3 Z z I E 9 w c G 9 u Z W 5 0 L 0 N o Y W 5 n Z W Q g V H l w Z S 5 7 Q 2 9 s d W 1 u O C w 3 f S Z x d W 9 0 O y w m c X V v d D t T Z W N 0 a W 9 u M S 9 2 c y B P c H B v b m V u d C 9 D a G F u Z 2 V k I F R 5 c G U u e 0 Z U L D h 9 J n F 1 b 3 Q 7 L C Z x d W 9 0 O 1 N l Y 3 R p b 2 4 x L 3 Z z I E 9 w c G 9 u Z W 5 0 L 0 N o Y W 5 n Z W Q g V H l w Z S 5 7 Q 2 9 s d W 1 u M T A s O X 0 m c X V v d D s s J n F 1 b 3 Q 7 U 2 V j d G l v b j E v d n M g T 3 B w b 2 5 l b n Q v Q 2 h h b m d l Z C B U e X B l L n t D b 2 x 1 b W 4 x M S w x M H 0 m c X V v d D s s J n F 1 b 3 Q 7 U 2 V j d G l v b j E v d n M g T 3 B w b 2 5 l b n Q v Q 2 h h b m d l Z C B U e X B l L n t U b 3 R h b C w x M X 0 m c X V v d D s s J n F 1 b 3 Q 7 U 2 V j d G l v b j E v d n M g T 3 B w b 2 5 l b n Q v Q 2 h h b m d l Z C B U e X B l L n t D b 2 x 1 b W 4 x M y w x M n 0 m c X V v d D s s J n F 1 b 3 Q 7 U 2 V j d G l v b j E v d n M g T 3 B w b 2 5 l b n Q v Q 2 h h b m d l Z C B U e X B l L n t D b 2 x 1 b W 4 x N C w x M 3 0 m c X V v d D s s J n F 1 b 3 Q 7 U 2 V j d G l v b j E v d n M g T 3 B w b 2 5 l b n Q v Q 2 h h b m d l Z C B U e X B l L n t D b 2 x 1 b W 4 x N S w x N H 0 m c X V v d D s s J n F 1 b 3 Q 7 U 2 V j d G l v b j E v d n M g T 3 B w b 2 5 l b n Q v Q 2 h h b m d l Z C B U e X B l L n t S Z W J v d W 5 k c y w x N X 0 m c X V v d D s s J n F 1 b 3 Q 7 U 2 V j d G l v b j E v d n M g T 3 B w b 2 5 l b n Q v Q 2 h h b m d l Z C B U e X B l L n t D b 2 x 1 b W 4 x N y w x N n 0 m c X V v d D s s J n F 1 b 3 Q 7 U 2 V j d G l v b j E v d n M g T 3 B w b 2 5 l b n Q v Q 2 h h b m d l Z C B U e X B l L n t D b 2 x 1 b W 4 x O C w x N 3 0 m c X V v d D s s J n F 1 b 3 Q 7 U 2 V j d G l v b j E v d n M g T 3 B w b 2 5 l b n Q v Q 2 h h b m d l Z C B U e X B l L n t D b 2 x 1 b W 4 x O S w x O H 0 m c X V v d D s s J n F 1 b 3 Q 7 U 2 V j d G l v b j E v d n M g T 3 B w b 2 5 l b n Q v Q 2 h h b m d l Z C B U e X B l L n t D b 2 x 1 b W 4 y M C w x O X 0 m c X V v d D s s J n F 1 b 3 Q 7 U 2 V j d G l v b j E v d n M g T 3 B w b 2 5 l b n Q v Q 2 h h b m d l Z C B U e X B l L n t D b 2 x 1 b W 4 y M S w y M H 0 m c X V v d D s s J n F 1 b 3 Q 7 U 2 V j d G l v b j E v d n M g T 3 B w b 2 5 l b n Q v Q 2 h h b m d l Z C B U e X B l L n t D b 2 x 1 b W 4 y M i w y M X 0 m c X V v d D s s J n F 1 b 3 Q 7 U 2 V j d G l v b j E v d n M g T 3 B w b 2 5 l b n Q v Q 2 h h b m d l Z C B U e X B l L n t D b 2 x 1 b W 4 y M y w y M n 0 m c X V v d D s s J n F 1 b 3 Q 7 U 2 V j d G l v b j E v d n M g T 3 B w b 2 5 l b n Q v Q 2 h h b m d l Z C B U e X B l L n t D b 2 x 1 b W 4 y N C w y M 3 0 m c X V v d D s s J n F 1 b 3 Q 7 U 2 V j d G l v b j E v d n M g T 3 B w b 2 5 l b n Q v Q 2 h h b m d l Z C B U e X B l L n t D b 2 x 1 b W 4 y N S w y N H 0 m c X V v d D s s J n F 1 b 3 Q 7 U 2 V j d G l v b j E v d n M g T 3 B w b 2 5 l b n Q v Q 2 h h b m d l Z C B U e X B l L n t D b 2 x 1 b W 4 y N i w y N X 0 m c X V v d D s s J n F 1 b 3 Q 7 U 2 V j d G l v b j E v d n M g T 3 B w b 2 5 l b n Q v Q 2 h h b m d l Z C B U e X B l L n t D b 2 x 1 b W 4 y N y w y N n 0 m c X V v d D s s J n F 1 b 3 Q 7 U 2 V j d G l v b j E v d n M g T 3 B w b 2 5 l b n Q v Q 2 h h b m d l Z C B U e X B l L n t D b 2 x 1 b W 4 y O C w y N 3 0 m c X V v d D s s J n F 1 b 3 Q 7 U 2 V j d G l v b j E v d n M g T 3 B w b 2 5 l b n Q v Q 2 h h b m d l Z C B U e X B l L n t P c H A s M j h 9 J n F 1 b 3 Q 7 L C Z x d W 9 0 O 1 N l Y 3 R p b 2 4 x L 3 Z z I E 9 w c G 9 u Z W 5 0 L 0 N o Y W 5 n Z W Q g V H l w Z S 5 7 Q 2 9 s d W 1 u M z A s M j l 9 J n F 1 b 3 Q 7 L C Z x d W 9 0 O 1 N l Y 3 R p b 2 4 x L 3 Z z I E 9 w c G 9 u Z W 5 0 L 0 N o Y W 5 n Z W Q g V H l w Z S 5 7 M i 1 w d F 8 x L D M w f S Z x d W 9 0 O y w m c X V v d D t T Z W N 0 a W 9 u M S 9 2 c y B P c H B v b m V u d C 9 D a G F u Z 2 V k I F R 5 c G U u e 0 N v b H V t b j M y L D M x f S Z x d W 9 0 O y w m c X V v d D t T Z W N 0 a W 9 u M S 9 2 c y B P c H B v b m V u d C 9 D a G F u Z 2 V k I F R 5 c G U u e 0 N v b H V t b j M z L D M y f S Z x d W 9 0 O y w m c X V v d D t T Z W N 0 a W 9 u M S 9 2 c y B P c H B v b m V u d C 9 D a G F u Z 2 V k I F R 5 c G U u e z M t c H R f M i w z M 3 0 m c X V v d D s s J n F 1 b 3 Q 7 U 2 V j d G l v b j E v d n M g T 3 B w b 2 5 l b n Q v Q 2 h h b m d l Z C B U e X B l L n t D b 2 x 1 b W 4 z N S w z N H 0 m c X V v d D s s J n F 1 b 3 Q 7 U 2 V j d G l v b j E v d n M g T 3 B w b 2 5 l b n Q v Q 2 h h b m d l Z C B U e X B l L n t D b 2 x 1 b W 4 z N i w z N X 0 m c X V v d D s s J n F 1 b 3 Q 7 U 2 V j d G l v b j E v d n M g T 3 B w b 2 5 l b n Q v Q 2 h h b m d l Z C B U e X B l L n t G V F 8 z L D M 2 f S Z x d W 9 0 O y w m c X V v d D t T Z W N 0 a W 9 u M S 9 2 c y B P c H B v b m V u d C 9 D a G F u Z 2 V k I F R 5 c G U u e 0 N v b H V t b j M 4 L D M 3 f S Z x d W 9 0 O y w m c X V v d D t T Z W N 0 a W 9 u M S 9 2 c y B P c H B v b m V u d C 9 D a G F u Z 2 V k I F R 5 c G U u e 0 N v b H V t b j M 5 L D M 4 f S Z x d W 9 0 O y w m c X V v d D t T Z W N 0 a W 9 u M S 9 2 c y B P c H B v b m V u d C 9 D a G F u Z 2 V k I F R 5 c G U u e 1 R v d G F s X z Q s M z l 9 J n F 1 b 3 Q 7 L C Z x d W 9 0 O 1 N l Y 3 R p b 2 4 x L 3 Z z I E 9 w c G 9 u Z W 5 0 L 0 N o Y W 5 n Z W Q g V H l w Z S 5 7 Q 2 9 s d W 1 u N D E s N D B 9 J n F 1 b 3 Q 7 L C Z x d W 9 0 O 1 N l Y 3 R p b 2 4 x L 3 Z z I E 9 w c G 9 u Z W 5 0 L 0 N o Y W 5 n Z W Q g V H l w Z S 5 7 Q 2 9 s d W 1 u N D I s N D F 9 J n F 1 b 3 Q 7 L C Z x d W 9 0 O 1 N l Y 3 R p b 2 4 x L 3 Z z I E 9 w c G 9 u Z W 5 0 L 0 N o Y W 5 n Z W Q g V H l w Z S 5 7 Q 2 9 s d W 1 u N D M s N D J 9 J n F 1 b 3 Q 7 L C Z x d W 9 0 O 1 N l Y 3 R p b 2 4 x L 3 Z z I E 9 w c G 9 u Z W 5 0 L 0 N o Y W 5 n Z W Q g V H l w Z S 5 7 U m V i b 3 V u Z H N f N S w 0 M 3 0 m c X V v d D s s J n F 1 b 3 Q 7 U 2 V j d G l v b j E v d n M g T 3 B w b 2 5 l b n Q v Q 2 h h b m d l Z C B U e X B l L n t D b 2 x 1 b W 4 0 N S w 0 N H 0 m c X V v d D s s J n F 1 b 3 Q 7 U 2 V j d G l v b j E v d n M g T 3 B w b 2 5 l b n Q v Q 2 h h b m d l Z C B U e X B l L n t D b 2 x 1 b W 4 0 N i w 0 N X 0 m c X V v d D s s J n F 1 b 3 Q 7 U 2 V j d G l v b j E v d n M g T 3 B w b 2 5 l b n Q v Q 2 h h b m d l Z C B U e X B l L n t D b 2 x 1 b W 4 0 N y w 0 N n 0 m c X V v d D s s J n F 1 b 3 Q 7 U 2 V j d G l v b j E v d n M g T 3 B w b 2 5 l b n Q v Q 2 h h b m d l Z C B U e X B l L n t D b 2 x 1 b W 4 0 O C w 0 N 3 0 m c X V v d D s s J n F 1 b 3 Q 7 U 2 V j d G l v b j E v d n M g T 3 B w b 2 5 l b n Q v Q 2 h h b m d l Z C B U e X B l L n t D b 2 x 1 b W 4 0 O S w 0 O H 0 m c X V v d D s s J n F 1 b 3 Q 7 U 2 V j d G l v b j E v d n M g T 3 B w b 2 5 l b n Q v Q 2 h h b m d l Z C B U e X B l L n t D b 2 x 1 b W 4 1 M C w 0 O X 0 m c X V v d D s s J n F 1 b 3 Q 7 U 2 V j d G l v b j E v d n M g T 3 B w b 2 5 l b n Q v Q 2 h h b m d l Z C B U e X B l L n t D b 2 x 1 b W 4 1 M S w 1 M H 0 m c X V v d D s s J n F 1 b 3 Q 7 U 2 V j d G l v b j E v d n M g T 3 B w b 2 5 l b n Q v Q 2 h h b m d l Z C B U e X B l L n t D b 2 x 1 b W 4 1 M i w 1 M X 0 m c X V v d D s s J n F 1 b 3 Q 7 U 2 V j d G l v b j E v d n M g T 3 B w b 2 5 l b n Q v Q 2 h h b m d l Z C B U e X B l L n t D b 2 x 1 b W 4 1 M y w 1 M n 0 m c X V v d D s s J n F 1 b 3 Q 7 U 2 V j d G l v b j E v d n M g T 3 B w b 2 5 l b n Q v Q 2 h h b m d l Z C B U e X B l L n t D b 2 x 1 b W 4 1 N C w 1 M 3 0 m c X V v d D s s J n F 1 b 3 Q 7 U 2 V j d G l v b j E v d n M g T 3 B w b 2 5 l b n Q v Q 2 h h b m d l Z C B U e X B l L n t D b 2 x 1 b W 4 1 N S w 1 N H 0 m c X V v d D s s J n F 1 b 3 Q 7 U 2 V j d G l v b j E v d n M g T 3 B w b 2 5 l b n Q v Q 2 h h b m d l Z C B U e X B l L n t D b 2 x 1 b W 4 1 N i w 1 N X 0 m c X V v d D s s J n F 1 b 3 Q 7 U 2 V j d G l v b j E v d n M g T 3 B w b 2 5 l b n Q v Q 2 h h b m d l Z C B U e X B l L n t D b 2 x 1 b W 4 1 N y w 1 N n 0 m c X V v d D s s J n F 1 b 3 Q 7 U 2 V j d G l v b j E v d n M g T 3 B w b 2 5 l b n Q v Q 2 h h b m d l Z C B U e X B l L n t D b 2 x 1 b W 4 1 O C w 1 N 3 0 m c X V v d D s s J n F 1 b 3 Q 7 U 2 V j d G l v b j E v d n M g T 3 B w b 2 5 l b n Q v Q 2 h h b m d l Z C B U e X B l L n t T a G 9 v d G l u Z y A l I G F u Z C B V c 2 F n Z S w 1 O H 0 m c X V v d D s s J n F 1 b 3 Q 7 U 2 V j d G l v b j E v d n M g T 3 B w b 2 5 l b n Q v Q 2 h h b m d l Z C B U e X B l L n t D b 2 x 1 b W 4 2 M C w 1 O X 0 m c X V v d D s s J n F 1 b 3 Q 7 U 2 V j d G l v b j E v d n M g T 3 B w b 2 5 l b n Q v Q 2 h h b m d l Z C B U e X B l L n t D b 2 x 1 b W 4 2 M S w 2 M H 0 m c X V v d D s s J n F 1 b 3 Q 7 U 2 V j d G l v b j E v d n M g T 3 B w b 2 5 l b n Q v Q 2 h h b m d l Z C B U e X B l L n t B c 3 N p c 3 Q g Y W 5 k I F R 1 c m 5 v d m V y c y w 2 M X 0 m c X V v d D s s J n F 1 b 3 Q 7 U 2 V j d G l v b j E v d n M g T 3 B w b 2 5 l b n Q v Q 2 h h b m d l Z C B U e X B l L n t D b 2 x 1 b W 4 2 M y w 2 M n 0 m c X V v d D s s J n F 1 b 3 Q 7 U 2 V j d G l v b j E v d n M g T 3 B w b 2 5 l b n Q v Q 2 h h b m d l Z C B U e X B l L n t D b 2 x 1 b W 4 2 N C w 2 M 3 0 m c X V v d D s s J n F 1 b 3 Q 7 U 2 V j d G l v b j E v d n M g T 3 B w b 2 5 l b n Q v Q 2 h h b m d l Z C B U e X B l L n t D b 2 x 1 b W 4 2 N S w 2 N H 0 m c X V v d D s s J n F 1 b 3 Q 7 U 2 V j d G l v b j E v d n M g T 3 B w b 2 5 l b n Q v Q 2 h h b m d l Z C B U e X B l L n t S Z W J v d W 5 k I F B l c m N l b n R h Z 2 V z L D Y 1 f S Z x d W 9 0 O y w m c X V v d D t T Z W N 0 a W 9 u M S 9 2 c y B P c H B v b m V u d C 9 D a G F u Z 2 V k I F R 5 c G U u e 0 N v b H V t b j Y 3 L D Y 2 f S Z x d W 9 0 O y w m c X V v d D t T Z W N 0 a W 9 u M S 9 2 c y B P c H B v b m V u d C 9 D a G F u Z 2 V k I F R 5 c G U u e 0 N v b H V t b j Y 4 L D Y 3 f S Z x d W 9 0 O y w m c X V v d D t T Z W N 0 a W 9 u M S 9 2 c y B P c H B v b m V u d C 9 D a G F u Z 2 V k I F R 5 c G U u e 1 B s Y X l l c i B S Y X R p b m d z L D Y 4 f S Z x d W 9 0 O y w m c X V v d D t T Z W N 0 a W 9 u M S 9 2 c y B P c H B v b m V u d C 9 D a G F u Z 2 V k I F R 5 c G U u e 0 N v b H V t b j c w L D Y 5 f S Z x d W 9 0 O y w m c X V v d D t T Z W N 0 a W 9 u M S 9 2 c y B P c H B v b m V u d C 9 D a G F u Z 2 V k I F R 5 c G U u e 0 N v b H V t b j c x L D c w f S Z x d W 9 0 O y w m c X V v d D t T Z W N 0 a W 9 u M S 9 2 c y B P c H B v b m V u d C 9 D a G F u Z 2 V k I F R 5 c G U u e 0 l t c G F j d C B h b m Q g R W Z m a W N p Z W 5 j e S w 3 M X 0 m c X V v d D s s J n F 1 b 3 Q 7 U 2 V j d G l v b j E v d n M g T 3 B w b 2 5 l b n Q v Q 2 h h b m d l Z C B U e X B l L n t D b 2 x 1 b W 4 3 M y w 3 M n 0 m c X V v d D s s J n F 1 b 3 Q 7 U 2 V j d G l v b j E v d n M g T 3 B w b 2 5 l b n Q v Q 2 h h b m d l Z C B U e X B l L n t D b 2 x 1 b W 4 3 N C w 3 M 3 0 m c X V v d D s s J n F 1 b 3 Q 7 U 2 V j d G l v b j E v d n M g T 3 B w b 2 5 l b n Q v Q 2 h h b m d l Z C B U e X B l L n t D b 2 x 1 b W 4 3 N S w 3 N H 0 m c X V v d D s s J n F 1 b 3 Q 7 U 2 V j d G l v b j E v d n M g T 3 B w b 2 5 l b n Q v Q 2 h h b m d l Z C B U e X B l L n t D b 2 x 1 b W 4 3 N i w 3 N X 0 m c X V v d D s s J n F 1 b 3 Q 7 U 2 V j d G l v b j E v d n M g T 3 B w b 2 5 l b n Q v Q 2 h h b m d l Z C B U e X B l L n t D b 2 x 1 b W 4 3 N y w 3 N n 0 m c X V v d D s s J n F 1 b 3 Q 7 U 2 V j d G l v b j E v d n M g T 3 B w b 2 5 l b n Q v Q 2 h h b m d l Z C B U e X B l L n t D b 2 x 1 b W 4 3 O C w 3 N 3 0 m c X V v d D s s J n F 1 b 3 Q 7 U 2 V j d G l v b j E v d n M g T 3 B w b 2 5 l b n Q v Q 2 h h b m d l Z C B U e X B l L n t D b 2 x 1 b W 4 3 O S w 3 O H 0 m c X V v d D s s J n F 1 b 3 Q 7 U 2 V j d G l v b j E v d n M g T 3 B w b 2 5 l b n Q v Q 2 h h b m d l Z C B U e X B l L n t D b 2 x 1 b W 4 4 M C w 3 O X 0 m c X V v d D s s J n F 1 b 3 Q 7 U 2 V j d G l v b j E v d n M g T 3 B w b 2 5 l b n Q v Q 2 h h b m d l Z C B U e X B l L n t D b 2 x 1 b W 4 4 M S w 4 M H 0 m c X V v d D s s J n F 1 b 3 Q 7 U 2 V j d G l v b j E v d n M g T 3 B w b 2 5 l b n Q v Q 2 h h b m d l Z C B U e X B l L n t D b 2 x 1 b W 4 4 M i w 4 M X 0 m c X V v d D s s J n F 1 b 3 Q 7 U 2 V j d G l v b j E v d n M g T 3 B w b 2 5 l b n Q v Q 2 h h b m d l Z C B U e X B l L n t D b 2 x 1 b W 4 4 M y w 4 M n 0 m c X V v d D s s J n F 1 b 3 Q 7 U 2 V j d G l v b j E v d n M g T 3 B w b 2 5 l b n Q v Q 2 h h b m d l Z C B U e X B l L n t D b 2 x 1 b W 4 4 N C w 4 M 3 0 m c X V v d D s s J n F 1 b 3 Q 7 U 2 V j d G l v b j E v d n M g T 3 B w b 2 5 l b n Q v Q 2 h h b m d l Z C B U e X B l L n t D b 2 x 1 b W 4 4 N S w 4 N H 0 m c X V v d D s s J n F 1 b 3 Q 7 U 2 V j d G l v b j E v d n M g T 3 B w b 2 5 l b n Q v Q 2 h h b m d l Z C B U e X B l L n t D b 2 x 1 b W 4 4 N i w 4 N X 0 m c X V v d D s s J n F 1 b 3 Q 7 U 2 V j d G l v b j E v d n M g T 3 B w b 2 5 l b n Q v Q 2 h h b m d l Z C B U e X B l L n t D b 2 x 1 b W 4 4 N y w 4 N n 0 m c X V v d D s s J n F 1 b 3 Q 7 U 2 V j d G l v b j E v d n M g T 3 B w b 2 5 l b n Q v Q 2 h h b m d l Z C B U e X B l L n t D b 2 x 1 b W 4 4 O C w 4 N 3 0 m c X V v d D s s J n F 1 b 3 Q 7 U 2 V j d G l v b j E v d n M g T 3 B w b 2 5 l b n Q v Q 2 h h b m d l Z C B U e X B l L n t D b 2 x 1 b W 4 4 O S w 4 O H 0 m c X V v d D s s J n F 1 b 3 Q 7 U 2 V j d G l v b j E v d n M g T 3 B w b 2 5 l b n Q v Q 2 h h b m d l Z C B U e X B l L n t D b 2 x 1 b W 4 5 M C w 4 O X 0 m c X V v d D s s J n F 1 b 3 Q 7 U 2 V j d G l v b j E v d n M g T 3 B w b 2 5 l b n Q v Q 2 h h b m d l Z C B U e X B l L n t D b 2 x 1 b W 4 5 M S w 5 M H 0 m c X V v d D s s J n F 1 b 3 Q 7 U 2 V j d G l v b j E v d n M g T 3 B w b 2 5 l b n Q v Q 2 h h b m d l Z C B U e X B l L n t D b 2 x 1 b W 4 5 M i w 5 M X 0 m c X V v d D s s J n F 1 b 3 Q 7 U 2 V j d G l v b j E v d n M g T 3 B w b 2 5 l b n Q v Q 2 h h b m d l Z C B U e X B l L n t D b 2 x 1 b W 4 5 M y w 5 M n 0 m c X V v d D s s J n F 1 b 3 Q 7 U 2 V j d G l v b j E v d n M g T 3 B w b 2 5 l b n Q v Q 2 h h b m d l Z C B U e X B l L n t D b 2 x 1 b W 4 5 N C w 5 M 3 0 m c X V v d D s s J n F 1 b 3 Q 7 U 2 V j d G l v b j E v d n M g T 3 B w b 2 5 l b n Q v Q 2 h h b m d l Z C B U e X B l L n t D b 2 x 1 b W 4 5 N S w 5 N H 0 m c X V v d D s s J n F 1 b 3 Q 7 U 2 V j d G l v b j E v d n M g T 3 B w b 2 5 l b n Q v Q 2 h h b m d l Z C B U e X B l L n t D b 2 x 1 b W 4 5 N i w 5 N X 0 m c X V v d D s s J n F 1 b 3 Q 7 U 2 V j d G l v b j E v d n M g T 3 B w b 2 5 l b n Q v Q 2 h h b m d l Z C B U e X B l L n t D b 2 x 1 b W 4 5 N y w 5 N n 0 m c X V v d D s s J n F 1 b 3 Q 7 U 2 V j d G l v b j E v d n M g T 3 B w b 2 5 l b n Q v Q 2 h h b m d l Z C B U e X B l L n t D b 2 x 1 b W 4 5 O C w 5 N 3 0 m c X V v d D s s J n F 1 b 3 Q 7 U 2 V j d G l v b j E v d n M g T 3 B w b 2 5 l b n Q v Q 2 h h b m d l Z C B U e X B l L n t D b 2 x 1 b W 4 5 O S w 5 O H 0 m c X V v d D s s J n F 1 b 3 Q 7 U 2 V j d G l v b j E v d n M g T 3 B w b 2 5 l b n Q v Q 2 h h b m d l Z C B U e X B l L n t D b 2 x 1 b W 4 x M D A s O T l 9 J n F 1 b 3 Q 7 L C Z x d W 9 0 O 1 N l Y 3 R p b 2 4 x L 3 Z z I E 9 w c G 9 u Z W 5 0 L 0 N o Y W 5 n Z W Q g V H l w Z S 5 7 Q 2 9 s d W 1 u M T A x L D E w M H 0 m c X V v d D s s J n F 1 b 3 Q 7 U 2 V j d G l v b j E v d n M g T 3 B w b 2 5 l b n Q v Q 2 h h b m d l Z C B U e X B l L n t D b 2 x 1 b W 4 x M D I s M T A x f S Z x d W 9 0 O y w m c X V v d D t T Z W N 0 a W 9 u M S 9 2 c y B P c H B v b m V u d C 9 D a G F u Z 2 V k I F R 5 c G U u e 0 N v b H V t b j E w M y w x M D J 9 J n F 1 b 3 Q 7 X S w m c X V v d D t D b 2 x 1 b W 5 D b 3 V u d C Z x d W 9 0 O z o x M D M s J n F 1 b 3 Q 7 S 2 V 5 Q 2 9 s d W 1 u T m F t Z X M m c X V v d D s 6 W 1 0 s J n F 1 b 3 Q 7 Q 2 9 s d W 1 u S W R l b n R p d G l l c y Z x d W 9 0 O z p b J n F 1 b 3 Q 7 U 2 V j d G l v b j E v d n M g T 3 B w b 2 5 l b n Q v Q 2 h h b m d l Z C B U e X B l L n t D b 2 x 1 b W 4 x L D B 9 J n F 1 b 3 Q 7 L C Z x d W 9 0 O 1 N l Y 3 R p b 2 4 x L 3 Z z I E 9 w c G 9 u Z W 5 0 L 0 N o Y W 5 n Z W Q g V H l w Z S 5 7 S E h T L D F 9 J n F 1 b 3 Q 7 L C Z x d W 9 0 O 1 N l Y 3 R p b 2 4 x L 3 Z z I E 9 w c G 9 u Z W 5 0 L 0 N o Y W 5 n Z W Q g V H l w Z S 5 7 M i 1 w d C w y f S Z x d W 9 0 O y w m c X V v d D t T Z W N 0 a W 9 u M S 9 2 c y B P c H B v b m V u d C 9 D a G F u Z 2 V k I F R 5 c G U u e 0 N v b H V t b j Q s M 3 0 m c X V v d D s s J n F 1 b 3 Q 7 U 2 V j d G l v b j E v d n M g T 3 B w b 2 5 l b n Q v Q 2 h h b m d l Z C B U e X B l L n t D b 2 x 1 b W 4 1 L D R 9 J n F 1 b 3 Q 7 L C Z x d W 9 0 O 1 N l Y 3 R p b 2 4 x L 3 Z z I E 9 w c G 9 u Z W 5 0 L 0 N o Y W 5 n Z W Q g V H l w Z S 5 7 M y 1 w d C w 1 f S Z x d W 9 0 O y w m c X V v d D t T Z W N 0 a W 9 u M S 9 2 c y B P c H B v b m V u d C 9 D a G F u Z 2 V k I F R 5 c G U u e 0 N v b H V t b j c s N n 0 m c X V v d D s s J n F 1 b 3 Q 7 U 2 V j d G l v b j E v d n M g T 3 B w b 2 5 l b n Q v Q 2 h h b m d l Z C B U e X B l L n t D b 2 x 1 b W 4 4 L D d 9 J n F 1 b 3 Q 7 L C Z x d W 9 0 O 1 N l Y 3 R p b 2 4 x L 3 Z z I E 9 w c G 9 u Z W 5 0 L 0 N o Y W 5 n Z W Q g V H l w Z S 5 7 R l Q s O H 0 m c X V v d D s s J n F 1 b 3 Q 7 U 2 V j d G l v b j E v d n M g T 3 B w b 2 5 l b n Q v Q 2 h h b m d l Z C B U e X B l L n t D b 2 x 1 b W 4 x M C w 5 f S Z x d W 9 0 O y w m c X V v d D t T Z W N 0 a W 9 u M S 9 2 c y B P c H B v b m V u d C 9 D a G F u Z 2 V k I F R 5 c G U u e 0 N v b H V t b j E x L D E w f S Z x d W 9 0 O y w m c X V v d D t T Z W N 0 a W 9 u M S 9 2 c y B P c H B v b m V u d C 9 D a G F u Z 2 V k I F R 5 c G U u e 1 R v d G F s L D E x f S Z x d W 9 0 O y w m c X V v d D t T Z W N 0 a W 9 u M S 9 2 c y B P c H B v b m V u d C 9 D a G F u Z 2 V k I F R 5 c G U u e 0 N v b H V t b j E z L D E y f S Z x d W 9 0 O y w m c X V v d D t T Z W N 0 a W 9 u M S 9 2 c y B P c H B v b m V u d C 9 D a G F u Z 2 V k I F R 5 c G U u e 0 N v b H V t b j E 0 L D E z f S Z x d W 9 0 O y w m c X V v d D t T Z W N 0 a W 9 u M S 9 2 c y B P c H B v b m V u d C 9 D a G F u Z 2 V k I F R 5 c G U u e 0 N v b H V t b j E 1 L D E 0 f S Z x d W 9 0 O y w m c X V v d D t T Z W N 0 a W 9 u M S 9 2 c y B P c H B v b m V u d C 9 D a G F u Z 2 V k I F R 5 c G U u e 1 J l Y m 9 1 b m R z L D E 1 f S Z x d W 9 0 O y w m c X V v d D t T Z W N 0 a W 9 u M S 9 2 c y B P c H B v b m V u d C 9 D a G F u Z 2 V k I F R 5 c G U u e 0 N v b H V t b j E 3 L D E 2 f S Z x d W 9 0 O y w m c X V v d D t T Z W N 0 a W 9 u M S 9 2 c y B P c H B v b m V u d C 9 D a G F u Z 2 V k I F R 5 c G U u e 0 N v b H V t b j E 4 L D E 3 f S Z x d W 9 0 O y w m c X V v d D t T Z W N 0 a W 9 u M S 9 2 c y B P c H B v b m V u d C 9 D a G F u Z 2 V k I F R 5 c G U u e 0 N v b H V t b j E 5 L D E 4 f S Z x d W 9 0 O y w m c X V v d D t T Z W N 0 a W 9 u M S 9 2 c y B P c H B v b m V u d C 9 D a G F u Z 2 V k I F R 5 c G U u e 0 N v b H V t b j I w L D E 5 f S Z x d W 9 0 O y w m c X V v d D t T Z W N 0 a W 9 u M S 9 2 c y B P c H B v b m V u d C 9 D a G F u Z 2 V k I F R 5 c G U u e 0 N v b H V t b j I x L D I w f S Z x d W 9 0 O y w m c X V v d D t T Z W N 0 a W 9 u M S 9 2 c y B P c H B v b m V u d C 9 D a G F u Z 2 V k I F R 5 c G U u e 0 N v b H V t b j I y L D I x f S Z x d W 9 0 O y w m c X V v d D t T Z W N 0 a W 9 u M S 9 2 c y B P c H B v b m V u d C 9 D a G F u Z 2 V k I F R 5 c G U u e 0 N v b H V t b j I z L D I y f S Z x d W 9 0 O y w m c X V v d D t T Z W N 0 a W 9 u M S 9 2 c y B P c H B v b m V u d C 9 D a G F u Z 2 V k I F R 5 c G U u e 0 N v b H V t b j I 0 L D I z f S Z x d W 9 0 O y w m c X V v d D t T Z W N 0 a W 9 u M S 9 2 c y B P c H B v b m V u d C 9 D a G F u Z 2 V k I F R 5 c G U u e 0 N v b H V t b j I 1 L D I 0 f S Z x d W 9 0 O y w m c X V v d D t T Z W N 0 a W 9 u M S 9 2 c y B P c H B v b m V u d C 9 D a G F u Z 2 V k I F R 5 c G U u e 0 N v b H V t b j I 2 L D I 1 f S Z x d W 9 0 O y w m c X V v d D t T Z W N 0 a W 9 u M S 9 2 c y B P c H B v b m V u d C 9 D a G F u Z 2 V k I F R 5 c G U u e 0 N v b H V t b j I 3 L D I 2 f S Z x d W 9 0 O y w m c X V v d D t T Z W N 0 a W 9 u M S 9 2 c y B P c H B v b m V u d C 9 D a G F u Z 2 V k I F R 5 c G U u e 0 N v b H V t b j I 4 L D I 3 f S Z x d W 9 0 O y w m c X V v d D t T Z W N 0 a W 9 u M S 9 2 c y B P c H B v b m V u d C 9 D a G F u Z 2 V k I F R 5 c G U u e 0 9 w c C w y O H 0 m c X V v d D s s J n F 1 b 3 Q 7 U 2 V j d G l v b j E v d n M g T 3 B w b 2 5 l b n Q v Q 2 h h b m d l Z C B U e X B l L n t D b 2 x 1 b W 4 z M C w y O X 0 m c X V v d D s s J n F 1 b 3 Q 7 U 2 V j d G l v b j E v d n M g T 3 B w b 2 5 l b n Q v Q 2 h h b m d l Z C B U e X B l L n s y L X B 0 X z E s M z B 9 J n F 1 b 3 Q 7 L C Z x d W 9 0 O 1 N l Y 3 R p b 2 4 x L 3 Z z I E 9 w c G 9 u Z W 5 0 L 0 N o Y W 5 n Z W Q g V H l w Z S 5 7 Q 2 9 s d W 1 u M z I s M z F 9 J n F 1 b 3 Q 7 L C Z x d W 9 0 O 1 N l Y 3 R p b 2 4 x L 3 Z z I E 9 w c G 9 u Z W 5 0 L 0 N o Y W 5 n Z W Q g V H l w Z S 5 7 Q 2 9 s d W 1 u M z M s M z J 9 J n F 1 b 3 Q 7 L C Z x d W 9 0 O 1 N l Y 3 R p b 2 4 x L 3 Z z I E 9 w c G 9 u Z W 5 0 L 0 N o Y W 5 n Z W Q g V H l w Z S 5 7 M y 1 w d F 8 y L D M z f S Z x d W 9 0 O y w m c X V v d D t T Z W N 0 a W 9 u M S 9 2 c y B P c H B v b m V u d C 9 D a G F u Z 2 V k I F R 5 c G U u e 0 N v b H V t b j M 1 L D M 0 f S Z x d W 9 0 O y w m c X V v d D t T Z W N 0 a W 9 u M S 9 2 c y B P c H B v b m V u d C 9 D a G F u Z 2 V k I F R 5 c G U u e 0 N v b H V t b j M 2 L D M 1 f S Z x d W 9 0 O y w m c X V v d D t T Z W N 0 a W 9 u M S 9 2 c y B P c H B v b m V u d C 9 D a G F u Z 2 V k I F R 5 c G U u e 0 Z U X z M s M z Z 9 J n F 1 b 3 Q 7 L C Z x d W 9 0 O 1 N l Y 3 R p b 2 4 x L 3 Z z I E 9 w c G 9 u Z W 5 0 L 0 N o Y W 5 n Z W Q g V H l w Z S 5 7 Q 2 9 s d W 1 u M z g s M z d 9 J n F 1 b 3 Q 7 L C Z x d W 9 0 O 1 N l Y 3 R p b 2 4 x L 3 Z z I E 9 w c G 9 u Z W 5 0 L 0 N o Y W 5 n Z W Q g V H l w Z S 5 7 Q 2 9 s d W 1 u M z k s M z h 9 J n F 1 b 3 Q 7 L C Z x d W 9 0 O 1 N l Y 3 R p b 2 4 x L 3 Z z I E 9 w c G 9 u Z W 5 0 L 0 N o Y W 5 n Z W Q g V H l w Z S 5 7 V G 9 0 Y W x f N C w z O X 0 m c X V v d D s s J n F 1 b 3 Q 7 U 2 V j d G l v b j E v d n M g T 3 B w b 2 5 l b n Q v Q 2 h h b m d l Z C B U e X B l L n t D b 2 x 1 b W 4 0 M S w 0 M H 0 m c X V v d D s s J n F 1 b 3 Q 7 U 2 V j d G l v b j E v d n M g T 3 B w b 2 5 l b n Q v Q 2 h h b m d l Z C B U e X B l L n t D b 2 x 1 b W 4 0 M i w 0 M X 0 m c X V v d D s s J n F 1 b 3 Q 7 U 2 V j d G l v b j E v d n M g T 3 B w b 2 5 l b n Q v Q 2 h h b m d l Z C B U e X B l L n t D b 2 x 1 b W 4 0 M y w 0 M n 0 m c X V v d D s s J n F 1 b 3 Q 7 U 2 V j d G l v b j E v d n M g T 3 B w b 2 5 l b n Q v Q 2 h h b m d l Z C B U e X B l L n t S Z W J v d W 5 k c 1 8 1 L D Q z f S Z x d W 9 0 O y w m c X V v d D t T Z W N 0 a W 9 u M S 9 2 c y B P c H B v b m V u d C 9 D a G F u Z 2 V k I F R 5 c G U u e 0 N v b H V t b j Q 1 L D Q 0 f S Z x d W 9 0 O y w m c X V v d D t T Z W N 0 a W 9 u M S 9 2 c y B P c H B v b m V u d C 9 D a G F u Z 2 V k I F R 5 c G U u e 0 N v b H V t b j Q 2 L D Q 1 f S Z x d W 9 0 O y w m c X V v d D t T Z W N 0 a W 9 u M S 9 2 c y B P c H B v b m V u d C 9 D a G F u Z 2 V k I F R 5 c G U u e 0 N v b H V t b j Q 3 L D Q 2 f S Z x d W 9 0 O y w m c X V v d D t T Z W N 0 a W 9 u M S 9 2 c y B P c H B v b m V u d C 9 D a G F u Z 2 V k I F R 5 c G U u e 0 N v b H V t b j Q 4 L D Q 3 f S Z x d W 9 0 O y w m c X V v d D t T Z W N 0 a W 9 u M S 9 2 c y B P c H B v b m V u d C 9 D a G F u Z 2 V k I F R 5 c G U u e 0 N v b H V t b j Q 5 L D Q 4 f S Z x d W 9 0 O y w m c X V v d D t T Z W N 0 a W 9 u M S 9 2 c y B P c H B v b m V u d C 9 D a G F u Z 2 V k I F R 5 c G U u e 0 N v b H V t b j U w L D Q 5 f S Z x d W 9 0 O y w m c X V v d D t T Z W N 0 a W 9 u M S 9 2 c y B P c H B v b m V u d C 9 D a G F u Z 2 V k I F R 5 c G U u e 0 N v b H V t b j U x L D U w f S Z x d W 9 0 O y w m c X V v d D t T Z W N 0 a W 9 u M S 9 2 c y B P c H B v b m V u d C 9 D a G F u Z 2 V k I F R 5 c G U u e 0 N v b H V t b j U y L D U x f S Z x d W 9 0 O y w m c X V v d D t T Z W N 0 a W 9 u M S 9 2 c y B P c H B v b m V u d C 9 D a G F u Z 2 V k I F R 5 c G U u e 0 N v b H V t b j U z L D U y f S Z x d W 9 0 O y w m c X V v d D t T Z W N 0 a W 9 u M S 9 2 c y B P c H B v b m V u d C 9 D a G F u Z 2 V k I F R 5 c G U u e 0 N v b H V t b j U 0 L D U z f S Z x d W 9 0 O y w m c X V v d D t T Z W N 0 a W 9 u M S 9 2 c y B P c H B v b m V u d C 9 D a G F u Z 2 V k I F R 5 c G U u e 0 N v b H V t b j U 1 L D U 0 f S Z x d W 9 0 O y w m c X V v d D t T Z W N 0 a W 9 u M S 9 2 c y B P c H B v b m V u d C 9 D a G F u Z 2 V k I F R 5 c G U u e 0 N v b H V t b j U 2 L D U 1 f S Z x d W 9 0 O y w m c X V v d D t T Z W N 0 a W 9 u M S 9 2 c y B P c H B v b m V u d C 9 D a G F u Z 2 V k I F R 5 c G U u e 0 N v b H V t b j U 3 L D U 2 f S Z x d W 9 0 O y w m c X V v d D t T Z W N 0 a W 9 u M S 9 2 c y B P c H B v b m V u d C 9 D a G F u Z 2 V k I F R 5 c G U u e 0 N v b H V t b j U 4 L D U 3 f S Z x d W 9 0 O y w m c X V v d D t T Z W N 0 a W 9 u M S 9 2 c y B P c H B v b m V u d C 9 D a G F u Z 2 V k I F R 5 c G U u e 1 N o b 2 9 0 a W 5 n I C U g Y W 5 k I F V z Y W d l L D U 4 f S Z x d W 9 0 O y w m c X V v d D t T Z W N 0 a W 9 u M S 9 2 c y B P c H B v b m V u d C 9 D a G F u Z 2 V k I F R 5 c G U u e 0 N v b H V t b j Y w L D U 5 f S Z x d W 9 0 O y w m c X V v d D t T Z W N 0 a W 9 u M S 9 2 c y B P c H B v b m V u d C 9 D a G F u Z 2 V k I F R 5 c G U u e 0 N v b H V t b j Y x L D Y w f S Z x d W 9 0 O y w m c X V v d D t T Z W N 0 a W 9 u M S 9 2 c y B P c H B v b m V u d C 9 D a G F u Z 2 V k I F R 5 c G U u e 0 F z c 2 l z d C B h b m Q g V H V y b m 9 2 Z X J z L D Y x f S Z x d W 9 0 O y w m c X V v d D t T Z W N 0 a W 9 u M S 9 2 c y B P c H B v b m V u d C 9 D a G F u Z 2 V k I F R 5 c G U u e 0 N v b H V t b j Y z L D Y y f S Z x d W 9 0 O y w m c X V v d D t T Z W N 0 a W 9 u M S 9 2 c y B P c H B v b m V u d C 9 D a G F u Z 2 V k I F R 5 c G U u e 0 N v b H V t b j Y 0 L D Y z f S Z x d W 9 0 O y w m c X V v d D t T Z W N 0 a W 9 u M S 9 2 c y B P c H B v b m V u d C 9 D a G F u Z 2 V k I F R 5 c G U u e 0 N v b H V t b j Y 1 L D Y 0 f S Z x d W 9 0 O y w m c X V v d D t T Z W N 0 a W 9 u M S 9 2 c y B P c H B v b m V u d C 9 D a G F u Z 2 V k I F R 5 c G U u e 1 J l Y m 9 1 b m Q g U G V y Y 2 V u d G F n Z X M s N j V 9 J n F 1 b 3 Q 7 L C Z x d W 9 0 O 1 N l Y 3 R p b 2 4 x L 3 Z z I E 9 w c G 9 u Z W 5 0 L 0 N o Y W 5 n Z W Q g V H l w Z S 5 7 Q 2 9 s d W 1 u N j c s N j Z 9 J n F 1 b 3 Q 7 L C Z x d W 9 0 O 1 N l Y 3 R p b 2 4 x L 3 Z z I E 9 w c G 9 u Z W 5 0 L 0 N o Y W 5 n Z W Q g V H l w Z S 5 7 Q 2 9 s d W 1 u N j g s N j d 9 J n F 1 b 3 Q 7 L C Z x d W 9 0 O 1 N l Y 3 R p b 2 4 x L 3 Z z I E 9 w c G 9 u Z W 5 0 L 0 N o Y W 5 n Z W Q g V H l w Z S 5 7 U G x h e W V y I F J h d G l u Z 3 M s N j h 9 J n F 1 b 3 Q 7 L C Z x d W 9 0 O 1 N l Y 3 R p b 2 4 x L 3 Z z I E 9 w c G 9 u Z W 5 0 L 0 N o Y W 5 n Z W Q g V H l w Z S 5 7 Q 2 9 s d W 1 u N z A s N j l 9 J n F 1 b 3 Q 7 L C Z x d W 9 0 O 1 N l Y 3 R p b 2 4 x L 3 Z z I E 9 w c G 9 u Z W 5 0 L 0 N o Y W 5 n Z W Q g V H l w Z S 5 7 Q 2 9 s d W 1 u N z E s N z B 9 J n F 1 b 3 Q 7 L C Z x d W 9 0 O 1 N l Y 3 R p b 2 4 x L 3 Z z I E 9 w c G 9 u Z W 5 0 L 0 N o Y W 5 n Z W Q g V H l w Z S 5 7 S W 1 w Y W N 0 I G F u Z C B F Z m Z p Y 2 l l b m N 5 L D c x f S Z x d W 9 0 O y w m c X V v d D t T Z W N 0 a W 9 u M S 9 2 c y B P c H B v b m V u d C 9 D a G F u Z 2 V k I F R 5 c G U u e 0 N v b H V t b j c z L D c y f S Z x d W 9 0 O y w m c X V v d D t T Z W N 0 a W 9 u M S 9 2 c y B P c H B v b m V u d C 9 D a G F u Z 2 V k I F R 5 c G U u e 0 N v b H V t b j c 0 L D c z f S Z x d W 9 0 O y w m c X V v d D t T Z W N 0 a W 9 u M S 9 2 c y B P c H B v b m V u d C 9 D a G F u Z 2 V k I F R 5 c G U u e 0 N v b H V t b j c 1 L D c 0 f S Z x d W 9 0 O y w m c X V v d D t T Z W N 0 a W 9 u M S 9 2 c y B P c H B v b m V u d C 9 D a G F u Z 2 V k I F R 5 c G U u e 0 N v b H V t b j c 2 L D c 1 f S Z x d W 9 0 O y w m c X V v d D t T Z W N 0 a W 9 u M S 9 2 c y B P c H B v b m V u d C 9 D a G F u Z 2 V k I F R 5 c G U u e 0 N v b H V t b j c 3 L D c 2 f S Z x d W 9 0 O y w m c X V v d D t T Z W N 0 a W 9 u M S 9 2 c y B P c H B v b m V u d C 9 D a G F u Z 2 V k I F R 5 c G U u e 0 N v b H V t b j c 4 L D c 3 f S Z x d W 9 0 O y w m c X V v d D t T Z W N 0 a W 9 u M S 9 2 c y B P c H B v b m V u d C 9 D a G F u Z 2 V k I F R 5 c G U u e 0 N v b H V t b j c 5 L D c 4 f S Z x d W 9 0 O y w m c X V v d D t T Z W N 0 a W 9 u M S 9 2 c y B P c H B v b m V u d C 9 D a G F u Z 2 V k I F R 5 c G U u e 0 N v b H V t b j g w L D c 5 f S Z x d W 9 0 O y w m c X V v d D t T Z W N 0 a W 9 u M S 9 2 c y B P c H B v b m V u d C 9 D a G F u Z 2 V k I F R 5 c G U u e 0 N v b H V t b j g x L D g w f S Z x d W 9 0 O y w m c X V v d D t T Z W N 0 a W 9 u M S 9 2 c y B P c H B v b m V u d C 9 D a G F u Z 2 V k I F R 5 c G U u e 0 N v b H V t b j g y L D g x f S Z x d W 9 0 O y w m c X V v d D t T Z W N 0 a W 9 u M S 9 2 c y B P c H B v b m V u d C 9 D a G F u Z 2 V k I F R 5 c G U u e 0 N v b H V t b j g z L D g y f S Z x d W 9 0 O y w m c X V v d D t T Z W N 0 a W 9 u M S 9 2 c y B P c H B v b m V u d C 9 D a G F u Z 2 V k I F R 5 c G U u e 0 N v b H V t b j g 0 L D g z f S Z x d W 9 0 O y w m c X V v d D t T Z W N 0 a W 9 u M S 9 2 c y B P c H B v b m V u d C 9 D a G F u Z 2 V k I F R 5 c G U u e 0 N v b H V t b j g 1 L D g 0 f S Z x d W 9 0 O y w m c X V v d D t T Z W N 0 a W 9 u M S 9 2 c y B P c H B v b m V u d C 9 D a G F u Z 2 V k I F R 5 c G U u e 0 N v b H V t b j g 2 L D g 1 f S Z x d W 9 0 O y w m c X V v d D t T Z W N 0 a W 9 u M S 9 2 c y B P c H B v b m V u d C 9 D a G F u Z 2 V k I F R 5 c G U u e 0 N v b H V t b j g 3 L D g 2 f S Z x d W 9 0 O y w m c X V v d D t T Z W N 0 a W 9 u M S 9 2 c y B P c H B v b m V u d C 9 D a G F u Z 2 V k I F R 5 c G U u e 0 N v b H V t b j g 4 L D g 3 f S Z x d W 9 0 O y w m c X V v d D t T Z W N 0 a W 9 u M S 9 2 c y B P c H B v b m V u d C 9 D a G F u Z 2 V k I F R 5 c G U u e 0 N v b H V t b j g 5 L D g 4 f S Z x d W 9 0 O y w m c X V v d D t T Z W N 0 a W 9 u M S 9 2 c y B P c H B v b m V u d C 9 D a G F u Z 2 V k I F R 5 c G U u e 0 N v b H V t b j k w L D g 5 f S Z x d W 9 0 O y w m c X V v d D t T Z W N 0 a W 9 u M S 9 2 c y B P c H B v b m V u d C 9 D a G F u Z 2 V k I F R 5 c G U u e 0 N v b H V t b j k x L D k w f S Z x d W 9 0 O y w m c X V v d D t T Z W N 0 a W 9 u M S 9 2 c y B P c H B v b m V u d C 9 D a G F u Z 2 V k I F R 5 c G U u e 0 N v b H V t b j k y L D k x f S Z x d W 9 0 O y w m c X V v d D t T Z W N 0 a W 9 u M S 9 2 c y B P c H B v b m V u d C 9 D a G F u Z 2 V k I F R 5 c G U u e 0 N v b H V t b j k z L D k y f S Z x d W 9 0 O y w m c X V v d D t T Z W N 0 a W 9 u M S 9 2 c y B P c H B v b m V u d C 9 D a G F u Z 2 V k I F R 5 c G U u e 0 N v b H V t b j k 0 L D k z f S Z x d W 9 0 O y w m c X V v d D t T Z W N 0 a W 9 u M S 9 2 c y B P c H B v b m V u d C 9 D a G F u Z 2 V k I F R 5 c G U u e 0 N v b H V t b j k 1 L D k 0 f S Z x d W 9 0 O y w m c X V v d D t T Z W N 0 a W 9 u M S 9 2 c y B P c H B v b m V u d C 9 D a G F u Z 2 V k I F R 5 c G U u e 0 N v b H V t b j k 2 L D k 1 f S Z x d W 9 0 O y w m c X V v d D t T Z W N 0 a W 9 u M S 9 2 c y B P c H B v b m V u d C 9 D a G F u Z 2 V k I F R 5 c G U u e 0 N v b H V t b j k 3 L D k 2 f S Z x d W 9 0 O y w m c X V v d D t T Z W N 0 a W 9 u M S 9 2 c y B P c H B v b m V u d C 9 D a G F u Z 2 V k I F R 5 c G U u e 0 N v b H V t b j k 4 L D k 3 f S Z x d W 9 0 O y w m c X V v d D t T Z W N 0 a W 9 u M S 9 2 c y B P c H B v b m V u d C 9 D a G F u Z 2 V k I F R 5 c G U u e 0 N v b H V t b j k 5 L D k 4 f S Z x d W 9 0 O y w m c X V v d D t T Z W N 0 a W 9 u M S 9 2 c y B P c H B v b m V u d C 9 D a G F u Z 2 V k I F R 5 c G U u e 0 N v b H V t b j E w M C w 5 O X 0 m c X V v d D s s J n F 1 b 3 Q 7 U 2 V j d G l v b j E v d n M g T 3 B w b 2 5 l b n Q v Q 2 h h b m d l Z C B U e X B l L n t D b 2 x 1 b W 4 x M D E s M T A w f S Z x d W 9 0 O y w m c X V v d D t T Z W N 0 a W 9 u M S 9 2 c y B P c H B v b m V u d C 9 D a G F u Z 2 V k I F R 5 c G U u e 0 N v b H V t b j E w M i w x M D F 9 J n F 1 b 3 Q 7 L C Z x d W 9 0 O 1 N l Y 3 R p b 2 4 x L 3 Z z I E 9 w c G 9 u Z W 5 0 L 0 N o Y W 5 n Z W Q g V H l w Z S 5 7 Q 2 9 s d W 1 u M T A z L D E w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J T I w T 3 B w b 2 5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M l M j B P c H B v b m V u d C 9 2 c y U y M E 9 w c G 9 u Z W 5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M l M j B P c H B v b m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y U y M E 9 w c G 9 u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F U k F H R V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F U k F H R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1 l c y U y M C U y Q i U y M E F 2 Z X J h Z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V h N z I w N y 0 w Y j R l L T R l Y W E t Y W U 4 N y 1 m Y W E 2 N z E x M 2 E w O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I y Z x d W 9 0 O y w m c X V v d D t Q b G F 5 Z X I m c X V v d D s s J n F 1 b 3 Q 7 R k c m c X V v d D s s J n F 1 b 3 Q 7 R k d B J n F 1 b 3 Q 7 L C Z x d W 9 0 O y U m c X V v d D s s J n F 1 b 3 Q 7 R k d f M S Z x d W 9 0 O y w m c X V v d D t G R 0 F f M i Z x d W 9 0 O y w m c X V v d D s l X z M m c X V v d D s s J n F 1 b 3 Q 7 R l Q m c X V v d D s s J n F 1 b 3 Q 7 R l R B J n F 1 b 3 Q 7 L C Z x d W 9 0 O 0 Z U J S Z x d W 9 0 O y w m c X V v d D t G R 1 8 0 J n F 1 b 3 Q 7 L C Z x d W 9 0 O 0 Z H Q V 8 1 J n F 1 b 3 Q 7 L C Z x d W 9 0 O y V f N i Z x d W 9 0 O y w m c X V v d D t U U C Z x d W 9 0 O y w m c X V v d D t P Z m Y m c X V v d D s s J n F 1 b 3 Q 7 R G V m J n F 1 b 3 Q 7 L C Z x d W 9 0 O 1 R v d G F s J n F 1 b 3 Q 7 L C Z x d W 9 0 O 0 E m c X V v d D s s J n F 1 b 3 Q 7 V E 8 m c X V v d D s s J n F 1 b 3 Q 7 Q m x r J n F 1 b 3 Q 7 L C Z x d W 9 0 O 1 N 0 b C Z x d W 9 0 O y w m c X V v d D t D a G c m c X V v d D s s J n F 1 b 3 Q 7 R G V m X z c m c X V v d D s s J n F 1 b 3 Q 7 R m x z J n F 1 b 3 Q 7 L C Z x d W 9 0 O 0 1 Q J n F 1 b 3 Q 7 L C Z x d W 9 0 O 0 5 1 b S B v Z i B Q b 3 N z J n F 1 b 3 Q 7 L C Z x d W 9 0 O 0 N v b H V t b j I 4 J n F 1 b 3 Q 7 L C Z x d W 9 0 O y N f O C Z x d W 9 0 O y w m c X V v d D t Q b G F 5 Z X J f O S Z x d W 9 0 O y w m c X V v d D t G R 1 8 x M C Z x d W 9 0 O y w m c X V v d D t G R 0 F f M T E m c X V v d D s s J n F 1 b 3 Q 7 J V 8 x M i Z x d W 9 0 O y w m c X V v d D t G R 1 8 x M y Z x d W 9 0 O y w m c X V v d D t G R 0 F f M T Q m c X V v d D s s J n F 1 b 3 Q 7 J V 8 x N S Z x d W 9 0 O y w m c X V v d D t G V F 8 x N i Z x d W 9 0 O y w m c X V v d D t G V E F f M T c m c X V v d D s s J n F 1 b 3 Q 7 R l Q l X z E 4 J n F 1 b 3 Q 7 L C Z x d W 9 0 O 0 Z H X z E 5 J n F 1 b 3 Q 7 L C Z x d W 9 0 O 0 Z H Q V 8 y M C Z x d W 9 0 O y w m c X V v d D s l X z I x J n F 1 b 3 Q 7 L C Z x d W 9 0 O 1 R Q X z I y J n F 1 b 3 Q 7 L C Z x d W 9 0 O 0 9 m Z l 8 y M y Z x d W 9 0 O y w m c X V v d D t E Z W Z f M j Q m c X V v d D s s J n F 1 b 3 Q 7 V G 9 0 Y W x f M j U m c X V v d D s s J n F 1 b 3 Q 7 Q V 8 y N i Z x d W 9 0 O y w m c X V v d D t U T 1 8 y N y Z x d W 9 0 O y w m c X V v d D t C b G t f M j g m c X V v d D s s J n F 1 b 3 Q 7 U 3 R s X z I 5 J n F 1 b 3 Q 7 L C Z x d W 9 0 O 0 N o Z 1 8 z M C Z x d W 9 0 O y w m c X V v d D t E Z W Z f M z E m c X V v d D s s J n F 1 b 3 Q 7 R m x z X z M y J n F 1 b 3 Q 7 L C Z x d W 9 0 O 0 1 Q X z M z J n F 1 b 3 Q 7 L C Z x d W 9 0 O 0 5 1 b S B v Z i B Q b 3 N z X z M 0 J n F 1 b 3 Q 7 L C Z x d W 9 0 O 0 N v b H V t b j U 2 J n F 1 b 3 Q 7 L C Z x d W 9 0 O y N f M z U m c X V v d D s s J n F 1 b 3 Q 7 U G x h e W V y X z M 2 J n F 1 b 3 Q 7 L C Z x d W 9 0 O 2 V G R y U m c X V v d D s s J n F 1 b 3 Q 7 V F M l J n F 1 b 3 Q 7 L C Z x d W 9 0 O 1 V z Y W d l I C U m c X V v d D s s J n F 1 b 3 Q 7 Q X N 0 I C U m c X V v d D s s J n F 1 b 3 Q 7 Q X N 0 I F J h d G l v J n F 1 b 3 Q 7 L C Z x d W 9 0 O 1 R P I F J h d G l v J n F 1 b 3 Q 7 L C Z x d W 9 0 O 0 F z d C 9 U T y Z x d W 9 0 O y w m c X V v d D t P Z m Y g U m V i I C U m c X V v d D s s J n F 1 b 3 Q 7 R G V m I F J l Y i A l J n F 1 b 3 Q 7 L C Z x d W 9 0 O 1 R v d C B S Z W I g J S Z x d W 9 0 O y w m c X V v d D t E Z W Z S d G c m c X V v d D s s J n F 1 b 3 Q 7 T 2 Z m U n R n J n F 1 b 3 Q 7 L C Z x d W 9 0 O 0 5 l d F J 0 Z y Z x d W 9 0 O y w m c X V v d D t Q S U U m c X V v d D s s J n F 1 b 3 Q 7 U E V S J n F 1 b 3 Q 7 L C Z x d W 9 0 O 0 N v b H V t b j c 0 J n F 1 b 3 Q 7 L C Z x d W 9 0 O 0 N v b H V t b j c 1 J n F 1 b 3 Q 7 L C Z x d W 9 0 O 0 l u Z G l 2 a W R 1 Y W w g U G x h e W V y I F J h d G l u Z y B D Y W x j d W x h d G l v b n M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1 0 i I C 8 + P E V u d H J 5 I F R 5 c G U 9 I k Z p b G x D b 2 x 1 b W 5 U e X B l c y I g V m F s d W U 9 I n N B d 0 F B Q U F B Q U F B Q U F B Q U F B Q U F B Q U F B Q U F B Q U F B Q U F B Q U F B Q U F B Q U F H Q U F B Q U F B Q U F B Q U F B Q U F B Q U F B Q U F B Q U F B Q U F B Q U F B Q U F B Q U F B Q m d B Q U F B Q U F B Q U F B Q U F B Q U F B Q U F B Q U F B Q m d B Q U F B Q U F B Q U F B Q U F B Q U F B Q U F B Q U F B Q U F B Q U F B Q U F B Q U F B Q U F Z P S I g L z 4 8 R W 5 0 c n k g V H l w Z T 0 i R m l s b E x h c 3 R V c G R h d G V k I i B W Y W x 1 Z T 0 i Z D I w M j Q t M D U t M j d U M T g 6 M D g 6 N T Q u N j Y 2 O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F t Z X M g K y B B d m V y Y W d l L 0 N o Y W 5 n Z W Q g V H l w Z S 5 7 I y w w f S Z x d W 9 0 O y w m c X V v d D t T Z W N 0 a W 9 u M S 9 H Y W 1 l c y A r I E F 2 Z X J h Z 2 U v Q 2 h h b m d l Z C B U e X B l L n t Q b G F 5 Z X I s M X 0 m c X V v d D s s J n F 1 b 3 Q 7 U 2 V j d G l v b j E v R 2 F t Z X M g K y B B d m V y Y W d l L 0 N o Y W 5 n Z W Q g V H l w Z S 5 7 R k c s M n 0 m c X V v d D s s J n F 1 b 3 Q 7 U 2 V j d G l v b j E v R 2 F t Z X M g K y B B d m V y Y W d l L 0 N o Y W 5 n Z W Q g V H l w Z S 5 7 R k d B L D N 9 J n F 1 b 3 Q 7 L C Z x d W 9 0 O 1 N l Y 3 R p b 2 4 x L 0 d h b W V z I C s g Q X Z l c m F n Z S 9 D a G F u Z 2 V k I F R 5 c G U u e y U s N H 0 m c X V v d D s s J n F 1 b 3 Q 7 U 2 V j d G l v b j E v R 2 F t Z X M g K y B B d m V y Y W d l L 0 N o Y W 5 n Z W Q g V H l w Z S 5 7 R k d f M S w 1 f S Z x d W 9 0 O y w m c X V v d D t T Z W N 0 a W 9 u M S 9 H Y W 1 l c y A r I E F 2 Z X J h Z 2 U v Q 2 h h b m d l Z C B U e X B l L n t G R 0 F f M i w 2 f S Z x d W 9 0 O y w m c X V v d D t T Z W N 0 a W 9 u M S 9 H Y W 1 l c y A r I E F 2 Z X J h Z 2 U v Q 2 h h b m d l Z C B U e X B l L n s l X z M s N 3 0 m c X V v d D s s J n F 1 b 3 Q 7 U 2 V j d G l v b j E v R 2 F t Z X M g K y B B d m V y Y W d l L 0 N o Y W 5 n Z W Q g V H l w Z S 5 7 R l Q s O H 0 m c X V v d D s s J n F 1 b 3 Q 7 U 2 V j d G l v b j E v R 2 F t Z X M g K y B B d m V y Y W d l L 0 N o Y W 5 n Z W Q g V H l w Z S 5 7 R l R B L D l 9 J n F 1 b 3 Q 7 L C Z x d W 9 0 O 1 N l Y 3 R p b 2 4 x L 0 d h b W V z I C s g Q X Z l c m F n Z S 9 D a G F u Z 2 V k I F R 5 c G U u e 0 Z U J S w x M H 0 m c X V v d D s s J n F 1 b 3 Q 7 U 2 V j d G l v b j E v R 2 F t Z X M g K y B B d m V y Y W d l L 0 N o Y W 5 n Z W Q g V H l w Z S 5 7 R k d f N C w x M X 0 m c X V v d D s s J n F 1 b 3 Q 7 U 2 V j d G l v b j E v R 2 F t Z X M g K y B B d m V y Y W d l L 0 N o Y W 5 n Z W Q g V H l w Z S 5 7 R k d B X z U s M T J 9 J n F 1 b 3 Q 7 L C Z x d W 9 0 O 1 N l Y 3 R p b 2 4 x L 0 d h b W V z I C s g Q X Z l c m F n Z S 9 D a G F u Z 2 V k I F R 5 c G U u e y V f N i w x M 3 0 m c X V v d D s s J n F 1 b 3 Q 7 U 2 V j d G l v b j E v R 2 F t Z X M g K y B B d m V y Y W d l L 0 N o Y W 5 n Z W Q g V H l w Z S 5 7 V F A s M T R 9 J n F 1 b 3 Q 7 L C Z x d W 9 0 O 1 N l Y 3 R p b 2 4 x L 0 d h b W V z I C s g Q X Z l c m F n Z S 9 D a G F u Z 2 V k I F R 5 c G U u e 0 9 m Z i w x N X 0 m c X V v d D s s J n F 1 b 3 Q 7 U 2 V j d G l v b j E v R 2 F t Z X M g K y B B d m V y Y W d l L 0 N o Y W 5 n Z W Q g V H l w Z S 5 7 R G V m L D E 2 f S Z x d W 9 0 O y w m c X V v d D t T Z W N 0 a W 9 u M S 9 H Y W 1 l c y A r I E F 2 Z X J h Z 2 U v Q 2 h h b m d l Z C B U e X B l L n t U b 3 R h b C w x N 3 0 m c X V v d D s s J n F 1 b 3 Q 7 U 2 V j d G l v b j E v R 2 F t Z X M g K y B B d m V y Y W d l L 0 N o Y W 5 n Z W Q g V H l w Z S 5 7 Q S w x O H 0 m c X V v d D s s J n F 1 b 3 Q 7 U 2 V j d G l v b j E v R 2 F t Z X M g K y B B d m V y Y W d l L 0 N o Y W 5 n Z W Q g V H l w Z S 5 7 V E 8 s M T l 9 J n F 1 b 3 Q 7 L C Z x d W 9 0 O 1 N l Y 3 R p b 2 4 x L 0 d h b W V z I C s g Q X Z l c m F n Z S 9 D a G F u Z 2 V k I F R 5 c G U u e 0 J s a y w y M H 0 m c X V v d D s s J n F 1 b 3 Q 7 U 2 V j d G l v b j E v R 2 F t Z X M g K y B B d m V y Y W d l L 0 N o Y W 5 n Z W Q g V H l w Z S 5 7 U 3 R s L D I x f S Z x d W 9 0 O y w m c X V v d D t T Z W N 0 a W 9 u M S 9 H Y W 1 l c y A r I E F 2 Z X J h Z 2 U v Q 2 h h b m d l Z C B U e X B l L n t D a G c s M j J 9 J n F 1 b 3 Q 7 L C Z x d W 9 0 O 1 N l Y 3 R p b 2 4 x L 0 d h b W V z I C s g Q X Z l c m F n Z S 9 D a G F u Z 2 V k I F R 5 c G U u e 0 R l Z l 8 3 L D I z f S Z x d W 9 0 O y w m c X V v d D t T Z W N 0 a W 9 u M S 9 H Y W 1 l c y A r I E F 2 Z X J h Z 2 U v Q 2 h h b m d l Z C B U e X B l L n t G b H M s M j R 9 J n F 1 b 3 Q 7 L C Z x d W 9 0 O 1 N l Y 3 R p b 2 4 x L 0 d h b W V z I C s g Q X Z l c m F n Z S 9 D a G F u Z 2 V k I F R 5 c G U u e 0 1 Q L D I 1 f S Z x d W 9 0 O y w m c X V v d D t T Z W N 0 a W 9 u M S 9 H Y W 1 l c y A r I E F 2 Z X J h Z 2 U v Q 2 h h b m d l Z C B U e X B l L n t O d W 0 g b 2 Y g U G 9 z c y w y N n 0 m c X V v d D s s J n F 1 b 3 Q 7 U 2 V j d G l v b j E v R 2 F t Z X M g K y B B d m V y Y W d l L 0 N o Y W 5 n Z W Q g V H l w Z S 5 7 Q 2 9 s d W 1 u M j g s M j d 9 J n F 1 b 3 Q 7 L C Z x d W 9 0 O 1 N l Y 3 R p b 2 4 x L 0 d h b W V z I C s g Q X Z l c m F n Z S 9 D a G F u Z 2 V k I F R 5 c G U u e y N f O C w y O H 0 m c X V v d D s s J n F 1 b 3 Q 7 U 2 V j d G l v b j E v R 2 F t Z X M g K y B B d m V y Y W d l L 0 N o Y W 5 n Z W Q g V H l w Z S 5 7 U G x h e W V y X z k s M j l 9 J n F 1 b 3 Q 7 L C Z x d W 9 0 O 1 N l Y 3 R p b 2 4 x L 0 d h b W V z I C s g Q X Z l c m F n Z S 9 D a G F u Z 2 V k I F R 5 c G U u e 0 Z H X z E w L D M w f S Z x d W 9 0 O y w m c X V v d D t T Z W N 0 a W 9 u M S 9 H Y W 1 l c y A r I E F 2 Z X J h Z 2 U v Q 2 h h b m d l Z C B U e X B l L n t G R 0 F f M T E s M z F 9 J n F 1 b 3 Q 7 L C Z x d W 9 0 O 1 N l Y 3 R p b 2 4 x L 0 d h b W V z I C s g Q X Z l c m F n Z S 9 D a G F u Z 2 V k I F R 5 c G U u e y V f M T I s M z J 9 J n F 1 b 3 Q 7 L C Z x d W 9 0 O 1 N l Y 3 R p b 2 4 x L 0 d h b W V z I C s g Q X Z l c m F n Z S 9 D a G F u Z 2 V k I F R 5 c G U u e 0 Z H X z E z L D M z f S Z x d W 9 0 O y w m c X V v d D t T Z W N 0 a W 9 u M S 9 H Y W 1 l c y A r I E F 2 Z X J h Z 2 U v Q 2 h h b m d l Z C B U e X B l L n t G R 0 F f M T Q s M z R 9 J n F 1 b 3 Q 7 L C Z x d W 9 0 O 1 N l Y 3 R p b 2 4 x L 0 d h b W V z I C s g Q X Z l c m F n Z S 9 D a G F u Z 2 V k I F R 5 c G U u e y V f M T U s M z V 9 J n F 1 b 3 Q 7 L C Z x d W 9 0 O 1 N l Y 3 R p b 2 4 x L 0 d h b W V z I C s g Q X Z l c m F n Z S 9 D a G F u Z 2 V k I F R 5 c G U u e 0 Z U X z E 2 L D M 2 f S Z x d W 9 0 O y w m c X V v d D t T Z W N 0 a W 9 u M S 9 H Y W 1 l c y A r I E F 2 Z X J h Z 2 U v Q 2 h h b m d l Z C B U e X B l L n t G V E F f M T c s M z d 9 J n F 1 b 3 Q 7 L C Z x d W 9 0 O 1 N l Y 3 R p b 2 4 x L 0 d h b W V z I C s g Q X Z l c m F n Z S 9 D a G F u Z 2 V k I F R 5 c G U u e 0 Z U J V 8 x O C w z O H 0 m c X V v d D s s J n F 1 b 3 Q 7 U 2 V j d G l v b j E v R 2 F t Z X M g K y B B d m V y Y W d l L 0 N o Y W 5 n Z W Q g V H l w Z S 5 7 R k d f M T k s M z l 9 J n F 1 b 3 Q 7 L C Z x d W 9 0 O 1 N l Y 3 R p b 2 4 x L 0 d h b W V z I C s g Q X Z l c m F n Z S 9 D a G F u Z 2 V k I F R 5 c G U u e 0 Z H Q V 8 y M C w 0 M H 0 m c X V v d D s s J n F 1 b 3 Q 7 U 2 V j d G l v b j E v R 2 F t Z X M g K y B B d m V y Y W d l L 0 N o Y W 5 n Z W Q g V H l w Z S 5 7 J V 8 y M S w 0 M X 0 m c X V v d D s s J n F 1 b 3 Q 7 U 2 V j d G l v b j E v R 2 F t Z X M g K y B B d m V y Y W d l L 0 N o Y W 5 n Z W Q g V H l w Z S 5 7 V F B f M j I s N D J 9 J n F 1 b 3 Q 7 L C Z x d W 9 0 O 1 N l Y 3 R p b 2 4 x L 0 d h b W V z I C s g Q X Z l c m F n Z S 9 D a G F u Z 2 V k I F R 5 c G U u e 0 9 m Z l 8 y M y w 0 M 3 0 m c X V v d D s s J n F 1 b 3 Q 7 U 2 V j d G l v b j E v R 2 F t Z X M g K y B B d m V y Y W d l L 0 N o Y W 5 n Z W Q g V H l w Z S 5 7 R G V m X z I 0 L D Q 0 f S Z x d W 9 0 O y w m c X V v d D t T Z W N 0 a W 9 u M S 9 H Y W 1 l c y A r I E F 2 Z X J h Z 2 U v Q 2 h h b m d l Z C B U e X B l L n t U b 3 R h b F 8 y N S w 0 N X 0 m c X V v d D s s J n F 1 b 3 Q 7 U 2 V j d G l v b j E v R 2 F t Z X M g K y B B d m V y Y W d l L 0 N o Y W 5 n Z W Q g V H l w Z S 5 7 Q V 8 y N i w 0 N n 0 m c X V v d D s s J n F 1 b 3 Q 7 U 2 V j d G l v b j E v R 2 F t Z X M g K y B B d m V y Y W d l L 0 N o Y W 5 n Z W Q g V H l w Z S 5 7 V E 9 f M j c s N D d 9 J n F 1 b 3 Q 7 L C Z x d W 9 0 O 1 N l Y 3 R p b 2 4 x L 0 d h b W V z I C s g Q X Z l c m F n Z S 9 D a G F u Z 2 V k I F R 5 c G U u e 0 J s a 1 8 y O C w 0 O H 0 m c X V v d D s s J n F 1 b 3 Q 7 U 2 V j d G l v b j E v R 2 F t Z X M g K y B B d m V y Y W d l L 0 N o Y W 5 n Z W Q g V H l w Z S 5 7 U 3 R s X z I 5 L D Q 5 f S Z x d W 9 0 O y w m c X V v d D t T Z W N 0 a W 9 u M S 9 H Y W 1 l c y A r I E F 2 Z X J h Z 2 U v Q 2 h h b m d l Z C B U e X B l L n t D a G d f M z A s N T B 9 J n F 1 b 3 Q 7 L C Z x d W 9 0 O 1 N l Y 3 R p b 2 4 x L 0 d h b W V z I C s g Q X Z l c m F n Z S 9 D a G F u Z 2 V k I F R 5 c G U u e 0 R l Z l 8 z M S w 1 M X 0 m c X V v d D s s J n F 1 b 3 Q 7 U 2 V j d G l v b j E v R 2 F t Z X M g K y B B d m V y Y W d l L 0 N o Y W 5 n Z W Q g V H l w Z S 5 7 R m x z X z M y L D U y f S Z x d W 9 0 O y w m c X V v d D t T Z W N 0 a W 9 u M S 9 H Y W 1 l c y A r I E F 2 Z X J h Z 2 U v Q 2 h h b m d l Z C B U e X B l L n t N U F 8 z M y w 1 M 3 0 m c X V v d D s s J n F 1 b 3 Q 7 U 2 V j d G l v b j E v R 2 F t Z X M g K y B B d m V y Y W d l L 0 N o Y W 5 n Z W Q g V H l w Z S 5 7 T n V t I G 9 m I F B v c 3 N f M z Q s N T R 9 J n F 1 b 3 Q 7 L C Z x d W 9 0 O 1 N l Y 3 R p b 2 4 x L 0 d h b W V z I C s g Q X Z l c m F n Z S 9 D a G F u Z 2 V k I F R 5 c G U u e 0 N v b H V t b j U 2 L D U 1 f S Z x d W 9 0 O y w m c X V v d D t T Z W N 0 a W 9 u M S 9 H Y W 1 l c y A r I E F 2 Z X J h Z 2 U v Q 2 h h b m d l Z C B U e X B l L n s j X z M 1 L D U 2 f S Z x d W 9 0 O y w m c X V v d D t T Z W N 0 a W 9 u M S 9 H Y W 1 l c y A r I E F 2 Z X J h Z 2 U v Q 2 h h b m d l Z C B U e X B l L n t Q b G F 5 Z X J f M z Y s N T d 9 J n F 1 b 3 Q 7 L C Z x d W 9 0 O 1 N l Y 3 R p b 2 4 x L 0 d h b W V z I C s g Q X Z l c m F n Z S 9 D a G F u Z 2 V k I F R 5 c G U u e 2 V G R y U s N T h 9 J n F 1 b 3 Q 7 L C Z x d W 9 0 O 1 N l Y 3 R p b 2 4 x L 0 d h b W V z I C s g Q X Z l c m F n Z S 9 D a G F u Z 2 V k I F R 5 c G U u e 1 R T J S w 1 O X 0 m c X V v d D s s J n F 1 b 3 Q 7 U 2 V j d G l v b j E v R 2 F t Z X M g K y B B d m V y Y W d l L 0 N o Y W 5 n Z W Q g V H l w Z S 5 7 V X N h Z 2 U g J S w 2 M H 0 m c X V v d D s s J n F 1 b 3 Q 7 U 2 V j d G l v b j E v R 2 F t Z X M g K y B B d m V y Y W d l L 0 N o Y W 5 n Z W Q g V H l w Z S 5 7 Q X N 0 I C U s N j F 9 J n F 1 b 3 Q 7 L C Z x d W 9 0 O 1 N l Y 3 R p b 2 4 x L 0 d h b W V z I C s g Q X Z l c m F n Z S 9 D a G F u Z 2 V k I F R 5 c G U u e 0 F z d C B S Y X R p b y w 2 M n 0 m c X V v d D s s J n F 1 b 3 Q 7 U 2 V j d G l v b j E v R 2 F t Z X M g K y B B d m V y Y W d l L 0 N o Y W 5 n Z W Q g V H l w Z S 5 7 V E 8 g U m F 0 a W 8 s N j N 9 J n F 1 b 3 Q 7 L C Z x d W 9 0 O 1 N l Y 3 R p b 2 4 x L 0 d h b W V z I C s g Q X Z l c m F n Z S 9 D a G F u Z 2 V k I F R 5 c G U u e 0 F z d C 9 U T y w 2 N H 0 m c X V v d D s s J n F 1 b 3 Q 7 U 2 V j d G l v b j E v R 2 F t Z X M g K y B B d m V y Y W d l L 0 N o Y W 5 n Z W Q g V H l w Z S 5 7 T 2 Z m I F J l Y i A l L D Y 1 f S Z x d W 9 0 O y w m c X V v d D t T Z W N 0 a W 9 u M S 9 H Y W 1 l c y A r I E F 2 Z X J h Z 2 U v Q 2 h h b m d l Z C B U e X B l L n t E Z W Y g U m V i I C U s N j Z 9 J n F 1 b 3 Q 7 L C Z x d W 9 0 O 1 N l Y 3 R p b 2 4 x L 0 d h b W V z I C s g Q X Z l c m F n Z S 9 D a G F u Z 2 V k I F R 5 c G U u e 1 R v d C B S Z W I g J S w 2 N 3 0 m c X V v d D s s J n F 1 b 3 Q 7 U 2 V j d G l v b j E v R 2 F t Z X M g K y B B d m V y Y W d l L 0 N o Y W 5 n Z W Q g V H l w Z S 5 7 R G V m U n R n L D Y 4 f S Z x d W 9 0 O y w m c X V v d D t T Z W N 0 a W 9 u M S 9 H Y W 1 l c y A r I E F 2 Z X J h Z 2 U v Q 2 h h b m d l Z C B U e X B l L n t P Z m Z S d G c s N j l 9 J n F 1 b 3 Q 7 L C Z x d W 9 0 O 1 N l Y 3 R p b 2 4 x L 0 d h b W V z I C s g Q X Z l c m F n Z S 9 D a G F u Z 2 V k I F R 5 c G U u e 0 5 l d F J 0 Z y w 3 M H 0 m c X V v d D s s J n F 1 b 3 Q 7 U 2 V j d G l v b j E v R 2 F t Z X M g K y B B d m V y Y W d l L 0 N o Y W 5 n Z W Q g V H l w Z S 5 7 U E l F L D c x f S Z x d W 9 0 O y w m c X V v d D t T Z W N 0 a W 9 u M S 9 H Y W 1 l c y A r I E F 2 Z X J h Z 2 U v Q 2 h h b m d l Z C B U e X B l L n t Q R V I s N z J 9 J n F 1 b 3 Q 7 L C Z x d W 9 0 O 1 N l Y 3 R p b 2 4 x L 0 d h b W V z I C s g Q X Z l c m F n Z S 9 D a G F u Z 2 V k I F R 5 c G U u e 0 N v b H V t b j c 0 L D c z f S Z x d W 9 0 O y w m c X V v d D t T Z W N 0 a W 9 u M S 9 H Y W 1 l c y A r I E F 2 Z X J h Z 2 U v Q 2 h h b m d l Z C B U e X B l L n t D b 2 x 1 b W 4 3 N S w 3 N H 0 m c X V v d D s s J n F 1 b 3 Q 7 U 2 V j d G l v b j E v R 2 F t Z X M g K y B B d m V y Y W d l L 0 N o Y W 5 n Z W Q g V H l w Z S 5 7 S W 5 k a X Z p Z H V h b C B Q b G F 5 Z X I g U m F 0 a W 5 n I E N h b G N 1 b G F 0 a W 9 u c y w 3 N X 0 m c X V v d D s s J n F 1 b 3 Q 7 U 2 V j d G l v b j E v R 2 F t Z X M g K y B B d m V y Y W d l L 0 N o Y W 5 n Z W Q g V H l w Z S 5 7 Q 2 9 s d W 1 u N z c s N z Z 9 J n F 1 b 3 Q 7 L C Z x d W 9 0 O 1 N l Y 3 R p b 2 4 x L 0 d h b W V z I C s g Q X Z l c m F n Z S 9 D a G F u Z 2 V k I F R 5 c G U u e 0 N v b H V t b j c 4 L D c 3 f S Z x d W 9 0 O y w m c X V v d D t T Z W N 0 a W 9 u M S 9 H Y W 1 l c y A r I E F 2 Z X J h Z 2 U v Q 2 h h b m d l Z C B U e X B l L n t D b 2 x 1 b W 4 3 O S w 3 O H 0 m c X V v d D s s J n F 1 b 3 Q 7 U 2 V j d G l v b j E v R 2 F t Z X M g K y B B d m V y Y W d l L 0 N o Y W 5 n Z W Q g V H l w Z S 5 7 Q 2 9 s d W 1 u O D A s N z l 9 J n F 1 b 3 Q 7 L C Z x d W 9 0 O 1 N l Y 3 R p b 2 4 x L 0 d h b W V z I C s g Q X Z l c m F n Z S 9 D a G F u Z 2 V k I F R 5 c G U u e 0 N v b H V t b j g x L D g w f S Z x d W 9 0 O y w m c X V v d D t T Z W N 0 a W 9 u M S 9 H Y W 1 l c y A r I E F 2 Z X J h Z 2 U v Q 2 h h b m d l Z C B U e X B l L n t D b 2 x 1 b W 4 4 M i w 4 M X 0 m c X V v d D s s J n F 1 b 3 Q 7 U 2 V j d G l v b j E v R 2 F t Z X M g K y B B d m V y Y W d l L 0 N o Y W 5 n Z W Q g V H l w Z S 5 7 Q 2 9 s d W 1 u O D M s O D J 9 J n F 1 b 3 Q 7 L C Z x d W 9 0 O 1 N l Y 3 R p b 2 4 x L 0 d h b W V z I C s g Q X Z l c m F n Z S 9 D a G F u Z 2 V k I F R 5 c G U u e 0 N v b H V t b j g 0 L D g z f S Z x d W 9 0 O y w m c X V v d D t T Z W N 0 a W 9 u M S 9 H Y W 1 l c y A r I E F 2 Z X J h Z 2 U v Q 2 h h b m d l Z C B U e X B l L n t D b 2 x 1 b W 4 4 N S w 4 N H 0 m c X V v d D s s J n F 1 b 3 Q 7 U 2 V j d G l v b j E v R 2 F t Z X M g K y B B d m V y Y W d l L 0 N o Y W 5 n Z W Q g V H l w Z S 5 7 Q 2 9 s d W 1 u O D Y s O D V 9 J n F 1 b 3 Q 7 L C Z x d W 9 0 O 1 N l Y 3 R p b 2 4 x L 0 d h b W V z I C s g Q X Z l c m F n Z S 9 D a G F u Z 2 V k I F R 5 c G U u e 0 N v b H V t b j g 3 L D g 2 f S Z x d W 9 0 O y w m c X V v d D t T Z W N 0 a W 9 u M S 9 H Y W 1 l c y A r I E F 2 Z X J h Z 2 U v Q 2 h h b m d l Z C B U e X B l L n t D b 2 x 1 b W 4 4 O C w 4 N 3 0 m c X V v d D s s J n F 1 b 3 Q 7 U 2 V j d G l v b j E v R 2 F t Z X M g K y B B d m V y Y W d l L 0 N o Y W 5 n Z W Q g V H l w Z S 5 7 Q 2 9 s d W 1 u O D k s O D h 9 J n F 1 b 3 Q 7 L C Z x d W 9 0 O 1 N l Y 3 R p b 2 4 x L 0 d h b W V z I C s g Q X Z l c m F n Z S 9 D a G F u Z 2 V k I F R 5 c G U u e 0 N v b H V t b j k w L D g 5 f S Z x d W 9 0 O y w m c X V v d D t T Z W N 0 a W 9 u M S 9 H Y W 1 l c y A r I E F 2 Z X J h Z 2 U v Q 2 h h b m d l Z C B U e X B l L n t D b 2 x 1 b W 4 5 M S w 5 M H 0 m c X V v d D s s J n F 1 b 3 Q 7 U 2 V j d G l v b j E v R 2 F t Z X M g K y B B d m V y Y W d l L 0 N o Y W 5 n Z W Q g V H l w Z S 5 7 Q 2 9 s d W 1 u O T I s O T F 9 J n F 1 b 3 Q 7 L C Z x d W 9 0 O 1 N l Y 3 R p b 2 4 x L 0 d h b W V z I C s g Q X Z l c m F n Z S 9 D a G F u Z 2 V k I F R 5 c G U u e 0 N v b H V t b j k z L D k y f S Z x d W 9 0 O y w m c X V v d D t T Z W N 0 a W 9 u M S 9 H Y W 1 l c y A r I E F 2 Z X J h Z 2 U v Q 2 h h b m d l Z C B U e X B l L n t D b 2 x 1 b W 4 5 N C w 5 M 3 0 m c X V v d D s s J n F 1 b 3 Q 7 U 2 V j d G l v b j E v R 2 F t Z X M g K y B B d m V y Y W d l L 0 N o Y W 5 n Z W Q g V H l w Z S 5 7 Q 2 9 s d W 1 u O T U s O T R 9 J n F 1 b 3 Q 7 L C Z x d W 9 0 O 1 N l Y 3 R p b 2 4 x L 0 d h b W V z I C s g Q X Z l c m F n Z S 9 D a G F u Z 2 V k I F R 5 c G U u e 0 N v b H V t b j k 2 L D k 1 f S Z x d W 9 0 O y w m c X V v d D t T Z W N 0 a W 9 u M S 9 H Y W 1 l c y A r I E F 2 Z X J h Z 2 U v Q 2 h h b m d l Z C B U e X B l L n t D b 2 x 1 b W 4 5 N y w 5 N n 0 m c X V v d D s s J n F 1 b 3 Q 7 U 2 V j d G l v b j E v R 2 F t Z X M g K y B B d m V y Y W d l L 0 N o Y W 5 n Z W Q g V H l w Z S 5 7 Q 2 9 s d W 1 u O T g s O T d 9 J n F 1 b 3 Q 7 L C Z x d W 9 0 O 1 N l Y 3 R p b 2 4 x L 0 d h b W V z I C s g Q X Z l c m F n Z S 9 D a G F u Z 2 V k I F R 5 c G U u e 0 N v b H V t b j k 5 L D k 4 f S Z x d W 9 0 O y w m c X V v d D t T Z W N 0 a W 9 u M S 9 H Y W 1 l c y A r I E F 2 Z X J h Z 2 U v Q 2 h h b m d l Z C B U e X B l L n t D b 2 x 1 b W 4 x M D A s O T l 9 J n F 1 b 3 Q 7 L C Z x d W 9 0 O 1 N l Y 3 R p b 2 4 x L 0 d h b W V z I C s g Q X Z l c m F n Z S 9 D a G F u Z 2 V k I F R 5 c G U u e 0 N v b H V t b j E w M S w x M D B 9 J n F 1 b 3 Q 7 L C Z x d W 9 0 O 1 N l Y 3 R p b 2 4 x L 0 d h b W V z I C s g Q X Z l c m F n Z S 9 D a G F u Z 2 V k I F R 5 c G U u e 0 N v b H V t b j E w M i w x M D F 9 J n F 1 b 3 Q 7 L C Z x d W 9 0 O 1 N l Y 3 R p b 2 4 x L 0 d h b W V z I C s g Q X Z l c m F n Z S 9 D a G F u Z 2 V k I F R 5 c G U u e 0 N v b H V t b j E w M y w x M D J 9 J n F 1 b 3 Q 7 L C Z x d W 9 0 O 1 N l Y 3 R p b 2 4 x L 0 d h b W V z I C s g Q X Z l c m F n Z S 9 D a G F u Z 2 V k I F R 5 c G U u e 0 N v b H V t b j E w N C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R 2 F t Z X M g K y B B d m V y Y W d l L 0 N o Y W 5 n Z W Q g V H l w Z S 5 7 I y w w f S Z x d W 9 0 O y w m c X V v d D t T Z W N 0 a W 9 u M S 9 H Y W 1 l c y A r I E F 2 Z X J h Z 2 U v Q 2 h h b m d l Z C B U e X B l L n t Q b G F 5 Z X I s M X 0 m c X V v d D s s J n F 1 b 3 Q 7 U 2 V j d G l v b j E v R 2 F t Z X M g K y B B d m V y Y W d l L 0 N o Y W 5 n Z W Q g V H l w Z S 5 7 R k c s M n 0 m c X V v d D s s J n F 1 b 3 Q 7 U 2 V j d G l v b j E v R 2 F t Z X M g K y B B d m V y Y W d l L 0 N o Y W 5 n Z W Q g V H l w Z S 5 7 R k d B L D N 9 J n F 1 b 3 Q 7 L C Z x d W 9 0 O 1 N l Y 3 R p b 2 4 x L 0 d h b W V z I C s g Q X Z l c m F n Z S 9 D a G F u Z 2 V k I F R 5 c G U u e y U s N H 0 m c X V v d D s s J n F 1 b 3 Q 7 U 2 V j d G l v b j E v R 2 F t Z X M g K y B B d m V y Y W d l L 0 N o Y W 5 n Z W Q g V H l w Z S 5 7 R k d f M S w 1 f S Z x d W 9 0 O y w m c X V v d D t T Z W N 0 a W 9 u M S 9 H Y W 1 l c y A r I E F 2 Z X J h Z 2 U v Q 2 h h b m d l Z C B U e X B l L n t G R 0 F f M i w 2 f S Z x d W 9 0 O y w m c X V v d D t T Z W N 0 a W 9 u M S 9 H Y W 1 l c y A r I E F 2 Z X J h Z 2 U v Q 2 h h b m d l Z C B U e X B l L n s l X z M s N 3 0 m c X V v d D s s J n F 1 b 3 Q 7 U 2 V j d G l v b j E v R 2 F t Z X M g K y B B d m V y Y W d l L 0 N o Y W 5 n Z W Q g V H l w Z S 5 7 R l Q s O H 0 m c X V v d D s s J n F 1 b 3 Q 7 U 2 V j d G l v b j E v R 2 F t Z X M g K y B B d m V y Y W d l L 0 N o Y W 5 n Z W Q g V H l w Z S 5 7 R l R B L D l 9 J n F 1 b 3 Q 7 L C Z x d W 9 0 O 1 N l Y 3 R p b 2 4 x L 0 d h b W V z I C s g Q X Z l c m F n Z S 9 D a G F u Z 2 V k I F R 5 c G U u e 0 Z U J S w x M H 0 m c X V v d D s s J n F 1 b 3 Q 7 U 2 V j d G l v b j E v R 2 F t Z X M g K y B B d m V y Y W d l L 0 N o Y W 5 n Z W Q g V H l w Z S 5 7 R k d f N C w x M X 0 m c X V v d D s s J n F 1 b 3 Q 7 U 2 V j d G l v b j E v R 2 F t Z X M g K y B B d m V y Y W d l L 0 N o Y W 5 n Z W Q g V H l w Z S 5 7 R k d B X z U s M T J 9 J n F 1 b 3 Q 7 L C Z x d W 9 0 O 1 N l Y 3 R p b 2 4 x L 0 d h b W V z I C s g Q X Z l c m F n Z S 9 D a G F u Z 2 V k I F R 5 c G U u e y V f N i w x M 3 0 m c X V v d D s s J n F 1 b 3 Q 7 U 2 V j d G l v b j E v R 2 F t Z X M g K y B B d m V y Y W d l L 0 N o Y W 5 n Z W Q g V H l w Z S 5 7 V F A s M T R 9 J n F 1 b 3 Q 7 L C Z x d W 9 0 O 1 N l Y 3 R p b 2 4 x L 0 d h b W V z I C s g Q X Z l c m F n Z S 9 D a G F u Z 2 V k I F R 5 c G U u e 0 9 m Z i w x N X 0 m c X V v d D s s J n F 1 b 3 Q 7 U 2 V j d G l v b j E v R 2 F t Z X M g K y B B d m V y Y W d l L 0 N o Y W 5 n Z W Q g V H l w Z S 5 7 R G V m L D E 2 f S Z x d W 9 0 O y w m c X V v d D t T Z W N 0 a W 9 u M S 9 H Y W 1 l c y A r I E F 2 Z X J h Z 2 U v Q 2 h h b m d l Z C B U e X B l L n t U b 3 R h b C w x N 3 0 m c X V v d D s s J n F 1 b 3 Q 7 U 2 V j d G l v b j E v R 2 F t Z X M g K y B B d m V y Y W d l L 0 N o Y W 5 n Z W Q g V H l w Z S 5 7 Q S w x O H 0 m c X V v d D s s J n F 1 b 3 Q 7 U 2 V j d G l v b j E v R 2 F t Z X M g K y B B d m V y Y W d l L 0 N o Y W 5 n Z W Q g V H l w Z S 5 7 V E 8 s M T l 9 J n F 1 b 3 Q 7 L C Z x d W 9 0 O 1 N l Y 3 R p b 2 4 x L 0 d h b W V z I C s g Q X Z l c m F n Z S 9 D a G F u Z 2 V k I F R 5 c G U u e 0 J s a y w y M H 0 m c X V v d D s s J n F 1 b 3 Q 7 U 2 V j d G l v b j E v R 2 F t Z X M g K y B B d m V y Y W d l L 0 N o Y W 5 n Z W Q g V H l w Z S 5 7 U 3 R s L D I x f S Z x d W 9 0 O y w m c X V v d D t T Z W N 0 a W 9 u M S 9 H Y W 1 l c y A r I E F 2 Z X J h Z 2 U v Q 2 h h b m d l Z C B U e X B l L n t D a G c s M j J 9 J n F 1 b 3 Q 7 L C Z x d W 9 0 O 1 N l Y 3 R p b 2 4 x L 0 d h b W V z I C s g Q X Z l c m F n Z S 9 D a G F u Z 2 V k I F R 5 c G U u e 0 R l Z l 8 3 L D I z f S Z x d W 9 0 O y w m c X V v d D t T Z W N 0 a W 9 u M S 9 H Y W 1 l c y A r I E F 2 Z X J h Z 2 U v Q 2 h h b m d l Z C B U e X B l L n t G b H M s M j R 9 J n F 1 b 3 Q 7 L C Z x d W 9 0 O 1 N l Y 3 R p b 2 4 x L 0 d h b W V z I C s g Q X Z l c m F n Z S 9 D a G F u Z 2 V k I F R 5 c G U u e 0 1 Q L D I 1 f S Z x d W 9 0 O y w m c X V v d D t T Z W N 0 a W 9 u M S 9 H Y W 1 l c y A r I E F 2 Z X J h Z 2 U v Q 2 h h b m d l Z C B U e X B l L n t O d W 0 g b 2 Y g U G 9 z c y w y N n 0 m c X V v d D s s J n F 1 b 3 Q 7 U 2 V j d G l v b j E v R 2 F t Z X M g K y B B d m V y Y W d l L 0 N o Y W 5 n Z W Q g V H l w Z S 5 7 Q 2 9 s d W 1 u M j g s M j d 9 J n F 1 b 3 Q 7 L C Z x d W 9 0 O 1 N l Y 3 R p b 2 4 x L 0 d h b W V z I C s g Q X Z l c m F n Z S 9 D a G F u Z 2 V k I F R 5 c G U u e y N f O C w y O H 0 m c X V v d D s s J n F 1 b 3 Q 7 U 2 V j d G l v b j E v R 2 F t Z X M g K y B B d m V y Y W d l L 0 N o Y W 5 n Z W Q g V H l w Z S 5 7 U G x h e W V y X z k s M j l 9 J n F 1 b 3 Q 7 L C Z x d W 9 0 O 1 N l Y 3 R p b 2 4 x L 0 d h b W V z I C s g Q X Z l c m F n Z S 9 D a G F u Z 2 V k I F R 5 c G U u e 0 Z H X z E w L D M w f S Z x d W 9 0 O y w m c X V v d D t T Z W N 0 a W 9 u M S 9 H Y W 1 l c y A r I E F 2 Z X J h Z 2 U v Q 2 h h b m d l Z C B U e X B l L n t G R 0 F f M T E s M z F 9 J n F 1 b 3 Q 7 L C Z x d W 9 0 O 1 N l Y 3 R p b 2 4 x L 0 d h b W V z I C s g Q X Z l c m F n Z S 9 D a G F u Z 2 V k I F R 5 c G U u e y V f M T I s M z J 9 J n F 1 b 3 Q 7 L C Z x d W 9 0 O 1 N l Y 3 R p b 2 4 x L 0 d h b W V z I C s g Q X Z l c m F n Z S 9 D a G F u Z 2 V k I F R 5 c G U u e 0 Z H X z E z L D M z f S Z x d W 9 0 O y w m c X V v d D t T Z W N 0 a W 9 u M S 9 H Y W 1 l c y A r I E F 2 Z X J h Z 2 U v Q 2 h h b m d l Z C B U e X B l L n t G R 0 F f M T Q s M z R 9 J n F 1 b 3 Q 7 L C Z x d W 9 0 O 1 N l Y 3 R p b 2 4 x L 0 d h b W V z I C s g Q X Z l c m F n Z S 9 D a G F u Z 2 V k I F R 5 c G U u e y V f M T U s M z V 9 J n F 1 b 3 Q 7 L C Z x d W 9 0 O 1 N l Y 3 R p b 2 4 x L 0 d h b W V z I C s g Q X Z l c m F n Z S 9 D a G F u Z 2 V k I F R 5 c G U u e 0 Z U X z E 2 L D M 2 f S Z x d W 9 0 O y w m c X V v d D t T Z W N 0 a W 9 u M S 9 H Y W 1 l c y A r I E F 2 Z X J h Z 2 U v Q 2 h h b m d l Z C B U e X B l L n t G V E F f M T c s M z d 9 J n F 1 b 3 Q 7 L C Z x d W 9 0 O 1 N l Y 3 R p b 2 4 x L 0 d h b W V z I C s g Q X Z l c m F n Z S 9 D a G F u Z 2 V k I F R 5 c G U u e 0 Z U J V 8 x O C w z O H 0 m c X V v d D s s J n F 1 b 3 Q 7 U 2 V j d G l v b j E v R 2 F t Z X M g K y B B d m V y Y W d l L 0 N o Y W 5 n Z W Q g V H l w Z S 5 7 R k d f M T k s M z l 9 J n F 1 b 3 Q 7 L C Z x d W 9 0 O 1 N l Y 3 R p b 2 4 x L 0 d h b W V z I C s g Q X Z l c m F n Z S 9 D a G F u Z 2 V k I F R 5 c G U u e 0 Z H Q V 8 y M C w 0 M H 0 m c X V v d D s s J n F 1 b 3 Q 7 U 2 V j d G l v b j E v R 2 F t Z X M g K y B B d m V y Y W d l L 0 N o Y W 5 n Z W Q g V H l w Z S 5 7 J V 8 y M S w 0 M X 0 m c X V v d D s s J n F 1 b 3 Q 7 U 2 V j d G l v b j E v R 2 F t Z X M g K y B B d m V y Y W d l L 0 N o Y W 5 n Z W Q g V H l w Z S 5 7 V F B f M j I s N D J 9 J n F 1 b 3 Q 7 L C Z x d W 9 0 O 1 N l Y 3 R p b 2 4 x L 0 d h b W V z I C s g Q X Z l c m F n Z S 9 D a G F u Z 2 V k I F R 5 c G U u e 0 9 m Z l 8 y M y w 0 M 3 0 m c X V v d D s s J n F 1 b 3 Q 7 U 2 V j d G l v b j E v R 2 F t Z X M g K y B B d m V y Y W d l L 0 N o Y W 5 n Z W Q g V H l w Z S 5 7 R G V m X z I 0 L D Q 0 f S Z x d W 9 0 O y w m c X V v d D t T Z W N 0 a W 9 u M S 9 H Y W 1 l c y A r I E F 2 Z X J h Z 2 U v Q 2 h h b m d l Z C B U e X B l L n t U b 3 R h b F 8 y N S w 0 N X 0 m c X V v d D s s J n F 1 b 3 Q 7 U 2 V j d G l v b j E v R 2 F t Z X M g K y B B d m V y Y W d l L 0 N o Y W 5 n Z W Q g V H l w Z S 5 7 Q V 8 y N i w 0 N n 0 m c X V v d D s s J n F 1 b 3 Q 7 U 2 V j d G l v b j E v R 2 F t Z X M g K y B B d m V y Y W d l L 0 N o Y W 5 n Z W Q g V H l w Z S 5 7 V E 9 f M j c s N D d 9 J n F 1 b 3 Q 7 L C Z x d W 9 0 O 1 N l Y 3 R p b 2 4 x L 0 d h b W V z I C s g Q X Z l c m F n Z S 9 D a G F u Z 2 V k I F R 5 c G U u e 0 J s a 1 8 y O C w 0 O H 0 m c X V v d D s s J n F 1 b 3 Q 7 U 2 V j d G l v b j E v R 2 F t Z X M g K y B B d m V y Y W d l L 0 N o Y W 5 n Z W Q g V H l w Z S 5 7 U 3 R s X z I 5 L D Q 5 f S Z x d W 9 0 O y w m c X V v d D t T Z W N 0 a W 9 u M S 9 H Y W 1 l c y A r I E F 2 Z X J h Z 2 U v Q 2 h h b m d l Z C B U e X B l L n t D a G d f M z A s N T B 9 J n F 1 b 3 Q 7 L C Z x d W 9 0 O 1 N l Y 3 R p b 2 4 x L 0 d h b W V z I C s g Q X Z l c m F n Z S 9 D a G F u Z 2 V k I F R 5 c G U u e 0 R l Z l 8 z M S w 1 M X 0 m c X V v d D s s J n F 1 b 3 Q 7 U 2 V j d G l v b j E v R 2 F t Z X M g K y B B d m V y Y W d l L 0 N o Y W 5 n Z W Q g V H l w Z S 5 7 R m x z X z M y L D U y f S Z x d W 9 0 O y w m c X V v d D t T Z W N 0 a W 9 u M S 9 H Y W 1 l c y A r I E F 2 Z X J h Z 2 U v Q 2 h h b m d l Z C B U e X B l L n t N U F 8 z M y w 1 M 3 0 m c X V v d D s s J n F 1 b 3 Q 7 U 2 V j d G l v b j E v R 2 F t Z X M g K y B B d m V y Y W d l L 0 N o Y W 5 n Z W Q g V H l w Z S 5 7 T n V t I G 9 m I F B v c 3 N f M z Q s N T R 9 J n F 1 b 3 Q 7 L C Z x d W 9 0 O 1 N l Y 3 R p b 2 4 x L 0 d h b W V z I C s g Q X Z l c m F n Z S 9 D a G F u Z 2 V k I F R 5 c G U u e 0 N v b H V t b j U 2 L D U 1 f S Z x d W 9 0 O y w m c X V v d D t T Z W N 0 a W 9 u M S 9 H Y W 1 l c y A r I E F 2 Z X J h Z 2 U v Q 2 h h b m d l Z C B U e X B l L n s j X z M 1 L D U 2 f S Z x d W 9 0 O y w m c X V v d D t T Z W N 0 a W 9 u M S 9 H Y W 1 l c y A r I E F 2 Z X J h Z 2 U v Q 2 h h b m d l Z C B U e X B l L n t Q b G F 5 Z X J f M z Y s N T d 9 J n F 1 b 3 Q 7 L C Z x d W 9 0 O 1 N l Y 3 R p b 2 4 x L 0 d h b W V z I C s g Q X Z l c m F n Z S 9 D a G F u Z 2 V k I F R 5 c G U u e 2 V G R y U s N T h 9 J n F 1 b 3 Q 7 L C Z x d W 9 0 O 1 N l Y 3 R p b 2 4 x L 0 d h b W V z I C s g Q X Z l c m F n Z S 9 D a G F u Z 2 V k I F R 5 c G U u e 1 R T J S w 1 O X 0 m c X V v d D s s J n F 1 b 3 Q 7 U 2 V j d G l v b j E v R 2 F t Z X M g K y B B d m V y Y W d l L 0 N o Y W 5 n Z W Q g V H l w Z S 5 7 V X N h Z 2 U g J S w 2 M H 0 m c X V v d D s s J n F 1 b 3 Q 7 U 2 V j d G l v b j E v R 2 F t Z X M g K y B B d m V y Y W d l L 0 N o Y W 5 n Z W Q g V H l w Z S 5 7 Q X N 0 I C U s N j F 9 J n F 1 b 3 Q 7 L C Z x d W 9 0 O 1 N l Y 3 R p b 2 4 x L 0 d h b W V z I C s g Q X Z l c m F n Z S 9 D a G F u Z 2 V k I F R 5 c G U u e 0 F z d C B S Y X R p b y w 2 M n 0 m c X V v d D s s J n F 1 b 3 Q 7 U 2 V j d G l v b j E v R 2 F t Z X M g K y B B d m V y Y W d l L 0 N o Y W 5 n Z W Q g V H l w Z S 5 7 V E 8 g U m F 0 a W 8 s N j N 9 J n F 1 b 3 Q 7 L C Z x d W 9 0 O 1 N l Y 3 R p b 2 4 x L 0 d h b W V z I C s g Q X Z l c m F n Z S 9 D a G F u Z 2 V k I F R 5 c G U u e 0 F z d C 9 U T y w 2 N H 0 m c X V v d D s s J n F 1 b 3 Q 7 U 2 V j d G l v b j E v R 2 F t Z X M g K y B B d m V y Y W d l L 0 N o Y W 5 n Z W Q g V H l w Z S 5 7 T 2 Z m I F J l Y i A l L D Y 1 f S Z x d W 9 0 O y w m c X V v d D t T Z W N 0 a W 9 u M S 9 H Y W 1 l c y A r I E F 2 Z X J h Z 2 U v Q 2 h h b m d l Z C B U e X B l L n t E Z W Y g U m V i I C U s N j Z 9 J n F 1 b 3 Q 7 L C Z x d W 9 0 O 1 N l Y 3 R p b 2 4 x L 0 d h b W V z I C s g Q X Z l c m F n Z S 9 D a G F u Z 2 V k I F R 5 c G U u e 1 R v d C B S Z W I g J S w 2 N 3 0 m c X V v d D s s J n F 1 b 3 Q 7 U 2 V j d G l v b j E v R 2 F t Z X M g K y B B d m V y Y W d l L 0 N o Y W 5 n Z W Q g V H l w Z S 5 7 R G V m U n R n L D Y 4 f S Z x d W 9 0 O y w m c X V v d D t T Z W N 0 a W 9 u M S 9 H Y W 1 l c y A r I E F 2 Z X J h Z 2 U v Q 2 h h b m d l Z C B U e X B l L n t P Z m Z S d G c s N j l 9 J n F 1 b 3 Q 7 L C Z x d W 9 0 O 1 N l Y 3 R p b 2 4 x L 0 d h b W V z I C s g Q X Z l c m F n Z S 9 D a G F u Z 2 V k I F R 5 c G U u e 0 5 l d F J 0 Z y w 3 M H 0 m c X V v d D s s J n F 1 b 3 Q 7 U 2 V j d G l v b j E v R 2 F t Z X M g K y B B d m V y Y W d l L 0 N o Y W 5 n Z W Q g V H l w Z S 5 7 U E l F L D c x f S Z x d W 9 0 O y w m c X V v d D t T Z W N 0 a W 9 u M S 9 H Y W 1 l c y A r I E F 2 Z X J h Z 2 U v Q 2 h h b m d l Z C B U e X B l L n t Q R V I s N z J 9 J n F 1 b 3 Q 7 L C Z x d W 9 0 O 1 N l Y 3 R p b 2 4 x L 0 d h b W V z I C s g Q X Z l c m F n Z S 9 D a G F u Z 2 V k I F R 5 c G U u e 0 N v b H V t b j c 0 L D c z f S Z x d W 9 0 O y w m c X V v d D t T Z W N 0 a W 9 u M S 9 H Y W 1 l c y A r I E F 2 Z X J h Z 2 U v Q 2 h h b m d l Z C B U e X B l L n t D b 2 x 1 b W 4 3 N S w 3 N H 0 m c X V v d D s s J n F 1 b 3 Q 7 U 2 V j d G l v b j E v R 2 F t Z X M g K y B B d m V y Y W d l L 0 N o Y W 5 n Z W Q g V H l w Z S 5 7 S W 5 k a X Z p Z H V h b C B Q b G F 5 Z X I g U m F 0 a W 5 n I E N h b G N 1 b G F 0 a W 9 u c y w 3 N X 0 m c X V v d D s s J n F 1 b 3 Q 7 U 2 V j d G l v b j E v R 2 F t Z X M g K y B B d m V y Y W d l L 0 N o Y W 5 n Z W Q g V H l w Z S 5 7 Q 2 9 s d W 1 u N z c s N z Z 9 J n F 1 b 3 Q 7 L C Z x d W 9 0 O 1 N l Y 3 R p b 2 4 x L 0 d h b W V z I C s g Q X Z l c m F n Z S 9 D a G F u Z 2 V k I F R 5 c G U u e 0 N v b H V t b j c 4 L D c 3 f S Z x d W 9 0 O y w m c X V v d D t T Z W N 0 a W 9 u M S 9 H Y W 1 l c y A r I E F 2 Z X J h Z 2 U v Q 2 h h b m d l Z C B U e X B l L n t D b 2 x 1 b W 4 3 O S w 3 O H 0 m c X V v d D s s J n F 1 b 3 Q 7 U 2 V j d G l v b j E v R 2 F t Z X M g K y B B d m V y Y W d l L 0 N o Y W 5 n Z W Q g V H l w Z S 5 7 Q 2 9 s d W 1 u O D A s N z l 9 J n F 1 b 3 Q 7 L C Z x d W 9 0 O 1 N l Y 3 R p b 2 4 x L 0 d h b W V z I C s g Q X Z l c m F n Z S 9 D a G F u Z 2 V k I F R 5 c G U u e 0 N v b H V t b j g x L D g w f S Z x d W 9 0 O y w m c X V v d D t T Z W N 0 a W 9 u M S 9 H Y W 1 l c y A r I E F 2 Z X J h Z 2 U v Q 2 h h b m d l Z C B U e X B l L n t D b 2 x 1 b W 4 4 M i w 4 M X 0 m c X V v d D s s J n F 1 b 3 Q 7 U 2 V j d G l v b j E v R 2 F t Z X M g K y B B d m V y Y W d l L 0 N o Y W 5 n Z W Q g V H l w Z S 5 7 Q 2 9 s d W 1 u O D M s O D J 9 J n F 1 b 3 Q 7 L C Z x d W 9 0 O 1 N l Y 3 R p b 2 4 x L 0 d h b W V z I C s g Q X Z l c m F n Z S 9 D a G F u Z 2 V k I F R 5 c G U u e 0 N v b H V t b j g 0 L D g z f S Z x d W 9 0 O y w m c X V v d D t T Z W N 0 a W 9 u M S 9 H Y W 1 l c y A r I E F 2 Z X J h Z 2 U v Q 2 h h b m d l Z C B U e X B l L n t D b 2 x 1 b W 4 4 N S w 4 N H 0 m c X V v d D s s J n F 1 b 3 Q 7 U 2 V j d G l v b j E v R 2 F t Z X M g K y B B d m V y Y W d l L 0 N o Y W 5 n Z W Q g V H l w Z S 5 7 Q 2 9 s d W 1 u O D Y s O D V 9 J n F 1 b 3 Q 7 L C Z x d W 9 0 O 1 N l Y 3 R p b 2 4 x L 0 d h b W V z I C s g Q X Z l c m F n Z S 9 D a G F u Z 2 V k I F R 5 c G U u e 0 N v b H V t b j g 3 L D g 2 f S Z x d W 9 0 O y w m c X V v d D t T Z W N 0 a W 9 u M S 9 H Y W 1 l c y A r I E F 2 Z X J h Z 2 U v Q 2 h h b m d l Z C B U e X B l L n t D b 2 x 1 b W 4 4 O C w 4 N 3 0 m c X V v d D s s J n F 1 b 3 Q 7 U 2 V j d G l v b j E v R 2 F t Z X M g K y B B d m V y Y W d l L 0 N o Y W 5 n Z W Q g V H l w Z S 5 7 Q 2 9 s d W 1 u O D k s O D h 9 J n F 1 b 3 Q 7 L C Z x d W 9 0 O 1 N l Y 3 R p b 2 4 x L 0 d h b W V z I C s g Q X Z l c m F n Z S 9 D a G F u Z 2 V k I F R 5 c G U u e 0 N v b H V t b j k w L D g 5 f S Z x d W 9 0 O y w m c X V v d D t T Z W N 0 a W 9 u M S 9 H Y W 1 l c y A r I E F 2 Z X J h Z 2 U v Q 2 h h b m d l Z C B U e X B l L n t D b 2 x 1 b W 4 5 M S w 5 M H 0 m c X V v d D s s J n F 1 b 3 Q 7 U 2 V j d G l v b j E v R 2 F t Z X M g K y B B d m V y Y W d l L 0 N o Y W 5 n Z W Q g V H l w Z S 5 7 Q 2 9 s d W 1 u O T I s O T F 9 J n F 1 b 3 Q 7 L C Z x d W 9 0 O 1 N l Y 3 R p b 2 4 x L 0 d h b W V z I C s g Q X Z l c m F n Z S 9 D a G F u Z 2 V k I F R 5 c G U u e 0 N v b H V t b j k z L D k y f S Z x d W 9 0 O y w m c X V v d D t T Z W N 0 a W 9 u M S 9 H Y W 1 l c y A r I E F 2 Z X J h Z 2 U v Q 2 h h b m d l Z C B U e X B l L n t D b 2 x 1 b W 4 5 N C w 5 M 3 0 m c X V v d D s s J n F 1 b 3 Q 7 U 2 V j d G l v b j E v R 2 F t Z X M g K y B B d m V y Y W d l L 0 N o Y W 5 n Z W Q g V H l w Z S 5 7 Q 2 9 s d W 1 u O T U s O T R 9 J n F 1 b 3 Q 7 L C Z x d W 9 0 O 1 N l Y 3 R p b 2 4 x L 0 d h b W V z I C s g Q X Z l c m F n Z S 9 D a G F u Z 2 V k I F R 5 c G U u e 0 N v b H V t b j k 2 L D k 1 f S Z x d W 9 0 O y w m c X V v d D t T Z W N 0 a W 9 u M S 9 H Y W 1 l c y A r I E F 2 Z X J h Z 2 U v Q 2 h h b m d l Z C B U e X B l L n t D b 2 x 1 b W 4 5 N y w 5 N n 0 m c X V v d D s s J n F 1 b 3 Q 7 U 2 V j d G l v b j E v R 2 F t Z X M g K y B B d m V y Y W d l L 0 N o Y W 5 n Z W Q g V H l w Z S 5 7 Q 2 9 s d W 1 u O T g s O T d 9 J n F 1 b 3 Q 7 L C Z x d W 9 0 O 1 N l Y 3 R p b 2 4 x L 0 d h b W V z I C s g Q X Z l c m F n Z S 9 D a G F u Z 2 V k I F R 5 c G U u e 0 N v b H V t b j k 5 L D k 4 f S Z x d W 9 0 O y w m c X V v d D t T Z W N 0 a W 9 u M S 9 H Y W 1 l c y A r I E F 2 Z X J h Z 2 U v Q 2 h h b m d l Z C B U e X B l L n t D b 2 x 1 b W 4 x M D A s O T l 9 J n F 1 b 3 Q 7 L C Z x d W 9 0 O 1 N l Y 3 R p b 2 4 x L 0 d h b W V z I C s g Q X Z l c m F n Z S 9 D a G F u Z 2 V k I F R 5 c G U u e 0 N v b H V t b j E w M S w x M D B 9 J n F 1 b 3 Q 7 L C Z x d W 9 0 O 1 N l Y 3 R p b 2 4 x L 0 d h b W V z I C s g Q X Z l c m F n Z S 9 D a G F u Z 2 V k I F R 5 c G U u e 0 N v b H V t b j E w M i w x M D F 9 J n F 1 b 3 Q 7 L C Z x d W 9 0 O 1 N l Y 3 R p b 2 4 x L 0 d h b W V z I C s g Q X Z l c m F n Z S 9 D a G F u Z 2 V k I F R 5 c G U u e 0 N v b H V t b j E w M y w x M D J 9 J n F 1 b 3 Q 7 L C Z x d W 9 0 O 1 N l Y 3 R p b 2 4 x L 0 d h b W V z I C s g Q X Z l c m F n Z S 9 D a G F u Z 2 V k I F R 5 c G U u e 0 N v b H V t b j E w N C w x M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W 1 l c y U y M C U y Q i U y M E F 2 Z X J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t Z X M l M j A l M k I l M j B B d m V y Y W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b W V z J T I w J T J C J T I w Q X Z l c m F n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Z 4 s 4 e 5 Q u T r X w D x V W n + o V A A A A A A I A A A A A A B B m A A A A A Q A A I A A A A N V W T d u B 2 6 x l 2 u h + l y W i G s c B f s j P i k l s t f R K 2 1 x j B g A t A A A A A A 6 A A A A A A g A A I A A A A B x A 7 S 4 E 3 t V o + O U i z h y F x X F l 3 P D a i 3 j j y 9 Y g O H A T Y t A A U A A A A O H o l L j z 4 y T M / E X c H K n S U Z w W w f O d B 4 4 D C 3 G 0 J 7 7 c n J C p s N b Y f 9 b + t j O r a 9 D V F O m t S 9 C b O 0 a q Z R o 3 9 i N M A M F H e L l / F A L Z e c J M M 7 H Q F z x c v o x s Q A A A A N K t K j 5 F 9 p a e o 5 A t a a K i M i G 7 D z n C A n f K z L V i 1 B i t U 6 G U J x E 5 G 0 6 s s 6 n k K q i N l n 1 r d G H 6 U k t P u i X g J d o Q z R K E R 5 A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4A232546AEF94092C06361CBAE13A3" ma:contentTypeVersion="7" ma:contentTypeDescription="Create a new document." ma:contentTypeScope="" ma:versionID="89565fd382af429bd6ac9598e7bd1991">
  <xsd:schema xmlns:xsd="http://www.w3.org/2001/XMLSchema" xmlns:xs="http://www.w3.org/2001/XMLSchema" xmlns:p="http://schemas.microsoft.com/office/2006/metadata/properties" xmlns:ns3="009cf74e-d7fa-4307-95ed-f4ee0bf18ab8" xmlns:ns4="e4e83fe6-34f6-4fa4-bce1-18512f419e66" targetNamespace="http://schemas.microsoft.com/office/2006/metadata/properties" ma:root="true" ma:fieldsID="026f4128003650d2215a8b0f317dc705" ns3:_="" ns4:_="">
    <xsd:import namespace="009cf74e-d7fa-4307-95ed-f4ee0bf18ab8"/>
    <xsd:import namespace="e4e83fe6-34f6-4fa4-bce1-18512f419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9cf74e-d7fa-4307-95ed-f4ee0bf18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83fe6-34f6-4fa4-bce1-18512f419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0E5908-E58F-4187-901C-41A7FD48964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A2A0BD0-9F2B-40C9-B095-B53E241577BC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e4e83fe6-34f6-4fa4-bce1-18512f419e66"/>
    <ds:schemaRef ds:uri="009cf74e-d7fa-4307-95ed-f4ee0bf18ab8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9AC6253F-66C5-4F02-855E-A1B395191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9cf74e-d7fa-4307-95ed-f4ee0bf18ab8"/>
    <ds:schemaRef ds:uri="e4e83fe6-34f6-4fa4-bce1-18512f419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F93CE40-5DAF-4242-8625-ACE87081F0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SEASON AVERAGES (STATS)</vt:lpstr>
      <vt:lpstr>Template</vt:lpstr>
      <vt:lpstr>5-27-24 vs Grissom</vt:lpstr>
      <vt:lpstr>6-14-24 vs Hazel Green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Cole Davis</cp:lastModifiedBy>
  <dcterms:created xsi:type="dcterms:W3CDTF">2022-06-09T18:11:20Z</dcterms:created>
  <dcterms:modified xsi:type="dcterms:W3CDTF">2024-06-03T23:31:43Z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0x0101005F4A232546AEF94092C06361CBAE13A3</vt:lpwstr>
  </property>
</Properties>
</file>