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  <sheet name="data" sheetId="1" r:id="rId2"/>
  </sheets>
  <calcPr calcId="152511"/>
</workbook>
</file>

<file path=xl/calcChain.xml><?xml version="1.0" encoding="utf-8"?>
<calcChain xmlns="http://schemas.openxmlformats.org/spreadsheetml/2006/main">
  <c r="M1" i="2" l="1"/>
  <c r="L10" i="2" s="1"/>
  <c r="M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9" i="2"/>
  <c r="L9" i="2"/>
  <c r="M5" i="2"/>
  <c r="M4" i="2"/>
  <c r="C15" i="2"/>
  <c r="G5" i="2"/>
  <c r="G4" i="2"/>
  <c r="G3" i="2"/>
  <c r="E24" i="2" s="1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9" i="2"/>
  <c r="C11" i="2"/>
  <c r="C12" i="2"/>
  <c r="C13" i="2"/>
  <c r="C14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10" i="2"/>
  <c r="M10" i="2" l="1"/>
  <c r="L11" i="2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E16" i="2"/>
  <c r="E9" i="2"/>
  <c r="E27" i="2"/>
  <c r="E19" i="2"/>
  <c r="E11" i="2"/>
  <c r="E26" i="2"/>
  <c r="E18" i="2"/>
  <c r="E10" i="2"/>
  <c r="E25" i="2"/>
  <c r="E17" i="2"/>
  <c r="E15" i="2"/>
  <c r="E23" i="2"/>
  <c r="E31" i="2"/>
  <c r="E22" i="2"/>
  <c r="E29" i="2"/>
  <c r="E21" i="2"/>
  <c r="E13" i="2"/>
  <c r="E30" i="2"/>
  <c r="E14" i="2"/>
  <c r="E28" i="2"/>
  <c r="E20" i="2"/>
  <c r="E12" i="2"/>
  <c r="M11" i="2" l="1"/>
  <c r="M13" i="2"/>
  <c r="M12" i="2"/>
  <c r="M14" i="2" l="1"/>
  <c r="M15" i="2"/>
  <c r="M16" i="2" l="1"/>
  <c r="M17" i="2" l="1"/>
  <c r="M18" i="2" l="1"/>
  <c r="M19" i="2" l="1"/>
  <c r="M20" i="2" l="1"/>
  <c r="M21" i="2" l="1"/>
  <c r="M22" i="2" l="1"/>
  <c r="M23" i="2" l="1"/>
  <c r="M24" i="2" l="1"/>
  <c r="M25" i="2" l="1"/>
  <c r="M26" i="2" l="1"/>
  <c r="M27" i="2" l="1"/>
  <c r="M28" i="2" l="1"/>
  <c r="M29" i="2" l="1"/>
  <c r="M30" i="2" l="1"/>
  <c r="M31" i="2" l="1"/>
</calcChain>
</file>

<file path=xl/sharedStrings.xml><?xml version="1.0" encoding="utf-8"?>
<sst xmlns="http://schemas.openxmlformats.org/spreadsheetml/2006/main" count="27" uniqueCount="17">
  <si>
    <t>Catches</t>
  </si>
  <si>
    <t>CPUE</t>
  </si>
  <si>
    <t>r</t>
  </si>
  <si>
    <t>K</t>
  </si>
  <si>
    <t>q</t>
  </si>
  <si>
    <t>B</t>
  </si>
  <si>
    <t>t</t>
  </si>
  <si>
    <t>Pmed</t>
  </si>
  <si>
    <t>Imed</t>
  </si>
  <si>
    <t>P (init vals)</t>
  </si>
  <si>
    <t>sigma2</t>
  </si>
  <si>
    <t>tau2</t>
  </si>
  <si>
    <t>u</t>
  </si>
  <si>
    <t>Btrue</t>
  </si>
  <si>
    <t>Standard approach</t>
  </si>
  <si>
    <t>logcpue</t>
  </si>
  <si>
    <t>log(cpue_hat)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</si>
</sst>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Sheet2!$E$8</c:f>
              <c:strCache>
                <c:ptCount val="1"/>
                <c:pt idx="0">
                  <c:v>Imed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Sheet2!$A$9:$A$31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Sheet2!$E$9:$E$31</c:f>
              <c:numCache>
                <c:formatCode>General</c:formatCode>
                <c:ptCount val="23"/>
                <c:pt idx="0">
                  <c:v>56.804400000000008</c:v>
                </c:pt>
                <c:pt idx="1">
                  <c:v>55.571220000000004</c:v>
                </c:pt>
                <c:pt idx="2">
                  <c:v>49.143060000000006</c:v>
                </c:pt>
                <c:pt idx="3">
                  <c:v>52.451999999999998</c:v>
                </c:pt>
                <c:pt idx="4">
                  <c:v>51.336000000000006</c:v>
                </c:pt>
                <c:pt idx="5">
                  <c:v>50.220000000000006</c:v>
                </c:pt>
                <c:pt idx="6">
                  <c:v>49.104000000000006</c:v>
                </c:pt>
                <c:pt idx="7">
                  <c:v>47.988</c:v>
                </c:pt>
                <c:pt idx="8">
                  <c:v>46.872</c:v>
                </c:pt>
                <c:pt idx="9">
                  <c:v>45.756</c:v>
                </c:pt>
                <c:pt idx="10">
                  <c:v>44.640000000000008</c:v>
                </c:pt>
                <c:pt idx="11">
                  <c:v>43.524000000000008</c:v>
                </c:pt>
                <c:pt idx="12">
                  <c:v>42.408000000000001</c:v>
                </c:pt>
                <c:pt idx="13">
                  <c:v>41.292000000000002</c:v>
                </c:pt>
                <c:pt idx="14">
                  <c:v>40.176000000000002</c:v>
                </c:pt>
                <c:pt idx="15">
                  <c:v>39.06</c:v>
                </c:pt>
                <c:pt idx="16">
                  <c:v>37.944000000000003</c:v>
                </c:pt>
                <c:pt idx="17">
                  <c:v>36.828000000000003</c:v>
                </c:pt>
                <c:pt idx="18">
                  <c:v>35.712000000000003</c:v>
                </c:pt>
                <c:pt idx="19">
                  <c:v>34.596000000000004</c:v>
                </c:pt>
                <c:pt idx="20">
                  <c:v>33.480000000000004</c:v>
                </c:pt>
                <c:pt idx="21">
                  <c:v>19.7532</c:v>
                </c:pt>
                <c:pt idx="22">
                  <c:v>18.313560000000003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Sheet2!$G$8</c:f>
              <c:strCache>
                <c:ptCount val="1"/>
                <c:pt idx="0">
                  <c:v>CPUE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Sheet2!$A$9:$A$31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Sheet2!$G$9:$G$31</c:f>
              <c:numCache>
                <c:formatCode>General</c:formatCode>
                <c:ptCount val="23"/>
                <c:pt idx="0">
                  <c:v>61.89</c:v>
                </c:pt>
                <c:pt idx="1">
                  <c:v>78.98</c:v>
                </c:pt>
                <c:pt idx="2">
                  <c:v>55.59</c:v>
                </c:pt>
                <c:pt idx="3">
                  <c:v>44.61</c:v>
                </c:pt>
                <c:pt idx="4">
                  <c:v>56.89</c:v>
                </c:pt>
                <c:pt idx="5">
                  <c:v>38.270000000000003</c:v>
                </c:pt>
                <c:pt idx="6">
                  <c:v>33.840000000000003</c:v>
                </c:pt>
                <c:pt idx="7">
                  <c:v>36.130000000000003</c:v>
                </c:pt>
                <c:pt idx="8">
                  <c:v>41.95</c:v>
                </c:pt>
                <c:pt idx="9">
                  <c:v>36.630000000000003</c:v>
                </c:pt>
                <c:pt idx="10">
                  <c:v>36.33</c:v>
                </c:pt>
                <c:pt idx="11">
                  <c:v>38.82</c:v>
                </c:pt>
                <c:pt idx="12">
                  <c:v>34.32</c:v>
                </c:pt>
                <c:pt idx="13">
                  <c:v>37.64</c:v>
                </c:pt>
                <c:pt idx="14">
                  <c:v>34.01</c:v>
                </c:pt>
                <c:pt idx="15">
                  <c:v>32.159999999999997</c:v>
                </c:pt>
                <c:pt idx="16">
                  <c:v>26.88</c:v>
                </c:pt>
                <c:pt idx="17">
                  <c:v>36.61</c:v>
                </c:pt>
                <c:pt idx="18">
                  <c:v>30.07</c:v>
                </c:pt>
                <c:pt idx="19">
                  <c:v>30.75</c:v>
                </c:pt>
                <c:pt idx="20">
                  <c:v>23.36</c:v>
                </c:pt>
                <c:pt idx="21">
                  <c:v>22.36</c:v>
                </c:pt>
                <c:pt idx="22">
                  <c:v>21.91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968168"/>
        <c:axId val="361967776"/>
      </c:scatterChart>
      <c:valAx>
        <c:axId val="361968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67776"/>
        <c:crosses val="autoZero"/>
        <c:crossBetween val="midCat"/>
      </c:valAx>
      <c:valAx>
        <c:axId val="3619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68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Sheet2!$M$8</c:f>
              <c:strCache>
                <c:ptCount val="1"/>
                <c:pt idx="0">
                  <c:v>log(cpue_hat)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Sheet2!$J$9:$J$31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Sheet2!$M$9:$M$31</c:f>
              <c:numCache>
                <c:formatCode>General</c:formatCode>
                <c:ptCount val="23"/>
                <c:pt idx="0">
                  <c:v>4.0217738693872649</c:v>
                </c:pt>
                <c:pt idx="1">
                  <c:v>3.9630962756121466</c:v>
                </c:pt>
                <c:pt idx="2">
                  <c:v>3.9096004605311383</c:v>
                </c:pt>
                <c:pt idx="3">
                  <c:v>3.8797720916489582</c:v>
                </c:pt>
                <c:pt idx="4">
                  <c:v>3.887737291095883</c:v>
                </c:pt>
                <c:pt idx="5">
                  <c:v>3.8856303122187934</c:v>
                </c:pt>
                <c:pt idx="6">
                  <c:v>3.8500692667352512</c:v>
                </c:pt>
                <c:pt idx="7">
                  <c:v>3.8562583316770644</c:v>
                </c:pt>
                <c:pt idx="8">
                  <c:v>3.8942432387907089</c:v>
                </c:pt>
                <c:pt idx="9">
                  <c:v>3.9184783071125056</c:v>
                </c:pt>
                <c:pt idx="10">
                  <c:v>3.9202851155540306</c:v>
                </c:pt>
                <c:pt idx="11">
                  <c:v>3.9117667706551029</c:v>
                </c:pt>
                <c:pt idx="12">
                  <c:v>3.9026393421727432</c:v>
                </c:pt>
                <c:pt idx="13">
                  <c:v>3.9016396385406256</c:v>
                </c:pt>
                <c:pt idx="14">
                  <c:v>3.9012590805373404</c:v>
                </c:pt>
                <c:pt idx="15">
                  <c:v>3.8966557164496383</c:v>
                </c:pt>
                <c:pt idx="16">
                  <c:v>3.8722434690253951</c:v>
                </c:pt>
                <c:pt idx="17">
                  <c:v>3.9221498740602372</c:v>
                </c:pt>
                <c:pt idx="18">
                  <c:v>3.9454657699328237</c:v>
                </c:pt>
                <c:pt idx="19">
                  <c:v>3.8930262557053612</c:v>
                </c:pt>
                <c:pt idx="20">
                  <c:v>3.8475989340317085</c:v>
                </c:pt>
                <c:pt idx="21">
                  <c:v>3.8149707581045424</c:v>
                </c:pt>
                <c:pt idx="22">
                  <c:v>3.8496595916786513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Sheet2!$P$8</c:f>
              <c:strCache>
                <c:ptCount val="1"/>
                <c:pt idx="0">
                  <c:v>logcpue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Sheet2!$J$9:$J$31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Sheet2!$P$9:$P$31</c:f>
              <c:numCache>
                <c:formatCode>General</c:formatCode>
                <c:ptCount val="23"/>
                <c:pt idx="0">
                  <c:v>4.1253586157512698</c:v>
                </c:pt>
                <c:pt idx="1">
                  <c:v>4.3691946558585038</c:v>
                </c:pt>
                <c:pt idx="2">
                  <c:v>4.0180033289653778</c:v>
                </c:pt>
                <c:pt idx="3">
                  <c:v>3.7979580491401732</c:v>
                </c:pt>
                <c:pt idx="4">
                  <c:v>4.0411195787625562</c:v>
                </c:pt>
                <c:pt idx="5">
                  <c:v>3.6446662994376111</c:v>
                </c:pt>
                <c:pt idx="6">
                  <c:v>3.5216435347380228</c:v>
                </c:pt>
                <c:pt idx="7">
                  <c:v>3.5871235451595491</c:v>
                </c:pt>
                <c:pt idx="8">
                  <c:v>3.7364784329132155</c:v>
                </c:pt>
                <c:pt idx="9">
                  <c:v>3.6008675767907232</c:v>
                </c:pt>
                <c:pt idx="10">
                  <c:v>3.5926438462331105</c:v>
                </c:pt>
                <c:pt idx="11">
                  <c:v>3.6589355777408641</c:v>
                </c:pt>
                <c:pt idx="12">
                  <c:v>3.5357282746197614</c:v>
                </c:pt>
                <c:pt idx="13">
                  <c:v>3.6280673147171787</c:v>
                </c:pt>
                <c:pt idx="14">
                  <c:v>3.5266545990191038</c:v>
                </c:pt>
                <c:pt idx="15">
                  <c:v>3.4707234443107655</c:v>
                </c:pt>
                <c:pt idx="16">
                  <c:v>3.2913825156549485</c:v>
                </c:pt>
                <c:pt idx="17">
                  <c:v>3.6003214271321449</c:v>
                </c:pt>
                <c:pt idx="18">
                  <c:v>3.4035279970004377</c:v>
                </c:pt>
                <c:pt idx="19">
                  <c:v>3.4258899942525267</c:v>
                </c:pt>
                <c:pt idx="20">
                  <c:v>3.1510251579600261</c:v>
                </c:pt>
                <c:pt idx="21">
                  <c:v>3.1072736482868986</c:v>
                </c:pt>
                <c:pt idx="22">
                  <c:v>3.086943153607375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806600"/>
        <c:axId val="363807776"/>
      </c:scatterChart>
      <c:valAx>
        <c:axId val="36380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07776"/>
        <c:crosses val="autoZero"/>
        <c:crossBetween val="midCat"/>
      </c:valAx>
      <c:valAx>
        <c:axId val="36380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06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215202</xdr:colOff>
      <xdr:row>32</xdr:row>
      <xdr:rowOff>94964</xdr:rowOff>
    </xdr:from>
    <xdr:to>
      <xdr:col>7</xdr:col>
      <xdr:colOff>395311</xdr:colOff>
      <xdr:row>47</xdr:row>
      <xdr:rowOff>62308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417234</xdr:colOff>
      <xdr:row>31</xdr:row>
      <xdr:rowOff>127622</xdr:rowOff>
    </xdr:from>
    <xdr:to>
      <xdr:col>19</xdr:col>
      <xdr:colOff>13853</xdr:colOff>
      <xdr:row>46</xdr:row>
      <xdr:rowOff>110837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55" zoomScaleNormal="55" workbookViewId="0">
      <selection activeCell="S12" sqref="S12"/>
    </sheetView>
  </sheetViews>
  <sheetFormatPr defaultRowHeight="14.4" x14ac:dyDescent="0.3"/>
  <cols>
    <col min="2" max="2" width="10.77734375" customWidth="1"/>
  </cols>
  <sheetData>
    <row r="1" spans="1:16" x14ac:dyDescent="0.3">
      <c r="F1" t="s">
        <v>2</v>
      </c>
      <c r="G1">
        <v>0.8</v>
      </c>
      <c r="L1" t="s">
        <v>2</v>
      </c>
      <c r="M1">
        <f>0.8</f>
        <v>0.8</v>
      </c>
    </row>
    <row r="2" spans="1:16" x14ac:dyDescent="0.3">
      <c r="F2" t="s">
        <v>3</v>
      </c>
      <c r="G2">
        <v>279</v>
      </c>
      <c r="L2" t="s">
        <v>3</v>
      </c>
      <c r="M2">
        <v>279</v>
      </c>
    </row>
    <row r="3" spans="1:16" x14ac:dyDescent="0.3">
      <c r="F3" t="s">
        <v>4</v>
      </c>
      <c r="G3">
        <f>1/5</f>
        <v>0.2</v>
      </c>
      <c r="L3" t="s">
        <v>4</v>
      </c>
      <c r="M3">
        <v>0.2</v>
      </c>
    </row>
    <row r="4" spans="1:16" x14ac:dyDescent="0.3">
      <c r="F4" t="s">
        <v>10</v>
      </c>
      <c r="G4">
        <f>1/100</f>
        <v>0.01</v>
      </c>
      <c r="L4" t="s">
        <v>10</v>
      </c>
      <c r="M4">
        <f>1/100</f>
        <v>0.01</v>
      </c>
    </row>
    <row r="5" spans="1:16" x14ac:dyDescent="0.3">
      <c r="F5" t="s">
        <v>11</v>
      </c>
      <c r="G5">
        <f>1/100</f>
        <v>0.01</v>
      </c>
      <c r="K5" s="2" t="s">
        <v>14</v>
      </c>
      <c r="L5" t="s">
        <v>11</v>
      </c>
      <c r="M5">
        <f>1/100</f>
        <v>0.01</v>
      </c>
    </row>
    <row r="8" spans="1:16" x14ac:dyDescent="0.3">
      <c r="A8" t="s">
        <v>6</v>
      </c>
      <c r="B8" t="s">
        <v>9</v>
      </c>
      <c r="C8" t="s">
        <v>7</v>
      </c>
      <c r="D8" t="s">
        <v>5</v>
      </c>
      <c r="E8" t="s">
        <v>8</v>
      </c>
      <c r="F8" t="s">
        <v>0</v>
      </c>
      <c r="G8" t="s">
        <v>1</v>
      </c>
      <c r="J8" t="s">
        <v>6</v>
      </c>
      <c r="K8" t="s">
        <v>12</v>
      </c>
      <c r="L8" t="s">
        <v>13</v>
      </c>
      <c r="M8" t="s">
        <v>16</v>
      </c>
      <c r="N8" t="s">
        <v>0</v>
      </c>
      <c r="O8" t="s">
        <v>1</v>
      </c>
      <c r="P8" t="s">
        <v>15</v>
      </c>
    </row>
    <row r="9" spans="1:16" x14ac:dyDescent="0.3">
      <c r="A9">
        <v>1</v>
      </c>
      <c r="B9" s="1">
        <v>1.018</v>
      </c>
      <c r="C9" s="1">
        <v>0</v>
      </c>
      <c r="D9" s="1">
        <f>B9*$G$2</f>
        <v>284.02199999999999</v>
      </c>
      <c r="E9" s="1">
        <f>($G$3*$G$2*B9)</f>
        <v>56.804400000000008</v>
      </c>
      <c r="F9" s="1">
        <v>15.9</v>
      </c>
      <c r="G9" s="1">
        <v>61.89</v>
      </c>
      <c r="J9">
        <v>1</v>
      </c>
      <c r="K9" s="1">
        <v>0</v>
      </c>
      <c r="L9" s="1">
        <f>M2</f>
        <v>279</v>
      </c>
      <c r="M9" s="1">
        <f>LN(L9*$M$3)</f>
        <v>4.0217738693872649</v>
      </c>
      <c r="N9" s="1">
        <v>15.9</v>
      </c>
      <c r="O9" s="1">
        <v>61.89</v>
      </c>
      <c r="P9">
        <f>LN(O9)</f>
        <v>4.1253586157512698</v>
      </c>
    </row>
    <row r="10" spans="1:16" x14ac:dyDescent="0.3">
      <c r="A10">
        <v>2</v>
      </c>
      <c r="B10" s="1">
        <v>0.99590000000000001</v>
      </c>
      <c r="C10" s="1">
        <f>LN(B9 + $G$1*B9*(1-B9)-F9/$G$2)</f>
        <v>-5.5141158786163082E-2</v>
      </c>
      <c r="D10" s="1">
        <f>B10*$G$2</f>
        <v>277.85610000000003</v>
      </c>
      <c r="E10" s="1">
        <f t="shared" ref="E10:E31" si="0">($G$3*$G$2*B10)</f>
        <v>55.571220000000004</v>
      </c>
      <c r="F10" s="1">
        <v>25.7</v>
      </c>
      <c r="G10" s="1">
        <v>78.98</v>
      </c>
      <c r="J10">
        <v>2</v>
      </c>
      <c r="K10" s="1">
        <v>0</v>
      </c>
      <c r="L10" s="1">
        <f>(L9+$M$1*L9*(1-L9/$M$2)-N9)*EXP(K10)</f>
        <v>263.10000000000002</v>
      </c>
      <c r="M10" s="1">
        <f t="shared" ref="M10:M31" si="1">LN(L10*$M$3)</f>
        <v>3.9630962756121466</v>
      </c>
      <c r="N10" s="1">
        <v>25.7</v>
      </c>
      <c r="O10" s="1">
        <v>78.98</v>
      </c>
      <c r="P10">
        <f t="shared" ref="P10:P31" si="2">LN(O10)</f>
        <v>4.3691946558585038</v>
      </c>
    </row>
    <row r="11" spans="1:16" x14ac:dyDescent="0.3">
      <c r="A11">
        <v>3</v>
      </c>
      <c r="B11" s="1">
        <v>0.88070000000000004</v>
      </c>
      <c r="C11" s="1">
        <f>LN(B10 + $G$1*B10*(1-B10)-F10/$G$2)</f>
        <v>-9.7555656676115127E-2</v>
      </c>
      <c r="D11" s="1">
        <f>B11*$G$2</f>
        <v>245.71530000000001</v>
      </c>
      <c r="E11" s="1">
        <f t="shared" si="0"/>
        <v>49.143060000000006</v>
      </c>
      <c r="F11" s="1">
        <v>28.5</v>
      </c>
      <c r="G11" s="1">
        <v>55.59</v>
      </c>
      <c r="J11">
        <v>3</v>
      </c>
      <c r="K11" s="1">
        <v>0</v>
      </c>
      <c r="L11" s="1">
        <f t="shared" ref="L11:L31" si="3">(L10+$M$1*L10*(1-L10/$M$2)-N10)*EXP(K11)</f>
        <v>249.39509677419358</v>
      </c>
      <c r="M11" s="1">
        <f t="shared" si="1"/>
        <v>3.9096004605311383</v>
      </c>
      <c r="N11" s="1">
        <v>28.5</v>
      </c>
      <c r="O11" s="1">
        <v>55.59</v>
      </c>
      <c r="P11">
        <f t="shared" si="2"/>
        <v>4.0180033289653778</v>
      </c>
    </row>
    <row r="12" spans="1:16" x14ac:dyDescent="0.3">
      <c r="A12">
        <v>4</v>
      </c>
      <c r="B12" s="1">
        <v>0.94</v>
      </c>
      <c r="C12" s="1">
        <f>LN(B11 + $G$1*B11*(1-B11)-F11/$G$2)</f>
        <v>-0.14780017163065895</v>
      </c>
      <c r="D12" s="1">
        <f>B12*$G$2</f>
        <v>262.26</v>
      </c>
      <c r="E12" s="1">
        <f t="shared" si="0"/>
        <v>52.451999999999998</v>
      </c>
      <c r="F12" s="1">
        <v>23.7</v>
      </c>
      <c r="G12" s="1">
        <v>44.61</v>
      </c>
      <c r="J12">
        <v>4</v>
      </c>
      <c r="K12" s="1">
        <v>0</v>
      </c>
      <c r="L12" s="1">
        <f t="shared" si="3"/>
        <v>242.06590022936382</v>
      </c>
      <c r="M12" s="1">
        <f t="shared" si="1"/>
        <v>3.8797720916489582</v>
      </c>
      <c r="N12" s="1">
        <v>23.7</v>
      </c>
      <c r="O12" s="1">
        <v>44.61</v>
      </c>
      <c r="P12">
        <f t="shared" si="2"/>
        <v>3.7979580491401732</v>
      </c>
    </row>
    <row r="13" spans="1:16" x14ac:dyDescent="0.3">
      <c r="A13">
        <v>5</v>
      </c>
      <c r="B13" s="1">
        <v>0.92</v>
      </c>
      <c r="C13" s="1">
        <f>LN(B12 + $G$1*B12*(1-B12)-F12/$G$2)</f>
        <v>-0.10516746380369003</v>
      </c>
      <c r="D13" s="1">
        <f>B13*$G$2</f>
        <v>256.68</v>
      </c>
      <c r="E13" s="1">
        <f t="shared" si="0"/>
        <v>51.336000000000006</v>
      </c>
      <c r="F13" s="1">
        <v>25</v>
      </c>
      <c r="G13" s="1">
        <v>56.89</v>
      </c>
      <c r="J13">
        <v>5</v>
      </c>
      <c r="K13" s="1">
        <v>0</v>
      </c>
      <c r="L13" s="1">
        <f t="shared" si="3"/>
        <v>244.00170269571561</v>
      </c>
      <c r="M13" s="1">
        <f t="shared" si="1"/>
        <v>3.887737291095883</v>
      </c>
      <c r="N13" s="1">
        <v>25</v>
      </c>
      <c r="O13" s="1">
        <v>56.89</v>
      </c>
      <c r="P13">
        <f t="shared" si="2"/>
        <v>4.0411195787625562</v>
      </c>
    </row>
    <row r="14" spans="1:16" x14ac:dyDescent="0.3">
      <c r="A14">
        <v>6</v>
      </c>
      <c r="B14" s="1">
        <v>0.9</v>
      </c>
      <c r="C14" s="1">
        <f>LN(B13 + $G$1*B13*(1-B13)-F13/$G$2)</f>
        <v>-0.11734958122423361</v>
      </c>
      <c r="D14" s="1">
        <f>B14*$G$2</f>
        <v>251.1</v>
      </c>
      <c r="E14" s="1">
        <f t="shared" si="0"/>
        <v>50.220000000000006</v>
      </c>
      <c r="F14" s="1">
        <v>33.299999999999997</v>
      </c>
      <c r="G14" s="1">
        <v>38.270000000000003</v>
      </c>
      <c r="J14">
        <v>6</v>
      </c>
      <c r="K14" s="1">
        <v>0</v>
      </c>
      <c r="L14" s="1">
        <f t="shared" si="3"/>
        <v>243.48813748767623</v>
      </c>
      <c r="M14" s="1">
        <f t="shared" si="1"/>
        <v>3.8856303122187934</v>
      </c>
      <c r="N14" s="1">
        <v>33.299999999999997</v>
      </c>
      <c r="O14" s="1">
        <v>38.270000000000003</v>
      </c>
      <c r="P14">
        <f t="shared" si="2"/>
        <v>3.6446662994376111</v>
      </c>
    </row>
    <row r="15" spans="1:16" x14ac:dyDescent="0.3">
      <c r="A15">
        <v>7</v>
      </c>
      <c r="B15" s="1">
        <v>0.88</v>
      </c>
      <c r="C15" s="1">
        <f>LN(B14 + $G$1*B14*(1-B14)-F14/$G$2)</f>
        <v>-0.15941180714657874</v>
      </c>
      <c r="D15" s="1">
        <f>B15*$G$2</f>
        <v>245.52</v>
      </c>
      <c r="E15" s="1">
        <f t="shared" si="0"/>
        <v>49.104000000000006</v>
      </c>
      <c r="F15" s="1">
        <v>28.2</v>
      </c>
      <c r="G15" s="1">
        <v>33.840000000000003</v>
      </c>
      <c r="J15">
        <v>7</v>
      </c>
      <c r="K15" s="1">
        <v>0</v>
      </c>
      <c r="L15" s="1">
        <f t="shared" si="3"/>
        <v>234.9815920019247</v>
      </c>
      <c r="M15" s="1">
        <f t="shared" si="1"/>
        <v>3.8500692667352512</v>
      </c>
      <c r="N15" s="1">
        <v>28.2</v>
      </c>
      <c r="O15" s="1">
        <v>33.840000000000003</v>
      </c>
      <c r="P15">
        <f t="shared" si="2"/>
        <v>3.5216435347380228</v>
      </c>
    </row>
    <row r="16" spans="1:16" x14ac:dyDescent="0.3">
      <c r="A16">
        <v>8</v>
      </c>
      <c r="B16" s="1">
        <v>0.86</v>
      </c>
      <c r="C16" s="1">
        <f>LN(B15 + $G$1*B15*(1-B15)-F15/$G$2)</f>
        <v>-0.14687171616440481</v>
      </c>
      <c r="D16" s="1">
        <f>B16*$G$2</f>
        <v>239.94</v>
      </c>
      <c r="E16" s="1">
        <f t="shared" si="0"/>
        <v>47.988</v>
      </c>
      <c r="F16" s="1">
        <v>19.7</v>
      </c>
      <c r="G16" s="1">
        <v>36.130000000000003</v>
      </c>
      <c r="J16">
        <v>8</v>
      </c>
      <c r="K16" s="1">
        <v>0</v>
      </c>
      <c r="L16" s="1">
        <f t="shared" si="3"/>
        <v>236.44041806293689</v>
      </c>
      <c r="M16" s="1">
        <f t="shared" si="1"/>
        <v>3.8562583316770644</v>
      </c>
      <c r="N16" s="1">
        <v>19.7</v>
      </c>
      <c r="O16" s="1">
        <v>36.130000000000003</v>
      </c>
      <c r="P16">
        <f t="shared" si="2"/>
        <v>3.5871235451595491</v>
      </c>
    </row>
    <row r="17" spans="1:16" x14ac:dyDescent="0.3">
      <c r="A17">
        <v>9</v>
      </c>
      <c r="B17" s="1">
        <v>0.84</v>
      </c>
      <c r="C17" s="1">
        <f>LN(B16 + $G$1*B16*(1-B16)-F16/$G$2)</f>
        <v>-0.12136492684721212</v>
      </c>
      <c r="D17" s="1">
        <f>B17*$G$2</f>
        <v>234.35999999999999</v>
      </c>
      <c r="E17" s="1">
        <f t="shared" si="0"/>
        <v>46.872</v>
      </c>
      <c r="F17" s="1">
        <v>17.5</v>
      </c>
      <c r="G17" s="1">
        <v>41.95</v>
      </c>
      <c r="J17">
        <v>9</v>
      </c>
      <c r="K17" s="1">
        <v>0</v>
      </c>
      <c r="L17" s="1">
        <f t="shared" si="3"/>
        <v>245.59434020138281</v>
      </c>
      <c r="M17" s="1">
        <f t="shared" si="1"/>
        <v>3.8942432387907089</v>
      </c>
      <c r="N17" s="1">
        <v>17.5</v>
      </c>
      <c r="O17" s="1">
        <v>41.95</v>
      </c>
      <c r="P17">
        <f t="shared" si="2"/>
        <v>3.7364784329132155</v>
      </c>
    </row>
    <row r="18" spans="1:16" x14ac:dyDescent="0.3">
      <c r="A18">
        <v>10</v>
      </c>
      <c r="B18" s="1">
        <v>0.82</v>
      </c>
      <c r="C18" s="1">
        <f>LN(B17 + $G$1*B17*(1-B17)-F17/$G$2)</f>
        <v>-0.12239818522358757</v>
      </c>
      <c r="D18" s="1">
        <f>B18*$G$2</f>
        <v>228.77999999999997</v>
      </c>
      <c r="E18" s="1">
        <f t="shared" si="0"/>
        <v>45.756</v>
      </c>
      <c r="F18" s="1">
        <v>19.3</v>
      </c>
      <c r="G18" s="1">
        <v>36.630000000000003</v>
      </c>
      <c r="J18">
        <v>10</v>
      </c>
      <c r="K18" s="1">
        <v>0</v>
      </c>
      <c r="L18" s="1">
        <f t="shared" si="3"/>
        <v>251.61904551244589</v>
      </c>
      <c r="M18" s="1">
        <f t="shared" si="1"/>
        <v>3.9184783071125056</v>
      </c>
      <c r="N18" s="1">
        <v>19.3</v>
      </c>
      <c r="O18" s="1">
        <v>36.630000000000003</v>
      </c>
      <c r="P18">
        <f t="shared" si="2"/>
        <v>3.6008675767907232</v>
      </c>
    </row>
    <row r="19" spans="1:16" x14ac:dyDescent="0.3">
      <c r="A19">
        <v>11</v>
      </c>
      <c r="B19" s="1">
        <v>0.8</v>
      </c>
      <c r="C19" s="1">
        <f>LN(B18 + $G$1*B18*(1-B18)-F18/$G$2)</f>
        <v>-0.14052220262592405</v>
      </c>
      <c r="D19" s="1">
        <f>B19*$G$2</f>
        <v>223.20000000000002</v>
      </c>
      <c r="E19" s="1">
        <f t="shared" si="0"/>
        <v>44.640000000000008</v>
      </c>
      <c r="F19" s="1">
        <v>21.6</v>
      </c>
      <c r="G19" s="1">
        <v>36.33</v>
      </c>
      <c r="J19">
        <v>11</v>
      </c>
      <c r="K19" s="1">
        <v>0</v>
      </c>
      <c r="L19" s="1">
        <f t="shared" si="3"/>
        <v>252.07408388772353</v>
      </c>
      <c r="M19" s="1">
        <f t="shared" si="1"/>
        <v>3.9202851155540306</v>
      </c>
      <c r="N19" s="1">
        <v>21.6</v>
      </c>
      <c r="O19" s="1">
        <v>36.33</v>
      </c>
      <c r="P19">
        <f t="shared" si="2"/>
        <v>3.5926438462331105</v>
      </c>
    </row>
    <row r="20" spans="1:16" x14ac:dyDescent="0.3">
      <c r="A20">
        <v>12</v>
      </c>
      <c r="B20" s="1">
        <v>0.78</v>
      </c>
      <c r="C20" s="1">
        <f>LN(B19 + $G$1*B19*(1-B19)-F19/$G$2)</f>
        <v>-0.16183605075808496</v>
      </c>
      <c r="D20" s="1">
        <f>B20*$G$2</f>
        <v>217.62</v>
      </c>
      <c r="E20" s="1">
        <f t="shared" si="0"/>
        <v>43.524000000000008</v>
      </c>
      <c r="F20" s="1">
        <v>23.1</v>
      </c>
      <c r="G20" s="1">
        <v>38.82</v>
      </c>
      <c r="J20">
        <v>12</v>
      </c>
      <c r="K20" s="1">
        <v>0</v>
      </c>
      <c r="L20" s="1">
        <f t="shared" si="3"/>
        <v>249.9359495130706</v>
      </c>
      <c r="M20" s="1">
        <f t="shared" si="1"/>
        <v>3.9117667706551029</v>
      </c>
      <c r="N20" s="1">
        <v>23.1</v>
      </c>
      <c r="O20" s="1">
        <v>38.82</v>
      </c>
      <c r="P20">
        <f t="shared" si="2"/>
        <v>3.6589355777408641</v>
      </c>
    </row>
    <row r="21" spans="1:16" x14ac:dyDescent="0.3">
      <c r="A21">
        <v>13</v>
      </c>
      <c r="B21" s="1">
        <v>0.76</v>
      </c>
      <c r="C21" s="1">
        <f>LN(B20 + $G$1*B20*(1-B20)-F20/$G$2)</f>
        <v>-0.18094134842955814</v>
      </c>
      <c r="D21" s="1">
        <f>B21*$G$2</f>
        <v>212.04</v>
      </c>
      <c r="E21" s="1">
        <f t="shared" si="0"/>
        <v>42.408000000000001</v>
      </c>
      <c r="F21" s="1">
        <v>22.5</v>
      </c>
      <c r="G21" s="1">
        <v>34.32</v>
      </c>
      <c r="J21">
        <v>13</v>
      </c>
      <c r="K21" s="1">
        <v>0</v>
      </c>
      <c r="L21" s="1">
        <f t="shared" si="3"/>
        <v>247.66505648123265</v>
      </c>
      <c r="M21" s="1">
        <f t="shared" si="1"/>
        <v>3.9026393421727432</v>
      </c>
      <c r="N21" s="1">
        <v>22.5</v>
      </c>
      <c r="O21" s="1">
        <v>34.32</v>
      </c>
      <c r="P21">
        <f t="shared" si="2"/>
        <v>3.5357282746197614</v>
      </c>
    </row>
    <row r="22" spans="1:16" x14ac:dyDescent="0.3">
      <c r="A22">
        <v>14</v>
      </c>
      <c r="B22" s="1">
        <v>0.74</v>
      </c>
      <c r="C22" s="1">
        <f>LN(B21 + $G$1*B21*(1-B21)-F21/$G$2)</f>
        <v>-0.19203881029563</v>
      </c>
      <c r="D22" s="1">
        <f>B22*$G$2</f>
        <v>206.46</v>
      </c>
      <c r="E22" s="1">
        <f t="shared" si="0"/>
        <v>41.292000000000002</v>
      </c>
      <c r="F22" s="1">
        <v>22.5</v>
      </c>
      <c r="G22" s="1">
        <v>37.64</v>
      </c>
      <c r="J22">
        <v>14</v>
      </c>
      <c r="K22" s="1">
        <v>0</v>
      </c>
      <c r="L22" s="1">
        <f t="shared" si="3"/>
        <v>247.41758854262838</v>
      </c>
      <c r="M22" s="1">
        <f t="shared" si="1"/>
        <v>3.9016396385406256</v>
      </c>
      <c r="N22" s="1">
        <v>22.5</v>
      </c>
      <c r="O22" s="1">
        <v>37.64</v>
      </c>
      <c r="P22">
        <f t="shared" si="2"/>
        <v>3.6280673147171787</v>
      </c>
    </row>
    <row r="23" spans="1:16" x14ac:dyDescent="0.3">
      <c r="A23">
        <v>15</v>
      </c>
      <c r="B23" s="1">
        <v>0.72</v>
      </c>
      <c r="C23" s="1">
        <f>LN(B22 + $G$1*B22*(1-B22)-F22/$G$2)</f>
        <v>-0.20668617156858807</v>
      </c>
      <c r="D23" s="1">
        <f>B23*$G$2</f>
        <v>200.88</v>
      </c>
      <c r="E23" s="1">
        <f t="shared" si="0"/>
        <v>40.176000000000002</v>
      </c>
      <c r="F23" s="1">
        <v>23.6</v>
      </c>
      <c r="G23" s="1">
        <v>34.01</v>
      </c>
      <c r="J23">
        <v>15</v>
      </c>
      <c r="K23" s="1">
        <v>0</v>
      </c>
      <c r="L23" s="1">
        <f t="shared" si="3"/>
        <v>247.32344971293367</v>
      </c>
      <c r="M23" s="1">
        <f t="shared" si="1"/>
        <v>3.9012590805373404</v>
      </c>
      <c r="N23" s="1">
        <v>23.6</v>
      </c>
      <c r="O23" s="1">
        <v>34.01</v>
      </c>
      <c r="P23">
        <f t="shared" si="2"/>
        <v>3.5266545990191038</v>
      </c>
    </row>
    <row r="24" spans="1:16" x14ac:dyDescent="0.3">
      <c r="A24">
        <v>16</v>
      </c>
      <c r="B24" s="1">
        <v>0.7</v>
      </c>
      <c r="C24" s="1">
        <f>LN(B23 + $G$1*B23*(1-B23)-F23/$G$2)</f>
        <v>-0.22728689012485898</v>
      </c>
      <c r="D24" s="1">
        <f>B24*$G$2</f>
        <v>195.29999999999998</v>
      </c>
      <c r="E24" s="1">
        <f t="shared" si="0"/>
        <v>39.06</v>
      </c>
      <c r="F24" s="1">
        <v>29.1</v>
      </c>
      <c r="G24" s="1">
        <v>32.159999999999997</v>
      </c>
      <c r="J24">
        <v>16</v>
      </c>
      <c r="K24" s="1">
        <v>0</v>
      </c>
      <c r="L24" s="1">
        <f t="shared" si="3"/>
        <v>246.18754632082604</v>
      </c>
      <c r="M24" s="1">
        <f t="shared" si="1"/>
        <v>3.8966557164496383</v>
      </c>
      <c r="N24" s="1">
        <v>29.1</v>
      </c>
      <c r="O24" s="1">
        <v>32.159999999999997</v>
      </c>
      <c r="P24">
        <f t="shared" si="2"/>
        <v>3.4707234443107655</v>
      </c>
    </row>
    <row r="25" spans="1:16" x14ac:dyDescent="0.3">
      <c r="A25">
        <v>17</v>
      </c>
      <c r="B25" s="1">
        <v>0.68</v>
      </c>
      <c r="C25" s="1">
        <f>LN(B24 + $G$1*B24*(1-B24)-F24/$G$2)</f>
        <v>-0.26958164506157661</v>
      </c>
      <c r="D25" s="1">
        <f>B25*$G$2</f>
        <v>189.72000000000003</v>
      </c>
      <c r="E25" s="1">
        <f t="shared" si="0"/>
        <v>37.944000000000003</v>
      </c>
      <c r="F25" s="1">
        <v>14.4</v>
      </c>
      <c r="G25" s="1">
        <v>26.88</v>
      </c>
      <c r="J25">
        <v>17</v>
      </c>
      <c r="K25" s="1">
        <v>0</v>
      </c>
      <c r="L25" s="1">
        <f t="shared" si="3"/>
        <v>240.25032039979837</v>
      </c>
      <c r="M25" s="1">
        <f t="shared" si="1"/>
        <v>3.8722434690253951</v>
      </c>
      <c r="N25" s="1">
        <v>14.4</v>
      </c>
      <c r="O25" s="1">
        <v>26.88</v>
      </c>
      <c r="P25">
        <f t="shared" si="2"/>
        <v>3.2913825156549485</v>
      </c>
    </row>
    <row r="26" spans="1:16" x14ac:dyDescent="0.3">
      <c r="A26">
        <v>18</v>
      </c>
      <c r="B26" s="1">
        <v>0.66</v>
      </c>
      <c r="C26" s="1">
        <f>LN(B25 + $G$1*B25*(1-B25)-F25/$G$2)</f>
        <v>-0.22006442572295784</v>
      </c>
      <c r="D26" s="1">
        <f>B26*$G$2</f>
        <v>184.14000000000001</v>
      </c>
      <c r="E26" s="1">
        <f t="shared" si="0"/>
        <v>36.828000000000003</v>
      </c>
      <c r="F26" s="1">
        <v>13.2</v>
      </c>
      <c r="G26" s="1">
        <v>36.61</v>
      </c>
      <c r="J26">
        <v>18</v>
      </c>
      <c r="K26" s="1">
        <v>0</v>
      </c>
      <c r="L26" s="1">
        <f t="shared" si="3"/>
        <v>252.54457972406496</v>
      </c>
      <c r="M26" s="1">
        <f t="shared" si="1"/>
        <v>3.9221498740602372</v>
      </c>
      <c r="N26" s="1">
        <v>13.2</v>
      </c>
      <c r="O26" s="1">
        <v>36.61</v>
      </c>
      <c r="P26">
        <f t="shared" si="2"/>
        <v>3.6003214271321449</v>
      </c>
    </row>
    <row r="27" spans="1:16" x14ac:dyDescent="0.3">
      <c r="A27">
        <v>19</v>
      </c>
      <c r="B27" s="1">
        <v>0.64</v>
      </c>
      <c r="C27" s="1">
        <f>LN(B26 + $G$1*B26*(1-B26)-F26/$G$2)</f>
        <v>-0.23293107821635922</v>
      </c>
      <c r="D27" s="1">
        <f>B27*$G$2</f>
        <v>178.56</v>
      </c>
      <c r="E27" s="1">
        <f t="shared" si="0"/>
        <v>35.712000000000003</v>
      </c>
      <c r="F27" s="1">
        <v>28.4</v>
      </c>
      <c r="G27" s="1">
        <v>30.07</v>
      </c>
      <c r="J27">
        <v>19</v>
      </c>
      <c r="K27" s="1">
        <v>0</v>
      </c>
      <c r="L27" s="1">
        <f t="shared" si="3"/>
        <v>258.50206501441488</v>
      </c>
      <c r="M27" s="1">
        <f t="shared" si="1"/>
        <v>3.9454657699328237</v>
      </c>
      <c r="N27" s="1">
        <v>28.4</v>
      </c>
      <c r="O27" s="1">
        <v>30.07</v>
      </c>
      <c r="P27">
        <f t="shared" si="2"/>
        <v>3.4035279970004377</v>
      </c>
    </row>
    <row r="28" spans="1:16" x14ac:dyDescent="0.3">
      <c r="A28">
        <v>20</v>
      </c>
      <c r="B28" s="1">
        <v>0.62</v>
      </c>
      <c r="C28" s="1">
        <f>LN(B27 + $G$1*B27*(1-B27)-F27/$G$2)</f>
        <v>-0.32499926416295655</v>
      </c>
      <c r="D28" s="1">
        <f>B28*$G$2</f>
        <v>172.98</v>
      </c>
      <c r="E28" s="1">
        <f t="shared" si="0"/>
        <v>34.596000000000004</v>
      </c>
      <c r="F28" s="1">
        <v>34.6</v>
      </c>
      <c r="G28" s="1">
        <v>30.75</v>
      </c>
      <c r="J28">
        <v>20</v>
      </c>
      <c r="K28" s="1">
        <v>0</v>
      </c>
      <c r="L28" s="1">
        <f t="shared" si="3"/>
        <v>245.29563783822843</v>
      </c>
      <c r="M28" s="1">
        <f t="shared" si="1"/>
        <v>3.8930262557053612</v>
      </c>
      <c r="N28" s="1">
        <v>34.6</v>
      </c>
      <c r="O28" s="1">
        <v>30.75</v>
      </c>
      <c r="P28">
        <f t="shared" si="2"/>
        <v>3.4258899942525267</v>
      </c>
    </row>
    <row r="29" spans="1:16" x14ac:dyDescent="0.3">
      <c r="A29">
        <v>21</v>
      </c>
      <c r="B29" s="1">
        <v>0.6</v>
      </c>
      <c r="C29" s="1">
        <f>LN(B28 + $G$1*B28*(1-B28)-F28/$G$2)</f>
        <v>-0.37911679901451228</v>
      </c>
      <c r="D29" s="1">
        <f>B29*$G$2</f>
        <v>167.4</v>
      </c>
      <c r="E29" s="1">
        <f t="shared" si="0"/>
        <v>33.480000000000004</v>
      </c>
      <c r="F29" s="1">
        <v>37.5</v>
      </c>
      <c r="G29" s="1">
        <v>23.36</v>
      </c>
      <c r="J29">
        <v>21</v>
      </c>
      <c r="K29" s="1">
        <v>0</v>
      </c>
      <c r="L29" s="1">
        <f t="shared" si="3"/>
        <v>234.40182569314575</v>
      </c>
      <c r="M29" s="1">
        <f t="shared" si="1"/>
        <v>3.8475989340317085</v>
      </c>
      <c r="N29" s="1">
        <v>37.5</v>
      </c>
      <c r="O29" s="1">
        <v>23.36</v>
      </c>
      <c r="P29">
        <f t="shared" si="2"/>
        <v>3.1510251579600261</v>
      </c>
    </row>
    <row r="30" spans="1:16" x14ac:dyDescent="0.3">
      <c r="A30">
        <v>22</v>
      </c>
      <c r="B30" s="1">
        <v>0.35399999999999998</v>
      </c>
      <c r="C30" s="1">
        <f>LN(B29 + $G$1*B29*(1-B29)-F29/$G$2)</f>
        <v>-0.41917151645488859</v>
      </c>
      <c r="D30" s="1">
        <f>B30*$G$2</f>
        <v>98.765999999999991</v>
      </c>
      <c r="E30" s="1">
        <f t="shared" si="0"/>
        <v>19.7532</v>
      </c>
      <c r="F30" s="1">
        <v>25.9</v>
      </c>
      <c r="G30" s="1">
        <v>22.36</v>
      </c>
      <c r="H30" s="1"/>
      <c r="J30">
        <v>22</v>
      </c>
      <c r="K30" s="1">
        <v>0</v>
      </c>
      <c r="L30" s="1">
        <f t="shared" si="3"/>
        <v>226.87714749990641</v>
      </c>
      <c r="M30" s="1">
        <f t="shared" si="1"/>
        <v>3.8149707581045424</v>
      </c>
      <c r="N30" s="1">
        <v>25.9</v>
      </c>
      <c r="O30" s="1">
        <v>22.36</v>
      </c>
      <c r="P30">
        <f t="shared" si="2"/>
        <v>3.1072736482868986</v>
      </c>
    </row>
    <row r="31" spans="1:16" x14ac:dyDescent="0.3">
      <c r="A31">
        <v>23</v>
      </c>
      <c r="B31">
        <v>0.32819999999999999</v>
      </c>
      <c r="C31" s="1">
        <f>LN(B30 + $G$1*B30*(1-B30)-F30/$G$2)</f>
        <v>-0.81167025772144286</v>
      </c>
      <c r="D31" s="1">
        <f>B31*$G$2</f>
        <v>91.567799999999991</v>
      </c>
      <c r="E31" s="1">
        <f t="shared" si="0"/>
        <v>18.313560000000003</v>
      </c>
      <c r="F31" s="1">
        <v>25.3</v>
      </c>
      <c r="G31" s="1">
        <v>21.91</v>
      </c>
      <c r="H31" s="1"/>
      <c r="J31">
        <v>23</v>
      </c>
      <c r="K31" s="1">
        <v>0</v>
      </c>
      <c r="L31" s="1">
        <f t="shared" si="3"/>
        <v>234.88534562113821</v>
      </c>
      <c r="M31" s="1">
        <f t="shared" si="1"/>
        <v>3.8496595916786513</v>
      </c>
      <c r="N31" s="1">
        <v>25.3</v>
      </c>
      <c r="O31" s="1">
        <v>21.91</v>
      </c>
      <c r="P31">
        <f t="shared" si="2"/>
        <v>3.086943153607375</v>
      </c>
    </row>
    <row r="32" spans="1:16" x14ac:dyDescent="0.3">
      <c r="C32" s="1"/>
      <c r="D32" s="1"/>
      <c r="E32" s="1"/>
      <c r="F32" s="1"/>
      <c r="G32" s="1"/>
      <c r="H32" s="1"/>
    </row>
    <row r="33" spans="3:8" x14ac:dyDescent="0.3">
      <c r="C33" s="1"/>
      <c r="D33" s="1"/>
      <c r="E33" s="1"/>
      <c r="F33" s="1"/>
      <c r="G33" s="1"/>
      <c r="H33" s="1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1" sqref="A1:B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15.9</v>
      </c>
      <c r="B2">
        <v>61.89</v>
      </c>
    </row>
    <row r="3" spans="1:2" x14ac:dyDescent="0.3">
      <c r="A3">
        <v>25.7</v>
      </c>
      <c r="B3">
        <v>78.98</v>
      </c>
    </row>
    <row r="4" spans="1:2" x14ac:dyDescent="0.3">
      <c r="A4">
        <v>28.5</v>
      </c>
      <c r="B4">
        <v>55.59</v>
      </c>
    </row>
    <row r="5" spans="1:2" x14ac:dyDescent="0.3">
      <c r="A5">
        <v>23.7</v>
      </c>
      <c r="B5">
        <v>44.61</v>
      </c>
    </row>
    <row r="6" spans="1:2" x14ac:dyDescent="0.3">
      <c r="A6">
        <v>25</v>
      </c>
      <c r="B6">
        <v>56.89</v>
      </c>
    </row>
    <row r="7" spans="1:2" x14ac:dyDescent="0.3">
      <c r="A7">
        <v>33.299999999999997</v>
      </c>
      <c r="B7">
        <v>38.270000000000003</v>
      </c>
    </row>
    <row r="8" spans="1:2" x14ac:dyDescent="0.3">
      <c r="A8">
        <v>28.2</v>
      </c>
      <c r="B8">
        <v>33.840000000000003</v>
      </c>
    </row>
    <row r="9" spans="1:2" x14ac:dyDescent="0.3">
      <c r="A9">
        <v>19.7</v>
      </c>
      <c r="B9">
        <v>36.130000000000003</v>
      </c>
    </row>
    <row r="10" spans="1:2" x14ac:dyDescent="0.3">
      <c r="A10">
        <v>17.5</v>
      </c>
      <c r="B10">
        <v>41.95</v>
      </c>
    </row>
    <row r="11" spans="1:2" x14ac:dyDescent="0.3">
      <c r="A11">
        <v>19.3</v>
      </c>
      <c r="B11">
        <v>36.630000000000003</v>
      </c>
    </row>
    <row r="12" spans="1:2" x14ac:dyDescent="0.3">
      <c r="A12">
        <v>21.6</v>
      </c>
      <c r="B12">
        <v>36.33</v>
      </c>
    </row>
    <row r="13" spans="1:2" x14ac:dyDescent="0.3">
      <c r="A13">
        <v>23.1</v>
      </c>
      <c r="B13">
        <v>38.82</v>
      </c>
    </row>
    <row r="14" spans="1:2" x14ac:dyDescent="0.3">
      <c r="A14">
        <v>22.5</v>
      </c>
      <c r="B14">
        <v>34.32</v>
      </c>
    </row>
    <row r="15" spans="1:2" x14ac:dyDescent="0.3">
      <c r="A15">
        <v>22.5</v>
      </c>
      <c r="B15">
        <v>37.64</v>
      </c>
    </row>
    <row r="16" spans="1:2" x14ac:dyDescent="0.3">
      <c r="A16">
        <v>23.6</v>
      </c>
      <c r="B16">
        <v>34.01</v>
      </c>
    </row>
    <row r="17" spans="1:2" x14ac:dyDescent="0.3">
      <c r="A17">
        <v>29.1</v>
      </c>
      <c r="B17">
        <v>32.159999999999997</v>
      </c>
    </row>
    <row r="18" spans="1:2" x14ac:dyDescent="0.3">
      <c r="A18">
        <v>14.4</v>
      </c>
      <c r="B18">
        <v>26.88</v>
      </c>
    </row>
    <row r="19" spans="1:2" x14ac:dyDescent="0.3">
      <c r="A19">
        <v>13.2</v>
      </c>
      <c r="B19">
        <v>36.61</v>
      </c>
    </row>
    <row r="20" spans="1:2" x14ac:dyDescent="0.3">
      <c r="A20">
        <v>28.4</v>
      </c>
      <c r="B20">
        <v>30.07</v>
      </c>
    </row>
    <row r="21" spans="1:2" x14ac:dyDescent="0.3">
      <c r="A21">
        <v>34.6</v>
      </c>
      <c r="B21">
        <v>30.75</v>
      </c>
    </row>
    <row r="22" spans="1:2" x14ac:dyDescent="0.3">
      <c r="A22">
        <v>37.5</v>
      </c>
      <c r="B22">
        <v>23.36</v>
      </c>
    </row>
    <row r="23" spans="1:2" x14ac:dyDescent="0.3">
      <c r="A23">
        <v>25.9</v>
      </c>
      <c r="B23">
        <v>22.36</v>
      </c>
    </row>
    <row r="24" spans="1:2" x14ac:dyDescent="0.3">
      <c r="A24">
        <v>25.3</v>
      </c>
      <c r="B24">
        <v>21.91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2015-12-15T00:36:13Z</dcterms:modified>
</cp:coreProperties>
</file>