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infinlay/GitHub/TownCreekWater/data/MIMS/Oct24/"/>
    </mc:Choice>
  </mc:AlternateContent>
  <xr:revisionPtr revIDLastSave="0" documentId="13_ncr:1_{13AB0727-5E38-AA4B-A488-B7CBEB97B2C1}" xr6:coauthVersionLast="47" xr6:coauthVersionMax="47" xr10:uidLastSave="{00000000-0000-0000-0000-000000000000}"/>
  <bookViews>
    <workbookView xWindow="0" yWindow="0" windowWidth="35840" windowHeight="22400" activeTab="3" xr2:uid="{19D06B5B-0AC9-4480-8F26-23215A6752B5}"/>
  </bookViews>
  <sheets>
    <sheet name="Solubility" sheetId="3" r:id="rId1"/>
    <sheet name="10-22-24" sheetId="2" r:id="rId2"/>
    <sheet name="Parameters" sheetId="1" r:id="rId3"/>
    <sheet name="Summar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01" i="2" l="1"/>
  <c r="V102" i="2"/>
  <c r="U101" i="2"/>
  <c r="U102" i="2"/>
  <c r="T101" i="2"/>
  <c r="T102" i="2"/>
  <c r="V85" i="2"/>
  <c r="U85" i="2"/>
  <c r="T85" i="2"/>
  <c r="V77" i="2"/>
  <c r="U77" i="2"/>
  <c r="T77" i="2"/>
  <c r="V69" i="2"/>
  <c r="U69" i="2"/>
  <c r="T69" i="2"/>
  <c r="R101" i="2"/>
  <c r="R102" i="2"/>
  <c r="Q101" i="2"/>
  <c r="Q102" i="2"/>
  <c r="R85" i="2"/>
  <c r="Q85" i="2"/>
  <c r="R77" i="2"/>
  <c r="Q77" i="2"/>
  <c r="R69" i="2"/>
  <c r="Q69" i="2"/>
  <c r="N85" i="2"/>
  <c r="M85" i="2"/>
  <c r="N77" i="2"/>
  <c r="M77" i="2"/>
  <c r="N69" i="2"/>
  <c r="M69" i="2"/>
  <c r="N101" i="2"/>
  <c r="N102" i="2"/>
  <c r="M101" i="2"/>
  <c r="M102" i="2"/>
  <c r="E50" i="2"/>
  <c r="C51" i="2"/>
  <c r="M54" i="2" s="1"/>
  <c r="C50" i="2"/>
  <c r="L18" i="2" l="1"/>
  <c r="L15" i="2"/>
  <c r="C12" i="3"/>
  <c r="C11" i="3"/>
  <c r="H6" i="3"/>
  <c r="G6" i="3"/>
  <c r="I6" i="3" s="1"/>
  <c r="F6" i="3"/>
  <c r="E6" i="3"/>
  <c r="H5" i="3"/>
  <c r="G5" i="3"/>
  <c r="I5" i="3" s="1"/>
  <c r="F5" i="3"/>
  <c r="E5" i="3"/>
  <c r="E51" i="2"/>
  <c r="M61" i="2"/>
  <c r="Q61" i="2" s="1"/>
  <c r="T61" i="2" s="1"/>
  <c r="N49" i="2"/>
  <c r="L45" i="2"/>
  <c r="L42" i="2"/>
  <c r="L39" i="2"/>
  <c r="L36" i="2"/>
  <c r="L33" i="2"/>
  <c r="L30" i="2"/>
  <c r="L27" i="2"/>
  <c r="L24" i="2"/>
  <c r="L21" i="2"/>
  <c r="N61" i="2" l="1"/>
  <c r="R61" i="2" s="1"/>
  <c r="U61" i="2" s="1"/>
  <c r="V61" i="2" s="1"/>
  <c r="L6" i="3"/>
  <c r="N54" i="2"/>
  <c r="R54" i="2" s="1"/>
  <c r="U54" i="2" s="1"/>
  <c r="V54" i="2" s="1"/>
  <c r="Q54" i="2"/>
  <c r="T54" i="2" s="1"/>
  <c r="J5" i="3"/>
  <c r="K5" i="3"/>
  <c r="K6" i="3"/>
  <c r="L5" i="3"/>
  <c r="J6" i="3"/>
  <c r="M94" i="2"/>
  <c r="Q94" i="2" s="1"/>
  <c r="T94" i="2" s="1"/>
  <c r="N95" i="2"/>
  <c r="R95" i="2" s="1"/>
  <c r="U95" i="2" s="1"/>
  <c r="V95" i="2" s="1"/>
  <c r="M56" i="2"/>
  <c r="Q56" i="2" s="1"/>
  <c r="T56" i="2" s="1"/>
  <c r="N57" i="2"/>
  <c r="R57" i="2" s="1"/>
  <c r="U57" i="2" s="1"/>
  <c r="V57" i="2" s="1"/>
  <c r="M65" i="2"/>
  <c r="Q65" i="2" s="1"/>
  <c r="T65" i="2" s="1"/>
  <c r="N66" i="2"/>
  <c r="R66" i="2" s="1"/>
  <c r="U66" i="2" s="1"/>
  <c r="V66" i="2" s="1"/>
  <c r="M74" i="2"/>
  <c r="Q74" i="2" s="1"/>
  <c r="T74" i="2" s="1"/>
  <c r="N75" i="2"/>
  <c r="R75" i="2" s="1"/>
  <c r="U75" i="2" s="1"/>
  <c r="V75" i="2" s="1"/>
  <c r="N84" i="2"/>
  <c r="R84" i="2" s="1"/>
  <c r="U84" i="2" s="1"/>
  <c r="V84" i="2" s="1"/>
  <c r="M92" i="2"/>
  <c r="Q92" i="2" s="1"/>
  <c r="T92" i="2" s="1"/>
  <c r="N94" i="2"/>
  <c r="R94" i="2" s="1"/>
  <c r="U94" i="2" s="1"/>
  <c r="V94" i="2" s="1"/>
  <c r="M55" i="2"/>
  <c r="Q55" i="2" s="1"/>
  <c r="T55" i="2" s="1"/>
  <c r="N56" i="2"/>
  <c r="R56" i="2" s="1"/>
  <c r="U56" i="2" s="1"/>
  <c r="V56" i="2" s="1"/>
  <c r="M64" i="2"/>
  <c r="Q64" i="2" s="1"/>
  <c r="T64" i="2" s="1"/>
  <c r="N65" i="2"/>
  <c r="R65" i="2" s="1"/>
  <c r="U65" i="2" s="1"/>
  <c r="V65" i="2" s="1"/>
  <c r="N74" i="2"/>
  <c r="R74" i="2" s="1"/>
  <c r="U74" i="2" s="1"/>
  <c r="V74" i="2" s="1"/>
  <c r="M82" i="2"/>
  <c r="Q82" i="2" s="1"/>
  <c r="T82" i="2" s="1"/>
  <c r="M91" i="2"/>
  <c r="Q91" i="2" s="1"/>
  <c r="T91" i="2" s="1"/>
  <c r="N92" i="2"/>
  <c r="R92" i="2" s="1"/>
  <c r="U92" i="2" s="1"/>
  <c r="V92" i="2" s="1"/>
  <c r="M100" i="2"/>
  <c r="Q100" i="2" s="1"/>
  <c r="T100" i="2" s="1"/>
  <c r="N55" i="2"/>
  <c r="R55" i="2" s="1"/>
  <c r="U55" i="2" s="1"/>
  <c r="V55" i="2" s="1"/>
  <c r="N64" i="2"/>
  <c r="R64" i="2" s="1"/>
  <c r="U64" i="2" s="1"/>
  <c r="V64" i="2" s="1"/>
  <c r="M72" i="2"/>
  <c r="Q72" i="2" s="1"/>
  <c r="T72" i="2" s="1"/>
  <c r="M81" i="2"/>
  <c r="Q81" i="2" s="1"/>
  <c r="T81" i="2" s="1"/>
  <c r="N82" i="2"/>
  <c r="R82" i="2" s="1"/>
  <c r="U82" i="2" s="1"/>
  <c r="V82" i="2" s="1"/>
  <c r="M90" i="2"/>
  <c r="Q90" i="2" s="1"/>
  <c r="T90" i="2" s="1"/>
  <c r="N91" i="2"/>
  <c r="R91" i="2" s="1"/>
  <c r="U91" i="2" s="1"/>
  <c r="V91" i="2" s="1"/>
  <c r="M99" i="2"/>
  <c r="Q99" i="2" s="1"/>
  <c r="T99" i="2" s="1"/>
  <c r="N100" i="2"/>
  <c r="R100" i="2" s="1"/>
  <c r="U100" i="2" s="1"/>
  <c r="V100" i="2" s="1"/>
  <c r="M62" i="2"/>
  <c r="Q62" i="2" s="1"/>
  <c r="T62" i="2" s="1"/>
  <c r="M71" i="2"/>
  <c r="Q71" i="2" s="1"/>
  <c r="T71" i="2" s="1"/>
  <c r="N72" i="2"/>
  <c r="R72" i="2" s="1"/>
  <c r="U72" i="2" s="1"/>
  <c r="V72" i="2" s="1"/>
  <c r="M80" i="2"/>
  <c r="Q80" i="2" s="1"/>
  <c r="T80" i="2" s="1"/>
  <c r="N81" i="2"/>
  <c r="R81" i="2" s="1"/>
  <c r="U81" i="2" s="1"/>
  <c r="V81" i="2" s="1"/>
  <c r="M89" i="2"/>
  <c r="Q89" i="2" s="1"/>
  <c r="T89" i="2" s="1"/>
  <c r="N90" i="2"/>
  <c r="R90" i="2" s="1"/>
  <c r="U90" i="2" s="1"/>
  <c r="V90" i="2" s="1"/>
  <c r="M98" i="2"/>
  <c r="Q98" i="2" s="1"/>
  <c r="T98" i="2" s="1"/>
  <c r="N99" i="2"/>
  <c r="R99" i="2" s="1"/>
  <c r="U99" i="2" s="1"/>
  <c r="V99" i="2" s="1"/>
  <c r="M60" i="2"/>
  <c r="Q60" i="2" s="1"/>
  <c r="T60" i="2" s="1"/>
  <c r="N62" i="2"/>
  <c r="R62" i="2" s="1"/>
  <c r="U62" i="2" s="1"/>
  <c r="V62" i="2" s="1"/>
  <c r="M70" i="2"/>
  <c r="Q70" i="2" s="1"/>
  <c r="T70" i="2" s="1"/>
  <c r="N71" i="2"/>
  <c r="R71" i="2" s="1"/>
  <c r="U71" i="2" s="1"/>
  <c r="V71" i="2" s="1"/>
  <c r="M79" i="2"/>
  <c r="Q79" i="2" s="1"/>
  <c r="T79" i="2" s="1"/>
  <c r="N80" i="2"/>
  <c r="R80" i="2" s="1"/>
  <c r="U80" i="2" s="1"/>
  <c r="V80" i="2" s="1"/>
  <c r="M88" i="2"/>
  <c r="Q88" i="2" s="1"/>
  <c r="T88" i="2" s="1"/>
  <c r="N89" i="2"/>
  <c r="R89" i="2" s="1"/>
  <c r="U89" i="2" s="1"/>
  <c r="V89" i="2" s="1"/>
  <c r="M97" i="2"/>
  <c r="Q97" i="2" s="1"/>
  <c r="T97" i="2" s="1"/>
  <c r="N98" i="2"/>
  <c r="R98" i="2" s="1"/>
  <c r="U98" i="2" s="1"/>
  <c r="V98" i="2" s="1"/>
  <c r="M59" i="2"/>
  <c r="Q59" i="2" s="1"/>
  <c r="T59" i="2" s="1"/>
  <c r="N60" i="2"/>
  <c r="R60" i="2" s="1"/>
  <c r="U60" i="2" s="1"/>
  <c r="V60" i="2" s="1"/>
  <c r="M68" i="2"/>
  <c r="Q68" i="2" s="1"/>
  <c r="T68" i="2" s="1"/>
  <c r="N70" i="2"/>
  <c r="R70" i="2" s="1"/>
  <c r="U70" i="2" s="1"/>
  <c r="V70" i="2" s="1"/>
  <c r="M78" i="2"/>
  <c r="Q78" i="2" s="1"/>
  <c r="T78" i="2" s="1"/>
  <c r="N79" i="2"/>
  <c r="R79" i="2" s="1"/>
  <c r="U79" i="2" s="1"/>
  <c r="V79" i="2" s="1"/>
  <c r="M87" i="2"/>
  <c r="Q87" i="2" s="1"/>
  <c r="T87" i="2" s="1"/>
  <c r="N88" i="2"/>
  <c r="R88" i="2" s="1"/>
  <c r="U88" i="2" s="1"/>
  <c r="V88" i="2" s="1"/>
  <c r="M96" i="2"/>
  <c r="Q96" i="2" s="1"/>
  <c r="T96" i="2" s="1"/>
  <c r="N97" i="2"/>
  <c r="R97" i="2" s="1"/>
  <c r="U97" i="2" s="1"/>
  <c r="V97" i="2" s="1"/>
  <c r="M58" i="2"/>
  <c r="Q58" i="2" s="1"/>
  <c r="T58" i="2" s="1"/>
  <c r="N59" i="2"/>
  <c r="R59" i="2" s="1"/>
  <c r="U59" i="2" s="1"/>
  <c r="V59" i="2" s="1"/>
  <c r="M67" i="2"/>
  <c r="Q67" i="2" s="1"/>
  <c r="T67" i="2" s="1"/>
  <c r="N68" i="2"/>
  <c r="R68" i="2" s="1"/>
  <c r="U68" i="2" s="1"/>
  <c r="V68" i="2" s="1"/>
  <c r="M76" i="2"/>
  <c r="Q76" i="2" s="1"/>
  <c r="T76" i="2" s="1"/>
  <c r="N78" i="2"/>
  <c r="R78" i="2" s="1"/>
  <c r="U78" i="2" s="1"/>
  <c r="V78" i="2" s="1"/>
  <c r="M86" i="2"/>
  <c r="Q86" i="2" s="1"/>
  <c r="T86" i="2" s="1"/>
  <c r="N87" i="2"/>
  <c r="R87" i="2" s="1"/>
  <c r="U87" i="2" s="1"/>
  <c r="V87" i="2" s="1"/>
  <c r="M95" i="2"/>
  <c r="Q95" i="2" s="1"/>
  <c r="T95" i="2" s="1"/>
  <c r="N96" i="2"/>
  <c r="R96" i="2" s="1"/>
  <c r="U96" i="2" s="1"/>
  <c r="V96" i="2" s="1"/>
  <c r="M57" i="2"/>
  <c r="Q57" i="2" s="1"/>
  <c r="T57" i="2" s="1"/>
  <c r="N58" i="2"/>
  <c r="R58" i="2" s="1"/>
  <c r="U58" i="2" s="1"/>
  <c r="V58" i="2" s="1"/>
  <c r="M66" i="2"/>
  <c r="Q66" i="2" s="1"/>
  <c r="T66" i="2" s="1"/>
  <c r="N67" i="2"/>
  <c r="R67" i="2" s="1"/>
  <c r="U67" i="2" s="1"/>
  <c r="V67" i="2" s="1"/>
  <c r="M75" i="2"/>
  <c r="Q75" i="2" s="1"/>
  <c r="T75" i="2" s="1"/>
  <c r="N76" i="2"/>
  <c r="R76" i="2" s="1"/>
  <c r="U76" i="2" s="1"/>
  <c r="V76" i="2" s="1"/>
  <c r="M84" i="2"/>
  <c r="Q84" i="2" s="1"/>
  <c r="T84" i="2" s="1"/>
  <c r="N86" i="2"/>
  <c r="R86" i="2" s="1"/>
  <c r="U86" i="2" s="1"/>
  <c r="V86" i="2" s="1"/>
  <c r="M6" i="3" l="1"/>
  <c r="J7" i="3"/>
  <c r="M5" i="3"/>
  <c r="N6" i="3"/>
  <c r="N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Ashley Smyth</author>
  </authors>
  <commentList>
    <comment ref="O12" authorId="0" shapeId="0" xr:uid="{B7DD8588-E57A-4506-9E38-1063E24AB67D}">
      <text>
        <r>
          <rPr>
            <b/>
            <sz val="9"/>
            <color indexed="81"/>
            <rFont val="Verdana"/>
            <family val="2"/>
          </rPr>
          <t>Ashley Smyth:</t>
        </r>
        <r>
          <rPr>
            <sz val="9"/>
            <color indexed="81"/>
            <rFont val="Verdana"/>
            <family val="2"/>
          </rPr>
          <t xml:space="preserve">
Obtained from Gas Concentrations spreadsheet @ STDS temp- should be same as ambent temp
</t>
        </r>
      </text>
    </comment>
    <comment ref="S12" authorId="0" shapeId="0" xr:uid="{224D0E90-F12C-4F30-B5C0-C548491BBF83}">
      <text>
        <r>
          <rPr>
            <b/>
            <sz val="9"/>
            <color indexed="81"/>
            <rFont val="Verdana"/>
            <family val="2"/>
          </rPr>
          <t>Ashley Smyth:</t>
        </r>
        <r>
          <rPr>
            <sz val="9"/>
            <color indexed="81"/>
            <rFont val="Verdana"/>
            <family val="2"/>
          </rPr>
          <t xml:space="preserve">
From Gas Concentration Spreadsheet at experimental temperature
</t>
        </r>
      </text>
    </comment>
    <comment ref="O53" authorId="0" shapeId="0" xr:uid="{CC8F6441-2AAE-4109-82BF-B512D21C9B79}">
      <text>
        <r>
          <rPr>
            <b/>
            <sz val="9"/>
            <color rgb="FF000000"/>
            <rFont val="Verdana"/>
            <family val="2"/>
          </rPr>
          <t>Ashley Smyth:</t>
        </r>
        <r>
          <rPr>
            <sz val="9"/>
            <color rgb="FF000000"/>
            <rFont val="Verdana"/>
            <family val="2"/>
          </rPr>
          <t xml:space="preserve">
</t>
        </r>
        <r>
          <rPr>
            <sz val="9"/>
            <color rgb="FF000000"/>
            <rFont val="Verdana"/>
            <family val="2"/>
          </rPr>
          <t xml:space="preserve">Obtained from Gas Concentrations spreadsheet @ STDS temp- should be same as ambent temp
</t>
        </r>
      </text>
    </comment>
    <comment ref="S53" authorId="0" shapeId="0" xr:uid="{F3D7C905-A6E8-4A5C-901A-8C0006D0F9D6}">
      <text>
        <r>
          <rPr>
            <b/>
            <sz val="9"/>
            <color rgb="FF000000"/>
            <rFont val="Verdana"/>
            <family val="2"/>
          </rPr>
          <t>Ashley Smyth:</t>
        </r>
        <r>
          <rPr>
            <sz val="9"/>
            <color rgb="FF000000"/>
            <rFont val="Verdana"/>
            <family val="2"/>
          </rPr>
          <t xml:space="preserve">
</t>
        </r>
        <r>
          <rPr>
            <sz val="9"/>
            <color rgb="FF000000"/>
            <rFont val="Verdana"/>
            <family val="2"/>
          </rPr>
          <t xml:space="preserve">From Gas Concentration Spreadsheet at experimental temperature
</t>
        </r>
      </text>
    </comment>
  </commentList>
</comments>
</file>

<file path=xl/sharedStrings.xml><?xml version="1.0" encoding="utf-8"?>
<sst xmlns="http://schemas.openxmlformats.org/spreadsheetml/2006/main" count="258" uniqueCount="162">
  <si>
    <t>Samples</t>
  </si>
  <si>
    <t>Tech</t>
  </si>
  <si>
    <t>Date</t>
  </si>
  <si>
    <t>Std Temp</t>
  </si>
  <si>
    <t>Field Temp</t>
  </si>
  <si>
    <t>Incubation Date</t>
  </si>
  <si>
    <t>Std Salinity</t>
  </si>
  <si>
    <t>Field Salinity</t>
  </si>
  <si>
    <t>Incubation: Batch or Flow Thru</t>
  </si>
  <si>
    <t>Notes:</t>
  </si>
  <si>
    <t>sample</t>
  </si>
  <si>
    <t>Notes</t>
  </si>
  <si>
    <t>Index</t>
  </si>
  <si>
    <t>TP</t>
  </si>
  <si>
    <t>N2:Ar</t>
  </si>
  <si>
    <t>O2:Ar</t>
  </si>
  <si>
    <t>CV (N2/Ar)</t>
  </si>
  <si>
    <t>N2:Ar (stnd)</t>
  </si>
  <si>
    <t>O2:Ar (stnd)</t>
  </si>
  <si>
    <t>[uM N2]:[uM Ar] (Stds Water Bath Equilibrium)</t>
    <phoneticPr fontId="0" type="noConversion"/>
  </si>
  <si>
    <t>[uM O2]:[uM Ar] (water bath equilibrium)</t>
  </si>
  <si>
    <t>[uM N2]:[uM Ar] (sample)</t>
  </si>
  <si>
    <t>[uM O2]:[uM Ar] (sample)</t>
  </si>
  <si>
    <t>uM Ar (exp equilibrium)</t>
  </si>
  <si>
    <t>uM N</t>
  </si>
  <si>
    <t>uMO2</t>
  </si>
  <si>
    <t>mg/L O2</t>
  </si>
  <si>
    <t>stds</t>
  </si>
  <si>
    <t>Leak Test</t>
  </si>
  <si>
    <t>Want &lt;1%</t>
  </si>
  <si>
    <t>CV (N2:Ar)</t>
  </si>
  <si>
    <t>Want &lt;0.5</t>
  </si>
  <si>
    <t>Slope</t>
  </si>
  <si>
    <t>Expected N2</t>
  </si>
  <si>
    <t>Intercept</t>
  </si>
  <si>
    <t>N2 %Diff</t>
  </si>
  <si>
    <t>Want &lt;5</t>
  </si>
  <si>
    <t>Inputs</t>
  </si>
  <si>
    <t>Dissolved gas concentrations</t>
  </si>
  <si>
    <t>(micromoles/L)</t>
  </si>
  <si>
    <t>Water   TEMP</t>
  </si>
  <si>
    <t>SALINITY</t>
  </si>
  <si>
    <t>PRESSURE mmHG</t>
  </si>
  <si>
    <t>Headspace Temp (opt.)</t>
  </si>
  <si>
    <t>P(H2O)@water T</t>
  </si>
  <si>
    <t>P(H2O)@ head T</t>
  </si>
  <si>
    <t>T/100</t>
  </si>
  <si>
    <t>100/T</t>
  </si>
  <si>
    <t>LN T/100</t>
  </si>
  <si>
    <t>[N2]</t>
  </si>
  <si>
    <t>[O2]</t>
  </si>
  <si>
    <t>[Ar]</t>
  </si>
  <si>
    <t>N2/Ar</t>
  </si>
  <si>
    <t>O2/Ar</t>
  </si>
  <si>
    <t>TABLE OF COEFFICIENTS</t>
  </si>
  <si>
    <t>N2</t>
  </si>
  <si>
    <t>O2</t>
  </si>
  <si>
    <t>Ar</t>
  </si>
  <si>
    <t>mbar</t>
  </si>
  <si>
    <t>mmHg</t>
  </si>
  <si>
    <t>A1</t>
  </si>
  <si>
    <t>A2</t>
  </si>
  <si>
    <t>A3</t>
  </si>
  <si>
    <t>A4</t>
  </si>
  <si>
    <t>B1</t>
  </si>
  <si>
    <t>B2</t>
  </si>
  <si>
    <t>B3</t>
  </si>
  <si>
    <t>K</t>
  </si>
  <si>
    <t>Chan 0, Detector:</t>
  </si>
  <si>
    <t>SEM</t>
  </si>
  <si>
    <t>Chan 0, Mea Mode:</t>
  </si>
  <si>
    <t>SAMP</t>
  </si>
  <si>
    <t>Chan 0, First Mass:</t>
  </si>
  <si>
    <t>Chan 0, Width:</t>
  </si>
  <si>
    <t>Chan 0, Dwell/Speed:</t>
  </si>
  <si>
    <t>Chan 0, Resolution:</t>
  </si>
  <si>
    <t>Chan 0, Amp Mode:</t>
  </si>
  <si>
    <t>Auto</t>
  </si>
  <si>
    <t>Chan 0, Amp Range:</t>
  </si>
  <si>
    <t>Chan 0, Pause Cal:</t>
  </si>
  <si>
    <t>Chan 0, SEM:</t>
  </si>
  <si>
    <t>Chan 1, Detector:</t>
  </si>
  <si>
    <t>Chan 1, Mea Mode:</t>
  </si>
  <si>
    <t>Chan 1, First Mass:</t>
  </si>
  <si>
    <t>Chan 1, Width:</t>
  </si>
  <si>
    <t>Chan 1, Dwell/Speed:</t>
  </si>
  <si>
    <t>Chan 1, Resolution:</t>
  </si>
  <si>
    <t>Chan 1, Amp Mode:</t>
  </si>
  <si>
    <t>Chan 1, Amp Range:</t>
  </si>
  <si>
    <t>Chan 1, Pause Cal:</t>
  </si>
  <si>
    <t>Chan 1, SEM:</t>
  </si>
  <si>
    <t>Chan 2, Detector:</t>
  </si>
  <si>
    <t>Chan 2, Mea Mode:</t>
  </si>
  <si>
    <t>Chan 2, First Mass:</t>
  </si>
  <si>
    <t>Chan 2, Width:</t>
  </si>
  <si>
    <t>Chan 2, Dwell/Speed:</t>
  </si>
  <si>
    <t>Chan 2, Resolution:</t>
  </si>
  <si>
    <t>Chan 2, Amp Mode:</t>
  </si>
  <si>
    <t>Chan 2, Amp Range:</t>
  </si>
  <si>
    <t>Chan 2, Pause Cal:</t>
  </si>
  <si>
    <t>Chan 2, SEM:</t>
  </si>
  <si>
    <t>Chan 3, Detector:</t>
  </si>
  <si>
    <t>Chan 3, Mea Mode:</t>
  </si>
  <si>
    <t>Chan 3, First Mass:</t>
  </si>
  <si>
    <t>Chan 3, Width:</t>
  </si>
  <si>
    <t>Chan 3, Dwell/Speed:</t>
  </si>
  <si>
    <t>Chan 3, Resolution:</t>
  </si>
  <si>
    <t>Chan 3, Amp Mode:</t>
  </si>
  <si>
    <t>Chan 3, Amp Range:</t>
  </si>
  <si>
    <t>Chan 3, Pause Cal:</t>
  </si>
  <si>
    <t>Chan 3, SEM:</t>
  </si>
  <si>
    <t>Sample ID</t>
  </si>
  <si>
    <t>Time</t>
  </si>
  <si>
    <t>Colin F</t>
  </si>
  <si>
    <t>IS_P1_0H_R1</t>
  </si>
  <si>
    <t>IS_P1_0H_R2</t>
  </si>
  <si>
    <t>IS_P1_0H_R3</t>
  </si>
  <si>
    <t>IS_P1_4H_R1</t>
  </si>
  <si>
    <t>IS_P1_4H_R2</t>
  </si>
  <si>
    <t>IS_P1_4H_R3</t>
  </si>
  <si>
    <t>IS_P1_8H_R1</t>
  </si>
  <si>
    <t>IS_P1_8H_R2</t>
  </si>
  <si>
    <t>IS_P1_8H_R3</t>
  </si>
  <si>
    <t>IS_P4i_0H_R1</t>
  </si>
  <si>
    <t>IS_P4i_0H_R2</t>
  </si>
  <si>
    <t>IS_P4i_0H_R3</t>
  </si>
  <si>
    <t>IS_P4i_4H_R1</t>
  </si>
  <si>
    <t>IS_P4i_4H_R2</t>
  </si>
  <si>
    <t>IS_P4i_4H_R3</t>
  </si>
  <si>
    <t>IS_P4i_8H_R1</t>
  </si>
  <si>
    <t>IS_P4i_8H_R2</t>
  </si>
  <si>
    <t>IS_P4i_8H_R3</t>
  </si>
  <si>
    <t>IS_P4_0H_R1</t>
  </si>
  <si>
    <t>IS_P4_0H_R2</t>
  </si>
  <si>
    <t>IS_P4_0H_R3</t>
  </si>
  <si>
    <t>IS_P4_4H_R1</t>
  </si>
  <si>
    <t>IS_P4_4H_R2</t>
  </si>
  <si>
    <t>IS_P4_4H_R3</t>
  </si>
  <si>
    <t>IS_P4_8H_R1</t>
  </si>
  <si>
    <t>IS_P4_8H_R2</t>
  </si>
  <si>
    <t>IS_P4_8H_R3</t>
  </si>
  <si>
    <t>Dr_P5_0H_R1</t>
  </si>
  <si>
    <t>Dr_P5_0H_R2</t>
  </si>
  <si>
    <t>Dr_P5_0H_R3</t>
  </si>
  <si>
    <t>Dr_P5_4H_R1</t>
  </si>
  <si>
    <t>Dr_P5_4H_R2</t>
  </si>
  <si>
    <t>Dr_P5_4H_R3</t>
  </si>
  <si>
    <t>Dr_P5_8H_R1</t>
  </si>
  <si>
    <t>Dr_P5_8H_R2</t>
  </si>
  <si>
    <t>Dr_P5_8H_R3</t>
  </si>
  <si>
    <t>Dr_P4_0H_R1</t>
  </si>
  <si>
    <t>Dr_P4_0H_R2</t>
  </si>
  <si>
    <t>Dr_P4_0H_R3</t>
  </si>
  <si>
    <t>Dr_P4_4H_R1</t>
  </si>
  <si>
    <t>Dr_P4_4H_R2</t>
  </si>
  <si>
    <t>Dr_P4_4H_R3</t>
  </si>
  <si>
    <t>Dr_P4_8H_R1</t>
  </si>
  <si>
    <t>Dr_P4_8H_R2</t>
  </si>
  <si>
    <t>Dr_P4_8H_R3</t>
  </si>
  <si>
    <t>22 C</t>
  </si>
  <si>
    <t>24 C</t>
  </si>
  <si>
    <t>Batch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</si>
</sst>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0000"/>
    <numFmt numFmtId="166" formatCode="h:mm;@"/>
    <numFmt numFmtId="167" formatCode="0.0000"/>
    <numFmt numFmtId="168" formatCode="0.000%"/>
    <numFmt numFmtId="169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name val="Verdana"/>
      <family val="2"/>
    </font>
    <font>
      <i/>
      <sz val="10"/>
      <name val="Verdan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Verdana"/>
      <family val="2"/>
    </font>
    <font>
      <sz val="9"/>
      <color indexed="81"/>
      <name val="Verdana"/>
      <family val="2"/>
    </font>
    <font>
      <b/>
      <sz val="9"/>
      <color rgb="FF000000"/>
      <name val="Verdana"/>
      <family val="2"/>
    </font>
    <font>
      <sz val="9"/>
      <color rgb="FF000000"/>
      <name val="Verdana"/>
      <family val="2"/>
    </font>
    <font>
      <sz val="16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56"/>
      <name val="Arial"/>
      <family val="2"/>
    </font>
    <font>
      <sz val="10"/>
      <color indexed="10"/>
      <name val="Arial"/>
      <family val="2"/>
    </font>
    <font>
      <sz val="10.5"/>
      <color theme="1"/>
      <name val="Aptos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8">
    <xf numFmtId="0" fontId="0" fillId="0" borderId="0" xfId="0"/>
    <xf numFmtId="0" fontId="3" fillId="2" borderId="1" xfId="0" applyFont="1" applyFill="1" applyBorder="1" applyAlignment="1">
      <alignment horizontal="left"/>
    </xf>
    <xf numFmtId="0" fontId="0" fillId="2" borderId="2" xfId="0" applyFill="1" applyBorder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3" fillId="2" borderId="3" xfId="0" applyFont="1" applyFill="1" applyBorder="1" applyAlignment="1">
      <alignment horizontal="left" wrapText="1"/>
    </xf>
    <xf numFmtId="0" fontId="0" fillId="2" borderId="4" xfId="0" applyFill="1" applyBorder="1"/>
    <xf numFmtId="2" fontId="0" fillId="0" borderId="0" xfId="0" applyNumberFormat="1"/>
    <xf numFmtId="14" fontId="0" fillId="2" borderId="4" xfId="0" applyNumberFormat="1" applyFill="1" applyBorder="1"/>
    <xf numFmtId="0" fontId="3" fillId="2" borderId="3" xfId="0" applyFont="1" applyFill="1" applyBorder="1" applyAlignment="1">
      <alignment horizontal="left"/>
    </xf>
    <xf numFmtId="0" fontId="0" fillId="2" borderId="4" xfId="0" applyFill="1" applyBorder="1" applyAlignment="1">
      <alignment horizontal="left" wrapText="1"/>
    </xf>
    <xf numFmtId="0" fontId="0" fillId="0" borderId="0" xfId="0" applyAlignment="1">
      <alignment horizontal="left" wrapText="1"/>
    </xf>
    <xf numFmtId="14" fontId="0" fillId="2" borderId="4" xfId="0" applyNumberFormat="1" applyFill="1" applyBorder="1" applyAlignment="1">
      <alignment horizontal="left" wrapText="1"/>
    </xf>
    <xf numFmtId="0" fontId="3" fillId="2" borderId="5" xfId="0" applyFont="1" applyFill="1" applyBorder="1" applyAlignment="1">
      <alignment horizontal="left" wrapText="1"/>
    </xf>
    <xf numFmtId="0" fontId="0" fillId="2" borderId="6" xfId="0" applyFill="1" applyBorder="1" applyAlignment="1">
      <alignment horizontal="left" wrapText="1"/>
    </xf>
    <xf numFmtId="0" fontId="3" fillId="3" borderId="7" xfId="0" applyFont="1" applyFill="1" applyBorder="1"/>
    <xf numFmtId="0" fontId="3" fillId="3" borderId="8" xfId="0" applyFont="1" applyFill="1" applyBorder="1"/>
    <xf numFmtId="166" fontId="3" fillId="3" borderId="8" xfId="0" applyNumberFormat="1" applyFont="1" applyFill="1" applyBorder="1"/>
    <xf numFmtId="2" fontId="3" fillId="3" borderId="8" xfId="0" applyNumberFormat="1" applyFont="1" applyFill="1" applyBorder="1"/>
    <xf numFmtId="167" fontId="4" fillId="3" borderId="8" xfId="0" applyNumberFormat="1" applyFont="1" applyFill="1" applyBorder="1" applyAlignment="1">
      <alignment horizontal="center" vertical="center" wrapText="1"/>
    </xf>
    <xf numFmtId="164" fontId="4" fillId="3" borderId="8" xfId="0" applyNumberFormat="1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2" fontId="4" fillId="3" borderId="8" xfId="0" applyNumberFormat="1" applyFont="1" applyFill="1" applyBorder="1" applyAlignment="1">
      <alignment horizontal="center" vertical="center" wrapText="1"/>
    </xf>
    <xf numFmtId="166" fontId="0" fillId="0" borderId="0" xfId="0" applyNumberFormat="1"/>
    <xf numFmtId="11" fontId="0" fillId="0" borderId="0" xfId="0" applyNumberFormat="1"/>
    <xf numFmtId="167" fontId="0" fillId="0" borderId="0" xfId="0" applyNumberFormat="1"/>
    <xf numFmtId="9" fontId="0" fillId="0" borderId="0" xfId="1" applyFont="1"/>
    <xf numFmtId="0" fontId="5" fillId="0" borderId="0" xfId="0" applyFont="1"/>
    <xf numFmtId="164" fontId="0" fillId="0" borderId="0" xfId="0" applyNumberFormat="1"/>
    <xf numFmtId="168" fontId="0" fillId="0" borderId="0" xfId="1" applyNumberFormat="1" applyFont="1"/>
    <xf numFmtId="10" fontId="0" fillId="0" borderId="0" xfId="1" applyNumberFormat="1" applyFont="1"/>
    <xf numFmtId="11" fontId="0" fillId="0" borderId="0" xfId="0" applyNumberFormat="1" applyAlignment="1">
      <alignment horizontal="center"/>
    </xf>
    <xf numFmtId="20" fontId="0" fillId="0" borderId="0" xfId="0" applyNumberFormat="1"/>
    <xf numFmtId="2" fontId="6" fillId="4" borderId="1" xfId="0" applyNumberFormat="1" applyFont="1" applyFill="1" applyBorder="1"/>
    <xf numFmtId="2" fontId="0" fillId="4" borderId="9" xfId="0" applyNumberFormat="1" applyFill="1" applyBorder="1" applyAlignment="1">
      <alignment horizontal="center"/>
    </xf>
    <xf numFmtId="164" fontId="0" fillId="4" borderId="10" xfId="0" applyNumberFormat="1" applyFill="1" applyBorder="1" applyAlignment="1">
      <alignment horizontal="center"/>
    </xf>
    <xf numFmtId="2" fontId="6" fillId="0" borderId="0" xfId="0" applyNumberFormat="1" applyFont="1"/>
    <xf numFmtId="2" fontId="0" fillId="0" borderId="0" xfId="0" applyNumberFormat="1" applyAlignment="1">
      <alignment horizontal="center"/>
    </xf>
    <xf numFmtId="20" fontId="0" fillId="0" borderId="1" xfId="0" applyNumberFormat="1" applyBorder="1"/>
    <xf numFmtId="166" fontId="0" fillId="0" borderId="9" xfId="0" applyNumberFormat="1" applyBorder="1"/>
    <xf numFmtId="11" fontId="0" fillId="0" borderId="10" xfId="0" applyNumberFormat="1" applyBorder="1"/>
    <xf numFmtId="2" fontId="6" fillId="4" borderId="3" xfId="0" applyNumberFormat="1" applyFont="1" applyFill="1" applyBorder="1"/>
    <xf numFmtId="2" fontId="0" fillId="4" borderId="0" xfId="0" applyNumberFormat="1" applyFill="1" applyAlignment="1">
      <alignment horizontal="center"/>
    </xf>
    <xf numFmtId="164" fontId="7" fillId="4" borderId="11" xfId="0" applyNumberFormat="1" applyFont="1" applyFill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166" fontId="0" fillId="0" borderId="3" xfId="0" applyNumberFormat="1" applyBorder="1"/>
    <xf numFmtId="0" fontId="0" fillId="0" borderId="11" xfId="0" applyBorder="1"/>
    <xf numFmtId="164" fontId="0" fillId="4" borderId="11" xfId="0" applyNumberFormat="1" applyFill="1" applyBorder="1" applyAlignment="1">
      <alignment horizontal="center"/>
    </xf>
    <xf numFmtId="166" fontId="0" fillId="0" borderId="5" xfId="0" applyNumberFormat="1" applyBorder="1"/>
    <xf numFmtId="11" fontId="0" fillId="0" borderId="12" xfId="0" applyNumberFormat="1" applyBorder="1"/>
    <xf numFmtId="0" fontId="0" fillId="0" borderId="13" xfId="0" applyBorder="1"/>
    <xf numFmtId="2" fontId="6" fillId="4" borderId="5" xfId="0" applyNumberFormat="1" applyFont="1" applyFill="1" applyBorder="1"/>
    <xf numFmtId="2" fontId="0" fillId="4" borderId="12" xfId="0" applyNumberFormat="1" applyFill="1" applyBorder="1" applyAlignment="1">
      <alignment horizontal="center"/>
    </xf>
    <xf numFmtId="164" fontId="7" fillId="4" borderId="13" xfId="0" applyNumberFormat="1" applyFont="1" applyFill="1" applyBorder="1" applyAlignment="1">
      <alignment horizontal="center"/>
    </xf>
    <xf numFmtId="167" fontId="8" fillId="0" borderId="0" xfId="0" applyNumberFormat="1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166" fontId="8" fillId="0" borderId="0" xfId="0" applyNumberFormat="1" applyFont="1"/>
    <xf numFmtId="20" fontId="0" fillId="5" borderId="0" xfId="0" applyNumberFormat="1" applyFill="1"/>
    <xf numFmtId="0" fontId="0" fillId="5" borderId="0" xfId="0" applyFill="1"/>
    <xf numFmtId="166" fontId="0" fillId="5" borderId="0" xfId="0" applyNumberFormat="1" applyFill="1"/>
    <xf numFmtId="11" fontId="0" fillId="5" borderId="0" xfId="0" applyNumberFormat="1" applyFill="1"/>
    <xf numFmtId="2" fontId="0" fillId="5" borderId="0" xfId="0" applyNumberFormat="1" applyFill="1"/>
    <xf numFmtId="2" fontId="0" fillId="0" borderId="17" xfId="0" applyNumberFormat="1" applyBorder="1"/>
    <xf numFmtId="2" fontId="16" fillId="6" borderId="17" xfId="0" applyNumberFormat="1" applyFont="1" applyFill="1" applyBorder="1" applyAlignment="1">
      <alignment vertical="center" wrapText="1"/>
    </xf>
    <xf numFmtId="0" fontId="16" fillId="6" borderId="0" xfId="0" applyFont="1" applyFill="1" applyAlignment="1">
      <alignment vertical="center" wrapText="1"/>
    </xf>
    <xf numFmtId="2" fontId="16" fillId="6" borderId="0" xfId="0" applyNumberFormat="1" applyFont="1" applyFill="1" applyAlignment="1">
      <alignment vertical="center" wrapText="1"/>
    </xf>
    <xf numFmtId="2" fontId="16" fillId="6" borderId="18" xfId="0" applyNumberFormat="1" applyFont="1" applyFill="1" applyBorder="1" applyAlignment="1">
      <alignment vertical="center" wrapText="1"/>
    </xf>
    <xf numFmtId="2" fontId="17" fillId="0" borderId="17" xfId="0" applyNumberFormat="1" applyFont="1" applyBorder="1" applyAlignment="1">
      <alignment horizontal="center" vertical="center" wrapText="1"/>
    </xf>
    <xf numFmtId="2" fontId="17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7" fillId="7" borderId="17" xfId="0" applyFont="1" applyFill="1" applyBorder="1" applyAlignment="1">
      <alignment horizontal="center" vertical="center"/>
    </xf>
    <xf numFmtId="2" fontId="17" fillId="7" borderId="0" xfId="0" applyNumberFormat="1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17" fillId="7" borderId="18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2" fontId="18" fillId="6" borderId="17" xfId="0" applyNumberFormat="1" applyFont="1" applyFill="1" applyBorder="1"/>
    <xf numFmtId="169" fontId="18" fillId="6" borderId="0" xfId="0" applyNumberFormat="1" applyFont="1" applyFill="1"/>
    <xf numFmtId="2" fontId="18" fillId="6" borderId="0" xfId="0" applyNumberFormat="1" applyFont="1" applyFill="1"/>
    <xf numFmtId="2" fontId="0" fillId="6" borderId="18" xfId="0" applyNumberFormat="1" applyFill="1" applyBorder="1"/>
    <xf numFmtId="2" fontId="4" fillId="7" borderId="17" xfId="0" applyNumberFormat="1" applyFont="1" applyFill="1" applyBorder="1"/>
    <xf numFmtId="2" fontId="4" fillId="7" borderId="0" xfId="0" applyNumberFormat="1" applyFont="1" applyFill="1"/>
    <xf numFmtId="164" fontId="4" fillId="7" borderId="0" xfId="0" applyNumberFormat="1" applyFont="1" applyFill="1"/>
    <xf numFmtId="164" fontId="4" fillId="7" borderId="18" xfId="0" applyNumberFormat="1" applyFont="1" applyFill="1" applyBorder="1"/>
    <xf numFmtId="2" fontId="18" fillId="6" borderId="22" xfId="0" applyNumberFormat="1" applyFont="1" applyFill="1" applyBorder="1"/>
    <xf numFmtId="169" fontId="18" fillId="6" borderId="23" xfId="0" applyNumberFormat="1" applyFont="1" applyFill="1" applyBorder="1"/>
    <xf numFmtId="2" fontId="18" fillId="6" borderId="23" xfId="0" applyNumberFormat="1" applyFont="1" applyFill="1" applyBorder="1"/>
    <xf numFmtId="2" fontId="0" fillId="6" borderId="24" xfId="0" applyNumberFormat="1" applyFill="1" applyBorder="1"/>
    <xf numFmtId="2" fontId="4" fillId="7" borderId="22" xfId="0" applyNumberFormat="1" applyFont="1" applyFill="1" applyBorder="1"/>
    <xf numFmtId="2" fontId="4" fillId="7" borderId="23" xfId="0" applyNumberFormat="1" applyFont="1" applyFill="1" applyBorder="1"/>
    <xf numFmtId="164" fontId="4" fillId="7" borderId="23" xfId="0" applyNumberFormat="1" applyFont="1" applyFill="1" applyBorder="1"/>
    <xf numFmtId="164" fontId="4" fillId="7" borderId="24" xfId="0" applyNumberFormat="1" applyFont="1" applyFill="1" applyBorder="1"/>
    <xf numFmtId="169" fontId="0" fillId="0" borderId="0" xfId="0" applyNumberFormat="1"/>
    <xf numFmtId="168" fontId="0" fillId="0" borderId="0" xfId="0" applyNumberFormat="1"/>
    <xf numFmtId="0" fontId="2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166" fontId="3" fillId="3" borderId="8" xfId="0" applyNumberFormat="1" applyFont="1" applyFill="1" applyBorder="1" applyAlignment="1">
      <alignment horizontal="center" vertical="center" wrapText="1"/>
    </xf>
    <xf numFmtId="2" fontId="3" fillId="3" borderId="8" xfId="0" applyNumberFormat="1" applyFont="1" applyFill="1" applyBorder="1" applyAlignment="1">
      <alignment horizontal="center" vertical="center" wrapText="1"/>
    </xf>
    <xf numFmtId="0" fontId="19" fillId="0" borderId="26" xfId="0" applyFont="1" applyBorder="1" applyAlignment="1">
      <alignment vertical="center" wrapText="1"/>
    </xf>
    <xf numFmtId="0" fontId="19" fillId="0" borderId="0" xfId="0" applyFont="1" applyAlignment="1">
      <alignment vertical="center" wrapText="1"/>
    </xf>
    <xf numFmtId="0" fontId="14" fillId="6" borderId="14" xfId="0" applyFont="1" applyFill="1" applyBorder="1" applyAlignment="1">
      <alignment horizontal="center"/>
    </xf>
    <xf numFmtId="0" fontId="14" fillId="6" borderId="15" xfId="0" applyFont="1" applyFill="1" applyBorder="1" applyAlignment="1">
      <alignment horizontal="center"/>
    </xf>
    <xf numFmtId="0" fontId="14" fillId="6" borderId="16" xfId="0" applyFont="1" applyFill="1" applyBorder="1" applyAlignment="1">
      <alignment horizontal="center"/>
    </xf>
    <xf numFmtId="0" fontId="14" fillId="6" borderId="17" xfId="0" applyFont="1" applyFill="1" applyBorder="1" applyAlignment="1">
      <alignment horizontal="center"/>
    </xf>
    <xf numFmtId="0" fontId="14" fillId="6" borderId="0" xfId="0" applyFont="1" applyFill="1" applyAlignment="1">
      <alignment horizontal="center"/>
    </xf>
    <xf numFmtId="0" fontId="14" fillId="6" borderId="18" xfId="0" applyFont="1" applyFill="1" applyBorder="1" applyAlignment="1">
      <alignment horizontal="center"/>
    </xf>
    <xf numFmtId="0" fontId="15" fillId="7" borderId="14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D8DC1-6A19-4D07-903A-BB62111E3C57}">
  <dimension ref="A1:T28"/>
  <sheetViews>
    <sheetView zoomScale="170" zoomScaleNormal="170" workbookViewId="0">
      <selection activeCell="B6" sqref="B6"/>
    </sheetView>
  </sheetViews>
  <sheetFormatPr baseColWidth="10" defaultColWidth="8.83203125" defaultRowHeight="15" x14ac:dyDescent="0.2"/>
  <cols>
    <col min="1" max="1" width="9.1640625" style="9" customWidth="1"/>
    <col min="3" max="3" width="10.6640625" style="9" customWidth="1"/>
    <col min="4" max="4" width="11.33203125" style="9" customWidth="1"/>
    <col min="7" max="7" width="9.33203125" hidden="1" customWidth="1"/>
    <col min="8" max="9" width="9.1640625" hidden="1" customWidth="1"/>
    <col min="11" max="12" width="9.1640625" style="9" customWidth="1"/>
    <col min="16" max="19" width="0" hidden="1" customWidth="1"/>
    <col min="257" max="257" width="9.1640625" customWidth="1"/>
    <col min="259" max="259" width="10.6640625" customWidth="1"/>
    <col min="260" max="260" width="11.33203125" customWidth="1"/>
    <col min="263" max="265" width="0" hidden="1" customWidth="1"/>
    <col min="267" max="268" width="9.1640625" customWidth="1"/>
    <col min="272" max="275" width="0" hidden="1" customWidth="1"/>
    <col min="513" max="513" width="9.1640625" customWidth="1"/>
    <col min="515" max="515" width="10.6640625" customWidth="1"/>
    <col min="516" max="516" width="11.33203125" customWidth="1"/>
    <col min="519" max="521" width="0" hidden="1" customWidth="1"/>
    <col min="523" max="524" width="9.1640625" customWidth="1"/>
    <col min="528" max="531" width="0" hidden="1" customWidth="1"/>
    <col min="769" max="769" width="9.1640625" customWidth="1"/>
    <col min="771" max="771" width="10.6640625" customWidth="1"/>
    <col min="772" max="772" width="11.33203125" customWidth="1"/>
    <col min="775" max="777" width="0" hidden="1" customWidth="1"/>
    <col min="779" max="780" width="9.1640625" customWidth="1"/>
    <col min="784" max="787" width="0" hidden="1" customWidth="1"/>
    <col min="1025" max="1025" width="9.1640625" customWidth="1"/>
    <col min="1027" max="1027" width="10.6640625" customWidth="1"/>
    <col min="1028" max="1028" width="11.33203125" customWidth="1"/>
    <col min="1031" max="1033" width="0" hidden="1" customWidth="1"/>
    <col min="1035" max="1036" width="9.1640625" customWidth="1"/>
    <col min="1040" max="1043" width="0" hidden="1" customWidth="1"/>
    <col min="1281" max="1281" width="9.1640625" customWidth="1"/>
    <col min="1283" max="1283" width="10.6640625" customWidth="1"/>
    <col min="1284" max="1284" width="11.33203125" customWidth="1"/>
    <col min="1287" max="1289" width="0" hidden="1" customWidth="1"/>
    <col min="1291" max="1292" width="9.1640625" customWidth="1"/>
    <col min="1296" max="1299" width="0" hidden="1" customWidth="1"/>
    <col min="1537" max="1537" width="9.1640625" customWidth="1"/>
    <col min="1539" max="1539" width="10.6640625" customWidth="1"/>
    <col min="1540" max="1540" width="11.33203125" customWidth="1"/>
    <col min="1543" max="1545" width="0" hidden="1" customWidth="1"/>
    <col min="1547" max="1548" width="9.1640625" customWidth="1"/>
    <col min="1552" max="1555" width="0" hidden="1" customWidth="1"/>
    <col min="1793" max="1793" width="9.1640625" customWidth="1"/>
    <col min="1795" max="1795" width="10.6640625" customWidth="1"/>
    <col min="1796" max="1796" width="11.33203125" customWidth="1"/>
    <col min="1799" max="1801" width="0" hidden="1" customWidth="1"/>
    <col min="1803" max="1804" width="9.1640625" customWidth="1"/>
    <col min="1808" max="1811" width="0" hidden="1" customWidth="1"/>
    <col min="2049" max="2049" width="9.1640625" customWidth="1"/>
    <col min="2051" max="2051" width="10.6640625" customWidth="1"/>
    <col min="2052" max="2052" width="11.33203125" customWidth="1"/>
    <col min="2055" max="2057" width="0" hidden="1" customWidth="1"/>
    <col min="2059" max="2060" width="9.1640625" customWidth="1"/>
    <col min="2064" max="2067" width="0" hidden="1" customWidth="1"/>
    <col min="2305" max="2305" width="9.1640625" customWidth="1"/>
    <col min="2307" max="2307" width="10.6640625" customWidth="1"/>
    <col min="2308" max="2308" width="11.33203125" customWidth="1"/>
    <col min="2311" max="2313" width="0" hidden="1" customWidth="1"/>
    <col min="2315" max="2316" width="9.1640625" customWidth="1"/>
    <col min="2320" max="2323" width="0" hidden="1" customWidth="1"/>
    <col min="2561" max="2561" width="9.1640625" customWidth="1"/>
    <col min="2563" max="2563" width="10.6640625" customWidth="1"/>
    <col min="2564" max="2564" width="11.33203125" customWidth="1"/>
    <col min="2567" max="2569" width="0" hidden="1" customWidth="1"/>
    <col min="2571" max="2572" width="9.1640625" customWidth="1"/>
    <col min="2576" max="2579" width="0" hidden="1" customWidth="1"/>
    <col min="2817" max="2817" width="9.1640625" customWidth="1"/>
    <col min="2819" max="2819" width="10.6640625" customWidth="1"/>
    <col min="2820" max="2820" width="11.33203125" customWidth="1"/>
    <col min="2823" max="2825" width="0" hidden="1" customWidth="1"/>
    <col min="2827" max="2828" width="9.1640625" customWidth="1"/>
    <col min="2832" max="2835" width="0" hidden="1" customWidth="1"/>
    <col min="3073" max="3073" width="9.1640625" customWidth="1"/>
    <col min="3075" max="3075" width="10.6640625" customWidth="1"/>
    <col min="3076" max="3076" width="11.33203125" customWidth="1"/>
    <col min="3079" max="3081" width="0" hidden="1" customWidth="1"/>
    <col min="3083" max="3084" width="9.1640625" customWidth="1"/>
    <col min="3088" max="3091" width="0" hidden="1" customWidth="1"/>
    <col min="3329" max="3329" width="9.1640625" customWidth="1"/>
    <col min="3331" max="3331" width="10.6640625" customWidth="1"/>
    <col min="3332" max="3332" width="11.33203125" customWidth="1"/>
    <col min="3335" max="3337" width="0" hidden="1" customWidth="1"/>
    <col min="3339" max="3340" width="9.1640625" customWidth="1"/>
    <col min="3344" max="3347" width="0" hidden="1" customWidth="1"/>
    <col min="3585" max="3585" width="9.1640625" customWidth="1"/>
    <col min="3587" max="3587" width="10.6640625" customWidth="1"/>
    <col min="3588" max="3588" width="11.33203125" customWidth="1"/>
    <col min="3591" max="3593" width="0" hidden="1" customWidth="1"/>
    <col min="3595" max="3596" width="9.1640625" customWidth="1"/>
    <col min="3600" max="3603" width="0" hidden="1" customWidth="1"/>
    <col min="3841" max="3841" width="9.1640625" customWidth="1"/>
    <col min="3843" max="3843" width="10.6640625" customWidth="1"/>
    <col min="3844" max="3844" width="11.33203125" customWidth="1"/>
    <col min="3847" max="3849" width="0" hidden="1" customWidth="1"/>
    <col min="3851" max="3852" width="9.1640625" customWidth="1"/>
    <col min="3856" max="3859" width="0" hidden="1" customWidth="1"/>
    <col min="4097" max="4097" width="9.1640625" customWidth="1"/>
    <col min="4099" max="4099" width="10.6640625" customWidth="1"/>
    <col min="4100" max="4100" width="11.33203125" customWidth="1"/>
    <col min="4103" max="4105" width="0" hidden="1" customWidth="1"/>
    <col min="4107" max="4108" width="9.1640625" customWidth="1"/>
    <col min="4112" max="4115" width="0" hidden="1" customWidth="1"/>
    <col min="4353" max="4353" width="9.1640625" customWidth="1"/>
    <col min="4355" max="4355" width="10.6640625" customWidth="1"/>
    <col min="4356" max="4356" width="11.33203125" customWidth="1"/>
    <col min="4359" max="4361" width="0" hidden="1" customWidth="1"/>
    <col min="4363" max="4364" width="9.1640625" customWidth="1"/>
    <col min="4368" max="4371" width="0" hidden="1" customWidth="1"/>
    <col min="4609" max="4609" width="9.1640625" customWidth="1"/>
    <col min="4611" max="4611" width="10.6640625" customWidth="1"/>
    <col min="4612" max="4612" width="11.33203125" customWidth="1"/>
    <col min="4615" max="4617" width="0" hidden="1" customWidth="1"/>
    <col min="4619" max="4620" width="9.1640625" customWidth="1"/>
    <col min="4624" max="4627" width="0" hidden="1" customWidth="1"/>
    <col min="4865" max="4865" width="9.1640625" customWidth="1"/>
    <col min="4867" max="4867" width="10.6640625" customWidth="1"/>
    <col min="4868" max="4868" width="11.33203125" customWidth="1"/>
    <col min="4871" max="4873" width="0" hidden="1" customWidth="1"/>
    <col min="4875" max="4876" width="9.1640625" customWidth="1"/>
    <col min="4880" max="4883" width="0" hidden="1" customWidth="1"/>
    <col min="5121" max="5121" width="9.1640625" customWidth="1"/>
    <col min="5123" max="5123" width="10.6640625" customWidth="1"/>
    <col min="5124" max="5124" width="11.33203125" customWidth="1"/>
    <col min="5127" max="5129" width="0" hidden="1" customWidth="1"/>
    <col min="5131" max="5132" width="9.1640625" customWidth="1"/>
    <col min="5136" max="5139" width="0" hidden="1" customWidth="1"/>
    <col min="5377" max="5377" width="9.1640625" customWidth="1"/>
    <col min="5379" max="5379" width="10.6640625" customWidth="1"/>
    <col min="5380" max="5380" width="11.33203125" customWidth="1"/>
    <col min="5383" max="5385" width="0" hidden="1" customWidth="1"/>
    <col min="5387" max="5388" width="9.1640625" customWidth="1"/>
    <col min="5392" max="5395" width="0" hidden="1" customWidth="1"/>
    <col min="5633" max="5633" width="9.1640625" customWidth="1"/>
    <col min="5635" max="5635" width="10.6640625" customWidth="1"/>
    <col min="5636" max="5636" width="11.33203125" customWidth="1"/>
    <col min="5639" max="5641" width="0" hidden="1" customWidth="1"/>
    <col min="5643" max="5644" width="9.1640625" customWidth="1"/>
    <col min="5648" max="5651" width="0" hidden="1" customWidth="1"/>
    <col min="5889" max="5889" width="9.1640625" customWidth="1"/>
    <col min="5891" max="5891" width="10.6640625" customWidth="1"/>
    <col min="5892" max="5892" width="11.33203125" customWidth="1"/>
    <col min="5895" max="5897" width="0" hidden="1" customWidth="1"/>
    <col min="5899" max="5900" width="9.1640625" customWidth="1"/>
    <col min="5904" max="5907" width="0" hidden="1" customWidth="1"/>
    <col min="6145" max="6145" width="9.1640625" customWidth="1"/>
    <col min="6147" max="6147" width="10.6640625" customWidth="1"/>
    <col min="6148" max="6148" width="11.33203125" customWidth="1"/>
    <col min="6151" max="6153" width="0" hidden="1" customWidth="1"/>
    <col min="6155" max="6156" width="9.1640625" customWidth="1"/>
    <col min="6160" max="6163" width="0" hidden="1" customWidth="1"/>
    <col min="6401" max="6401" width="9.1640625" customWidth="1"/>
    <col min="6403" max="6403" width="10.6640625" customWidth="1"/>
    <col min="6404" max="6404" width="11.33203125" customWidth="1"/>
    <col min="6407" max="6409" width="0" hidden="1" customWidth="1"/>
    <col min="6411" max="6412" width="9.1640625" customWidth="1"/>
    <col min="6416" max="6419" width="0" hidden="1" customWidth="1"/>
    <col min="6657" max="6657" width="9.1640625" customWidth="1"/>
    <col min="6659" max="6659" width="10.6640625" customWidth="1"/>
    <col min="6660" max="6660" width="11.33203125" customWidth="1"/>
    <col min="6663" max="6665" width="0" hidden="1" customWidth="1"/>
    <col min="6667" max="6668" width="9.1640625" customWidth="1"/>
    <col min="6672" max="6675" width="0" hidden="1" customWidth="1"/>
    <col min="6913" max="6913" width="9.1640625" customWidth="1"/>
    <col min="6915" max="6915" width="10.6640625" customWidth="1"/>
    <col min="6916" max="6916" width="11.33203125" customWidth="1"/>
    <col min="6919" max="6921" width="0" hidden="1" customWidth="1"/>
    <col min="6923" max="6924" width="9.1640625" customWidth="1"/>
    <col min="6928" max="6931" width="0" hidden="1" customWidth="1"/>
    <col min="7169" max="7169" width="9.1640625" customWidth="1"/>
    <col min="7171" max="7171" width="10.6640625" customWidth="1"/>
    <col min="7172" max="7172" width="11.33203125" customWidth="1"/>
    <col min="7175" max="7177" width="0" hidden="1" customWidth="1"/>
    <col min="7179" max="7180" width="9.1640625" customWidth="1"/>
    <col min="7184" max="7187" width="0" hidden="1" customWidth="1"/>
    <col min="7425" max="7425" width="9.1640625" customWidth="1"/>
    <col min="7427" max="7427" width="10.6640625" customWidth="1"/>
    <col min="7428" max="7428" width="11.33203125" customWidth="1"/>
    <col min="7431" max="7433" width="0" hidden="1" customWidth="1"/>
    <col min="7435" max="7436" width="9.1640625" customWidth="1"/>
    <col min="7440" max="7443" width="0" hidden="1" customWidth="1"/>
    <col min="7681" max="7681" width="9.1640625" customWidth="1"/>
    <col min="7683" max="7683" width="10.6640625" customWidth="1"/>
    <col min="7684" max="7684" width="11.33203125" customWidth="1"/>
    <col min="7687" max="7689" width="0" hidden="1" customWidth="1"/>
    <col min="7691" max="7692" width="9.1640625" customWidth="1"/>
    <col min="7696" max="7699" width="0" hidden="1" customWidth="1"/>
    <col min="7937" max="7937" width="9.1640625" customWidth="1"/>
    <col min="7939" max="7939" width="10.6640625" customWidth="1"/>
    <col min="7940" max="7940" width="11.33203125" customWidth="1"/>
    <col min="7943" max="7945" width="0" hidden="1" customWidth="1"/>
    <col min="7947" max="7948" width="9.1640625" customWidth="1"/>
    <col min="7952" max="7955" width="0" hidden="1" customWidth="1"/>
    <col min="8193" max="8193" width="9.1640625" customWidth="1"/>
    <col min="8195" max="8195" width="10.6640625" customWidth="1"/>
    <col min="8196" max="8196" width="11.33203125" customWidth="1"/>
    <col min="8199" max="8201" width="0" hidden="1" customWidth="1"/>
    <col min="8203" max="8204" width="9.1640625" customWidth="1"/>
    <col min="8208" max="8211" width="0" hidden="1" customWidth="1"/>
    <col min="8449" max="8449" width="9.1640625" customWidth="1"/>
    <col min="8451" max="8451" width="10.6640625" customWidth="1"/>
    <col min="8452" max="8452" width="11.33203125" customWidth="1"/>
    <col min="8455" max="8457" width="0" hidden="1" customWidth="1"/>
    <col min="8459" max="8460" width="9.1640625" customWidth="1"/>
    <col min="8464" max="8467" width="0" hidden="1" customWidth="1"/>
    <col min="8705" max="8705" width="9.1640625" customWidth="1"/>
    <col min="8707" max="8707" width="10.6640625" customWidth="1"/>
    <col min="8708" max="8708" width="11.33203125" customWidth="1"/>
    <col min="8711" max="8713" width="0" hidden="1" customWidth="1"/>
    <col min="8715" max="8716" width="9.1640625" customWidth="1"/>
    <col min="8720" max="8723" width="0" hidden="1" customWidth="1"/>
    <col min="8961" max="8961" width="9.1640625" customWidth="1"/>
    <col min="8963" max="8963" width="10.6640625" customWidth="1"/>
    <col min="8964" max="8964" width="11.33203125" customWidth="1"/>
    <col min="8967" max="8969" width="0" hidden="1" customWidth="1"/>
    <col min="8971" max="8972" width="9.1640625" customWidth="1"/>
    <col min="8976" max="8979" width="0" hidden="1" customWidth="1"/>
    <col min="9217" max="9217" width="9.1640625" customWidth="1"/>
    <col min="9219" max="9219" width="10.6640625" customWidth="1"/>
    <col min="9220" max="9220" width="11.33203125" customWidth="1"/>
    <col min="9223" max="9225" width="0" hidden="1" customWidth="1"/>
    <col min="9227" max="9228" width="9.1640625" customWidth="1"/>
    <col min="9232" max="9235" width="0" hidden="1" customWidth="1"/>
    <col min="9473" max="9473" width="9.1640625" customWidth="1"/>
    <col min="9475" max="9475" width="10.6640625" customWidth="1"/>
    <col min="9476" max="9476" width="11.33203125" customWidth="1"/>
    <col min="9479" max="9481" width="0" hidden="1" customWidth="1"/>
    <col min="9483" max="9484" width="9.1640625" customWidth="1"/>
    <col min="9488" max="9491" width="0" hidden="1" customWidth="1"/>
    <col min="9729" max="9729" width="9.1640625" customWidth="1"/>
    <col min="9731" max="9731" width="10.6640625" customWidth="1"/>
    <col min="9732" max="9732" width="11.33203125" customWidth="1"/>
    <col min="9735" max="9737" width="0" hidden="1" customWidth="1"/>
    <col min="9739" max="9740" width="9.1640625" customWidth="1"/>
    <col min="9744" max="9747" width="0" hidden="1" customWidth="1"/>
    <col min="9985" max="9985" width="9.1640625" customWidth="1"/>
    <col min="9987" max="9987" width="10.6640625" customWidth="1"/>
    <col min="9988" max="9988" width="11.33203125" customWidth="1"/>
    <col min="9991" max="9993" width="0" hidden="1" customWidth="1"/>
    <col min="9995" max="9996" width="9.1640625" customWidth="1"/>
    <col min="10000" max="10003" width="0" hidden="1" customWidth="1"/>
    <col min="10241" max="10241" width="9.1640625" customWidth="1"/>
    <col min="10243" max="10243" width="10.6640625" customWidth="1"/>
    <col min="10244" max="10244" width="11.33203125" customWidth="1"/>
    <col min="10247" max="10249" width="0" hidden="1" customWidth="1"/>
    <col min="10251" max="10252" width="9.1640625" customWidth="1"/>
    <col min="10256" max="10259" width="0" hidden="1" customWidth="1"/>
    <col min="10497" max="10497" width="9.1640625" customWidth="1"/>
    <col min="10499" max="10499" width="10.6640625" customWidth="1"/>
    <col min="10500" max="10500" width="11.33203125" customWidth="1"/>
    <col min="10503" max="10505" width="0" hidden="1" customWidth="1"/>
    <col min="10507" max="10508" width="9.1640625" customWidth="1"/>
    <col min="10512" max="10515" width="0" hidden="1" customWidth="1"/>
    <col min="10753" max="10753" width="9.1640625" customWidth="1"/>
    <col min="10755" max="10755" width="10.6640625" customWidth="1"/>
    <col min="10756" max="10756" width="11.33203125" customWidth="1"/>
    <col min="10759" max="10761" width="0" hidden="1" customWidth="1"/>
    <col min="10763" max="10764" width="9.1640625" customWidth="1"/>
    <col min="10768" max="10771" width="0" hidden="1" customWidth="1"/>
    <col min="11009" max="11009" width="9.1640625" customWidth="1"/>
    <col min="11011" max="11011" width="10.6640625" customWidth="1"/>
    <col min="11012" max="11012" width="11.33203125" customWidth="1"/>
    <col min="11015" max="11017" width="0" hidden="1" customWidth="1"/>
    <col min="11019" max="11020" width="9.1640625" customWidth="1"/>
    <col min="11024" max="11027" width="0" hidden="1" customWidth="1"/>
    <col min="11265" max="11265" width="9.1640625" customWidth="1"/>
    <col min="11267" max="11267" width="10.6640625" customWidth="1"/>
    <col min="11268" max="11268" width="11.33203125" customWidth="1"/>
    <col min="11271" max="11273" width="0" hidden="1" customWidth="1"/>
    <col min="11275" max="11276" width="9.1640625" customWidth="1"/>
    <col min="11280" max="11283" width="0" hidden="1" customWidth="1"/>
    <col min="11521" max="11521" width="9.1640625" customWidth="1"/>
    <col min="11523" max="11523" width="10.6640625" customWidth="1"/>
    <col min="11524" max="11524" width="11.33203125" customWidth="1"/>
    <col min="11527" max="11529" width="0" hidden="1" customWidth="1"/>
    <col min="11531" max="11532" width="9.1640625" customWidth="1"/>
    <col min="11536" max="11539" width="0" hidden="1" customWidth="1"/>
    <col min="11777" max="11777" width="9.1640625" customWidth="1"/>
    <col min="11779" max="11779" width="10.6640625" customWidth="1"/>
    <col min="11780" max="11780" width="11.33203125" customWidth="1"/>
    <col min="11783" max="11785" width="0" hidden="1" customWidth="1"/>
    <col min="11787" max="11788" width="9.1640625" customWidth="1"/>
    <col min="11792" max="11795" width="0" hidden="1" customWidth="1"/>
    <col min="12033" max="12033" width="9.1640625" customWidth="1"/>
    <col min="12035" max="12035" width="10.6640625" customWidth="1"/>
    <col min="12036" max="12036" width="11.33203125" customWidth="1"/>
    <col min="12039" max="12041" width="0" hidden="1" customWidth="1"/>
    <col min="12043" max="12044" width="9.1640625" customWidth="1"/>
    <col min="12048" max="12051" width="0" hidden="1" customWidth="1"/>
    <col min="12289" max="12289" width="9.1640625" customWidth="1"/>
    <col min="12291" max="12291" width="10.6640625" customWidth="1"/>
    <col min="12292" max="12292" width="11.33203125" customWidth="1"/>
    <col min="12295" max="12297" width="0" hidden="1" customWidth="1"/>
    <col min="12299" max="12300" width="9.1640625" customWidth="1"/>
    <col min="12304" max="12307" width="0" hidden="1" customWidth="1"/>
    <col min="12545" max="12545" width="9.1640625" customWidth="1"/>
    <col min="12547" max="12547" width="10.6640625" customWidth="1"/>
    <col min="12548" max="12548" width="11.33203125" customWidth="1"/>
    <col min="12551" max="12553" width="0" hidden="1" customWidth="1"/>
    <col min="12555" max="12556" width="9.1640625" customWidth="1"/>
    <col min="12560" max="12563" width="0" hidden="1" customWidth="1"/>
    <col min="12801" max="12801" width="9.1640625" customWidth="1"/>
    <col min="12803" max="12803" width="10.6640625" customWidth="1"/>
    <col min="12804" max="12804" width="11.33203125" customWidth="1"/>
    <col min="12807" max="12809" width="0" hidden="1" customWidth="1"/>
    <col min="12811" max="12812" width="9.1640625" customWidth="1"/>
    <col min="12816" max="12819" width="0" hidden="1" customWidth="1"/>
    <col min="13057" max="13057" width="9.1640625" customWidth="1"/>
    <col min="13059" max="13059" width="10.6640625" customWidth="1"/>
    <col min="13060" max="13060" width="11.33203125" customWidth="1"/>
    <col min="13063" max="13065" width="0" hidden="1" customWidth="1"/>
    <col min="13067" max="13068" width="9.1640625" customWidth="1"/>
    <col min="13072" max="13075" width="0" hidden="1" customWidth="1"/>
    <col min="13313" max="13313" width="9.1640625" customWidth="1"/>
    <col min="13315" max="13315" width="10.6640625" customWidth="1"/>
    <col min="13316" max="13316" width="11.33203125" customWidth="1"/>
    <col min="13319" max="13321" width="0" hidden="1" customWidth="1"/>
    <col min="13323" max="13324" width="9.1640625" customWidth="1"/>
    <col min="13328" max="13331" width="0" hidden="1" customWidth="1"/>
    <col min="13569" max="13569" width="9.1640625" customWidth="1"/>
    <col min="13571" max="13571" width="10.6640625" customWidth="1"/>
    <col min="13572" max="13572" width="11.33203125" customWidth="1"/>
    <col min="13575" max="13577" width="0" hidden="1" customWidth="1"/>
    <col min="13579" max="13580" width="9.1640625" customWidth="1"/>
    <col min="13584" max="13587" width="0" hidden="1" customWidth="1"/>
    <col min="13825" max="13825" width="9.1640625" customWidth="1"/>
    <col min="13827" max="13827" width="10.6640625" customWidth="1"/>
    <col min="13828" max="13828" width="11.33203125" customWidth="1"/>
    <col min="13831" max="13833" width="0" hidden="1" customWidth="1"/>
    <col min="13835" max="13836" width="9.1640625" customWidth="1"/>
    <col min="13840" max="13843" width="0" hidden="1" customWidth="1"/>
    <col min="14081" max="14081" width="9.1640625" customWidth="1"/>
    <col min="14083" max="14083" width="10.6640625" customWidth="1"/>
    <col min="14084" max="14084" width="11.33203125" customWidth="1"/>
    <col min="14087" max="14089" width="0" hidden="1" customWidth="1"/>
    <col min="14091" max="14092" width="9.1640625" customWidth="1"/>
    <col min="14096" max="14099" width="0" hidden="1" customWidth="1"/>
    <col min="14337" max="14337" width="9.1640625" customWidth="1"/>
    <col min="14339" max="14339" width="10.6640625" customWidth="1"/>
    <col min="14340" max="14340" width="11.33203125" customWidth="1"/>
    <col min="14343" max="14345" width="0" hidden="1" customWidth="1"/>
    <col min="14347" max="14348" width="9.1640625" customWidth="1"/>
    <col min="14352" max="14355" width="0" hidden="1" customWidth="1"/>
    <col min="14593" max="14593" width="9.1640625" customWidth="1"/>
    <col min="14595" max="14595" width="10.6640625" customWidth="1"/>
    <col min="14596" max="14596" width="11.33203125" customWidth="1"/>
    <col min="14599" max="14601" width="0" hidden="1" customWidth="1"/>
    <col min="14603" max="14604" width="9.1640625" customWidth="1"/>
    <col min="14608" max="14611" width="0" hidden="1" customWidth="1"/>
    <col min="14849" max="14849" width="9.1640625" customWidth="1"/>
    <col min="14851" max="14851" width="10.6640625" customWidth="1"/>
    <col min="14852" max="14852" width="11.33203125" customWidth="1"/>
    <col min="14855" max="14857" width="0" hidden="1" customWidth="1"/>
    <col min="14859" max="14860" width="9.1640625" customWidth="1"/>
    <col min="14864" max="14867" width="0" hidden="1" customWidth="1"/>
    <col min="15105" max="15105" width="9.1640625" customWidth="1"/>
    <col min="15107" max="15107" width="10.6640625" customWidth="1"/>
    <col min="15108" max="15108" width="11.33203125" customWidth="1"/>
    <col min="15111" max="15113" width="0" hidden="1" customWidth="1"/>
    <col min="15115" max="15116" width="9.1640625" customWidth="1"/>
    <col min="15120" max="15123" width="0" hidden="1" customWidth="1"/>
    <col min="15361" max="15361" width="9.1640625" customWidth="1"/>
    <col min="15363" max="15363" width="10.6640625" customWidth="1"/>
    <col min="15364" max="15364" width="11.33203125" customWidth="1"/>
    <col min="15367" max="15369" width="0" hidden="1" customWidth="1"/>
    <col min="15371" max="15372" width="9.1640625" customWidth="1"/>
    <col min="15376" max="15379" width="0" hidden="1" customWidth="1"/>
    <col min="15617" max="15617" width="9.1640625" customWidth="1"/>
    <col min="15619" max="15619" width="10.6640625" customWidth="1"/>
    <col min="15620" max="15620" width="11.33203125" customWidth="1"/>
    <col min="15623" max="15625" width="0" hidden="1" customWidth="1"/>
    <col min="15627" max="15628" width="9.1640625" customWidth="1"/>
    <col min="15632" max="15635" width="0" hidden="1" customWidth="1"/>
    <col min="15873" max="15873" width="9.1640625" customWidth="1"/>
    <col min="15875" max="15875" width="10.6640625" customWidth="1"/>
    <col min="15876" max="15876" width="11.33203125" customWidth="1"/>
    <col min="15879" max="15881" width="0" hidden="1" customWidth="1"/>
    <col min="15883" max="15884" width="9.1640625" customWidth="1"/>
    <col min="15888" max="15891" width="0" hidden="1" customWidth="1"/>
    <col min="16129" max="16129" width="9.1640625" customWidth="1"/>
    <col min="16131" max="16131" width="10.6640625" customWidth="1"/>
    <col min="16132" max="16132" width="11.33203125" customWidth="1"/>
    <col min="16135" max="16137" width="0" hidden="1" customWidth="1"/>
    <col min="16139" max="16140" width="9.1640625" customWidth="1"/>
    <col min="16144" max="16147" width="0" hidden="1" customWidth="1"/>
  </cols>
  <sheetData>
    <row r="1" spans="1:20" ht="16" thickBot="1" x14ac:dyDescent="0.25"/>
    <row r="2" spans="1:20" ht="16" thickTop="1" x14ac:dyDescent="0.2">
      <c r="A2" s="105" t="s">
        <v>37</v>
      </c>
      <c r="B2" s="106"/>
      <c r="C2" s="106"/>
      <c r="D2" s="107"/>
      <c r="E2" s="65"/>
      <c r="F2" s="9"/>
      <c r="J2" s="111" t="s">
        <v>38</v>
      </c>
      <c r="K2" s="112"/>
      <c r="L2" s="112"/>
      <c r="M2" s="112"/>
      <c r="N2" s="113"/>
    </row>
    <row r="3" spans="1:20" ht="16" thickBot="1" x14ac:dyDescent="0.25">
      <c r="A3" s="108"/>
      <c r="B3" s="109"/>
      <c r="C3" s="109"/>
      <c r="D3" s="110"/>
      <c r="E3" s="65"/>
      <c r="F3" s="9"/>
      <c r="J3" s="114" t="s">
        <v>39</v>
      </c>
      <c r="K3" s="115"/>
      <c r="L3" s="115"/>
      <c r="M3" s="115"/>
      <c r="N3" s="116"/>
    </row>
    <row r="4" spans="1:20" ht="29" thickTop="1" x14ac:dyDescent="0.2">
      <c r="A4" s="66" t="s">
        <v>40</v>
      </c>
      <c r="B4" s="67" t="s">
        <v>41</v>
      </c>
      <c r="C4" s="68" t="s">
        <v>42</v>
      </c>
      <c r="D4" s="69" t="s">
        <v>43</v>
      </c>
      <c r="E4" s="70" t="s">
        <v>44</v>
      </c>
      <c r="F4" s="71" t="s">
        <v>45</v>
      </c>
      <c r="G4" s="72" t="s">
        <v>46</v>
      </c>
      <c r="H4" s="72" t="s">
        <v>47</v>
      </c>
      <c r="I4" s="72" t="s">
        <v>48</v>
      </c>
      <c r="J4" s="73" t="s">
        <v>49</v>
      </c>
      <c r="K4" s="74" t="s">
        <v>50</v>
      </c>
      <c r="L4" s="74" t="s">
        <v>51</v>
      </c>
      <c r="M4" s="75" t="s">
        <v>52</v>
      </c>
      <c r="N4" s="76" t="s">
        <v>53</v>
      </c>
      <c r="O4" s="77"/>
    </row>
    <row r="5" spans="1:20" x14ac:dyDescent="0.2">
      <c r="A5" s="78">
        <v>22</v>
      </c>
      <c r="B5" s="79">
        <v>0</v>
      </c>
      <c r="C5" s="80">
        <v>750</v>
      </c>
      <c r="D5" s="81"/>
      <c r="E5" s="65">
        <f>760*(EXP(24.4543-67.4509*(100/(A5+273.15))-4.8489*LN((A5+273.15)/100)-0.0005445*B5))</f>
        <v>19.816140426738595</v>
      </c>
      <c r="F5" s="9">
        <f>760*(EXP(24.4543-67.4509*(100/(D5+273.15))-4.8489*LN((D5+273.15)/100)-0.0005445*B5))</f>
        <v>4.5789763228124656</v>
      </c>
      <c r="G5" s="9">
        <f>(+A5+273.15)/100</f>
        <v>2.9514999999999998</v>
      </c>
      <c r="H5" s="9">
        <f>100/(+A5+273.15)</f>
        <v>0.33881077418261901</v>
      </c>
      <c r="I5" s="27">
        <f>LN(G5)</f>
        <v>1.082313515698607</v>
      </c>
      <c r="J5" s="82">
        <f>(EXP(+$Q$10+($Q$11*H5)+($Q$12*I5)+($Q$13*G5)+(B5*($Q$14+($Q$15*G5)+($Q$16*G5^2))))*$Q$17/28.01*1000)*((C5-F5)/(760-E5))</f>
        <v>516.17424390184328</v>
      </c>
      <c r="K5" s="83">
        <f>EXP(+$R$10+($R$11*H5)+($R$12*I5)+($R$13*G5)+(B5*($R$14+($R$15*G5)+($R$16*G5^2))))*$R$17/31.9988*1000*((C5-F5)/(760-E5))</f>
        <v>274.63611683625425</v>
      </c>
      <c r="L5" s="83">
        <f>EXP(+$S$10+($S$11*H5)+($S$12*I5)+($S$13*G5)+(B5*($S$14+($S$15*G5)+($S$16*G5^2))))*$S$17/39.948*1000*((C5-F5)/(760-E5))</f>
        <v>13.470687093960043</v>
      </c>
      <c r="M5" s="84">
        <f>J5/L5</f>
        <v>38.318330780119176</v>
      </c>
      <c r="N5" s="85">
        <f>K5/L5</f>
        <v>20.387684378727421</v>
      </c>
    </row>
    <row r="6" spans="1:20" ht="16" thickBot="1" x14ac:dyDescent="0.25">
      <c r="A6" s="86">
        <v>22</v>
      </c>
      <c r="B6" s="87">
        <v>0.13</v>
      </c>
      <c r="C6" s="88">
        <v>760.6</v>
      </c>
      <c r="D6" s="89"/>
      <c r="E6" s="65">
        <f>760*(EXP(24.4543-67.4509*(100/(A6+273.15))-4.8489*LN((A6+273.15)/100)-0.0005445*B6))</f>
        <v>19.81473779088186</v>
      </c>
      <c r="F6" s="9">
        <f>760*(EXP(24.4543-67.4509*(100/(D6+273.15))-4.8489*LN((D6+273.15)/100)-0.0005445*B6))</f>
        <v>4.5786522114447017</v>
      </c>
      <c r="G6" s="9">
        <f>(+A6+273.15)/100</f>
        <v>2.9514999999999998</v>
      </c>
      <c r="H6" s="9">
        <f>100/(+A6+273.15)</f>
        <v>0.33881077418261901</v>
      </c>
      <c r="I6" s="27">
        <f>LN(G6)</f>
        <v>1.082313515698607</v>
      </c>
      <c r="J6" s="90">
        <f>(EXP(+$Q$10+($Q$11*H6)+($Q$12*I6)+($Q$13*G6)+(B6*($Q$14+($Q$15*G6)+($Q$16*G6^2))))*$Q$17/28.01*1000)*((C6-F6)/(760-E6))</f>
        <v>523.08435700349889</v>
      </c>
      <c r="K6" s="91">
        <f>EXP(+$R$10+($R$11*H6)+($R$12*I6)+($R$13*G6)+(B6*($R$14+($R$15*G6)+($R$16*G6^2))))*$R$17/31.9988*1000*((C6-F6)/(760-E6))</f>
        <v>278.33041622876982</v>
      </c>
      <c r="L6" s="91">
        <f>EXP(+$S$10+($S$11*H6)+($S$12*I6)+($S$13*G6)+(B6*($S$14+($S$15*G6)+($S$16*G6^2))))*$S$17/39.948*1000*((C6-F6)/(760-E6))</f>
        <v>13.65185268871471</v>
      </c>
      <c r="M6" s="92">
        <f>J6/L6</f>
        <v>38.315997757279206</v>
      </c>
      <c r="N6" s="93">
        <f>K6/L6</f>
        <v>20.387739494057929</v>
      </c>
    </row>
    <row r="7" spans="1:20" ht="16" thickTop="1" x14ac:dyDescent="0.2">
      <c r="B7" s="94"/>
      <c r="E7" s="9"/>
      <c r="F7" s="9"/>
      <c r="G7" s="9"/>
      <c r="H7" s="9"/>
      <c r="I7" s="27"/>
      <c r="J7" s="9">
        <f>J6*2</f>
        <v>1046.1687140069978</v>
      </c>
      <c r="M7" s="30"/>
      <c r="N7" s="30"/>
    </row>
    <row r="8" spans="1:20" x14ac:dyDescent="0.2">
      <c r="B8" s="94"/>
      <c r="E8" s="9"/>
      <c r="F8" s="9"/>
      <c r="G8" s="9"/>
      <c r="H8" s="9"/>
      <c r="I8" s="27"/>
      <c r="J8" s="9"/>
      <c r="M8" s="30"/>
      <c r="N8" s="30"/>
      <c r="P8" t="s">
        <v>54</v>
      </c>
    </row>
    <row r="9" spans="1:20" x14ac:dyDescent="0.2">
      <c r="B9" s="94"/>
      <c r="E9" s="9"/>
      <c r="F9" s="9"/>
      <c r="G9" s="9"/>
      <c r="H9" s="9"/>
      <c r="I9" s="27"/>
      <c r="J9" s="9"/>
      <c r="M9" s="30"/>
      <c r="N9" s="30"/>
      <c r="Q9" t="s">
        <v>55</v>
      </c>
      <c r="R9" t="s">
        <v>56</v>
      </c>
      <c r="S9" t="s">
        <v>57</v>
      </c>
    </row>
    <row r="10" spans="1:20" x14ac:dyDescent="0.2">
      <c r="B10" s="94" t="s">
        <v>58</v>
      </c>
      <c r="C10" s="9" t="s">
        <v>59</v>
      </c>
      <c r="E10" s="9"/>
      <c r="F10" s="9"/>
      <c r="G10" s="9"/>
      <c r="H10" s="9"/>
      <c r="I10" s="27"/>
      <c r="J10" s="9"/>
      <c r="M10" s="30"/>
      <c r="N10" s="30"/>
      <c r="P10" t="s">
        <v>60</v>
      </c>
      <c r="Q10">
        <v>-172.4965</v>
      </c>
      <c r="R10">
        <v>-173.42920000000001</v>
      </c>
      <c r="S10">
        <v>-173.5146</v>
      </c>
    </row>
    <row r="11" spans="1:20" x14ac:dyDescent="0.2">
      <c r="B11" s="94">
        <v>1006</v>
      </c>
      <c r="C11" s="9">
        <f>B11*0.75</f>
        <v>754.5</v>
      </c>
      <c r="E11" s="9"/>
      <c r="F11" s="9"/>
      <c r="G11" s="9"/>
      <c r="H11" s="9"/>
      <c r="I11" s="27"/>
      <c r="J11" s="9"/>
      <c r="M11" s="30"/>
      <c r="N11" s="30"/>
      <c r="P11" t="s">
        <v>61</v>
      </c>
      <c r="Q11">
        <v>248.42619999999999</v>
      </c>
      <c r="R11">
        <v>249.63390000000001</v>
      </c>
      <c r="S11">
        <v>245.45099999999999</v>
      </c>
    </row>
    <row r="12" spans="1:20" x14ac:dyDescent="0.2">
      <c r="B12" s="94">
        <v>1000</v>
      </c>
      <c r="C12" s="9">
        <f>B12*0.75</f>
        <v>750</v>
      </c>
      <c r="E12" s="9"/>
      <c r="F12" s="9"/>
      <c r="G12" s="9"/>
      <c r="H12" s="9"/>
      <c r="I12" s="27"/>
      <c r="J12" s="9"/>
      <c r="M12" s="30"/>
      <c r="N12" s="30"/>
      <c r="P12" t="s">
        <v>62</v>
      </c>
      <c r="Q12">
        <v>143.07380000000001</v>
      </c>
      <c r="R12">
        <v>143.34829999999999</v>
      </c>
      <c r="S12">
        <v>141.82220000000001</v>
      </c>
      <c r="T12" s="9"/>
    </row>
    <row r="13" spans="1:20" x14ac:dyDescent="0.2">
      <c r="B13" s="94"/>
      <c r="E13" s="9"/>
      <c r="F13" s="9"/>
      <c r="G13" s="9"/>
      <c r="H13" s="9"/>
      <c r="I13" s="27"/>
      <c r="J13" s="9"/>
      <c r="M13" s="30"/>
      <c r="N13" s="30"/>
      <c r="P13" t="s">
        <v>63</v>
      </c>
      <c r="Q13">
        <v>-21.712</v>
      </c>
      <c r="R13">
        <v>-21.8492</v>
      </c>
      <c r="S13">
        <v>-21.802</v>
      </c>
    </row>
    <row r="14" spans="1:20" x14ac:dyDescent="0.2">
      <c r="E14" s="9"/>
      <c r="F14" s="9"/>
      <c r="J14" s="9"/>
      <c r="M14" s="30"/>
      <c r="N14" s="30"/>
      <c r="P14" t="s">
        <v>64</v>
      </c>
      <c r="Q14">
        <v>-4.9780999999999999E-2</v>
      </c>
      <c r="R14">
        <v>-3.3096E-2</v>
      </c>
      <c r="S14">
        <v>-3.4473999999999998E-2</v>
      </c>
    </row>
    <row r="15" spans="1:20" x14ac:dyDescent="0.2">
      <c r="E15" s="9"/>
      <c r="F15" s="9"/>
      <c r="G15" s="9"/>
      <c r="H15" s="9"/>
      <c r="I15" s="27"/>
      <c r="J15" s="9"/>
      <c r="M15" s="30"/>
      <c r="N15" s="30"/>
      <c r="P15" t="s">
        <v>65</v>
      </c>
      <c r="Q15">
        <v>2.5017999999999999E-2</v>
      </c>
      <c r="R15">
        <v>1.4259000000000001E-2</v>
      </c>
      <c r="S15">
        <v>1.4933999999999999E-2</v>
      </c>
    </row>
    <row r="16" spans="1:20" x14ac:dyDescent="0.2">
      <c r="E16" s="9"/>
      <c r="F16" s="9"/>
      <c r="G16" s="9"/>
      <c r="H16" s="9"/>
      <c r="I16" s="27"/>
      <c r="J16" s="9"/>
      <c r="M16" s="30"/>
      <c r="N16" s="30"/>
      <c r="P16" t="s">
        <v>66</v>
      </c>
      <c r="Q16">
        <v>-3.4860999999999998E-3</v>
      </c>
      <c r="R16">
        <v>-1.6999999999999999E-3</v>
      </c>
      <c r="S16">
        <v>-1.7729E-3</v>
      </c>
    </row>
    <row r="17" spans="5:19" x14ac:dyDescent="0.2">
      <c r="E17" s="9"/>
      <c r="F17" s="9"/>
      <c r="G17" s="9"/>
      <c r="H17" s="9"/>
      <c r="I17" s="27"/>
      <c r="J17" s="9"/>
      <c r="M17" s="30"/>
      <c r="N17" s="30"/>
      <c r="P17" t="s">
        <v>67</v>
      </c>
      <c r="Q17">
        <v>1.2504299999999999</v>
      </c>
      <c r="R17">
        <v>1.42903</v>
      </c>
      <c r="S17">
        <v>1.7841899999999999</v>
      </c>
    </row>
    <row r="18" spans="5:19" x14ac:dyDescent="0.2">
      <c r="E18" s="9"/>
      <c r="F18" s="9"/>
      <c r="G18" s="9"/>
      <c r="H18" s="9"/>
      <c r="I18" s="27"/>
      <c r="J18" s="9"/>
      <c r="M18" s="30"/>
      <c r="N18" s="30"/>
    </row>
    <row r="19" spans="5:19" x14ac:dyDescent="0.2">
      <c r="E19" s="9"/>
      <c r="F19" s="9"/>
      <c r="G19" s="9"/>
      <c r="H19" s="9"/>
      <c r="I19" s="27"/>
      <c r="J19" s="9"/>
      <c r="M19" s="30"/>
      <c r="N19" s="30"/>
      <c r="Q19" s="95"/>
    </row>
    <row r="20" spans="5:19" x14ac:dyDescent="0.2">
      <c r="E20" s="9"/>
      <c r="F20" s="9"/>
      <c r="G20" s="9"/>
      <c r="H20" s="9"/>
      <c r="I20" s="27"/>
      <c r="J20" s="9"/>
      <c r="M20" s="30"/>
      <c r="N20" s="30"/>
    </row>
    <row r="21" spans="5:19" x14ac:dyDescent="0.2">
      <c r="E21" s="9"/>
      <c r="F21" s="9"/>
      <c r="G21" s="9"/>
      <c r="H21" s="9"/>
      <c r="I21" s="27"/>
      <c r="J21" s="9"/>
      <c r="M21" s="30"/>
      <c r="N21" s="30"/>
    </row>
    <row r="22" spans="5:19" x14ac:dyDescent="0.2">
      <c r="E22" s="9"/>
      <c r="F22" s="9"/>
      <c r="G22" s="9"/>
      <c r="H22" s="9"/>
      <c r="I22" s="27"/>
      <c r="J22" s="9"/>
      <c r="M22" s="30"/>
      <c r="N22" s="30"/>
    </row>
    <row r="23" spans="5:19" x14ac:dyDescent="0.2">
      <c r="E23" s="9"/>
      <c r="F23" s="9"/>
      <c r="G23" s="9"/>
      <c r="H23" s="9"/>
      <c r="I23" s="27"/>
      <c r="J23" s="9"/>
      <c r="M23" s="30"/>
      <c r="N23" s="30"/>
    </row>
    <row r="24" spans="5:19" x14ac:dyDescent="0.2">
      <c r="E24" s="9"/>
      <c r="F24" s="9"/>
      <c r="G24" s="9"/>
      <c r="H24" s="9"/>
      <c r="I24" s="27"/>
      <c r="J24" s="9"/>
      <c r="M24" s="30"/>
      <c r="N24" s="30"/>
    </row>
    <row r="25" spans="5:19" x14ac:dyDescent="0.2">
      <c r="E25" s="9"/>
      <c r="F25" s="9"/>
      <c r="G25" s="9"/>
      <c r="H25" s="9"/>
      <c r="I25" s="27"/>
      <c r="J25" s="9"/>
      <c r="M25" s="30"/>
      <c r="N25" s="30"/>
    </row>
    <row r="26" spans="5:19" x14ac:dyDescent="0.2">
      <c r="E26" s="9"/>
      <c r="F26" s="9"/>
      <c r="G26" s="9"/>
      <c r="H26" s="9"/>
      <c r="I26" s="27"/>
      <c r="J26" s="9"/>
      <c r="M26" s="30"/>
      <c r="N26" s="30"/>
    </row>
    <row r="27" spans="5:19" x14ac:dyDescent="0.2">
      <c r="E27" s="9"/>
      <c r="F27" s="9"/>
      <c r="G27" s="9"/>
      <c r="H27" s="9"/>
      <c r="I27" s="27"/>
      <c r="J27" s="9"/>
      <c r="M27" s="30"/>
      <c r="N27" s="30"/>
    </row>
    <row r="28" spans="5:19" x14ac:dyDescent="0.2">
      <c r="E28" s="9"/>
      <c r="F28" s="9"/>
      <c r="G28" s="9"/>
      <c r="H28" s="9"/>
      <c r="I28" s="27"/>
      <c r="J28" s="9"/>
      <c r="M28" s="30"/>
      <c r="N28" s="30"/>
    </row>
  </sheetData>
  <mergeCells count="3">
    <mergeCell ref="A2:D3"/>
    <mergeCell ref="J2:N2"/>
    <mergeCell ref="J3:N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18074-C28D-470A-8598-99178D687106}">
  <dimension ref="A1:V166"/>
  <sheetViews>
    <sheetView topLeftCell="H77" zoomScale="150" zoomScaleNormal="150" workbookViewId="0">
      <selection activeCell="T54" sqref="T54:V102"/>
    </sheetView>
  </sheetViews>
  <sheetFormatPr baseColWidth="10" defaultColWidth="12.1640625" defaultRowHeight="15" x14ac:dyDescent="0.2"/>
  <cols>
    <col min="1" max="1" width="25.6640625" customWidth="1"/>
    <col min="2" max="2" width="20.33203125" customWidth="1"/>
    <col min="3" max="3" width="17.33203125" customWidth="1"/>
    <col min="4" max="4" width="16.5" customWidth="1"/>
    <col min="13" max="13" width="13.83203125" bestFit="1" customWidth="1"/>
    <col min="14" max="14" width="11.83203125" customWidth="1"/>
    <col min="15" max="16" width="16.5" style="30" customWidth="1"/>
    <col min="17" max="18" width="12.1640625" style="4"/>
    <col min="19" max="19" width="12.1640625" style="9"/>
    <col min="20" max="20" width="13.5" bestFit="1" customWidth="1"/>
  </cols>
  <sheetData>
    <row r="1" spans="1:22" ht="15" customHeight="1" x14ac:dyDescent="0.2">
      <c r="A1" s="1" t="s">
        <v>0</v>
      </c>
      <c r="B1" s="2">
        <v>45</v>
      </c>
      <c r="O1" s="3"/>
      <c r="P1" s="3"/>
      <c r="S1" s="5"/>
      <c r="T1" s="6"/>
    </row>
    <row r="2" spans="1:22" ht="17" x14ac:dyDescent="0.2">
      <c r="A2" s="7" t="s">
        <v>1</v>
      </c>
      <c r="B2" s="8" t="s">
        <v>113</v>
      </c>
      <c r="O2" s="3"/>
      <c r="P2" s="3"/>
    </row>
    <row r="3" spans="1:22" ht="17" x14ac:dyDescent="0.2">
      <c r="A3" s="7" t="s">
        <v>2</v>
      </c>
      <c r="B3" s="10">
        <v>45587</v>
      </c>
      <c r="O3" s="3"/>
      <c r="P3" s="3"/>
    </row>
    <row r="4" spans="1:22" ht="16" x14ac:dyDescent="0.2">
      <c r="A4" s="11" t="s">
        <v>3</v>
      </c>
      <c r="B4" s="12" t="s">
        <v>159</v>
      </c>
      <c r="C4" s="13"/>
      <c r="D4" s="13"/>
      <c r="E4" s="13"/>
      <c r="F4" s="13"/>
      <c r="G4" s="13"/>
      <c r="H4" s="13"/>
      <c r="I4" s="13"/>
      <c r="J4" s="13"/>
      <c r="K4" s="13"/>
      <c r="O4" s="3"/>
      <c r="P4" s="3"/>
    </row>
    <row r="5" spans="1:22" ht="16" customHeight="1" x14ac:dyDescent="0.2">
      <c r="A5" s="7" t="s">
        <v>4</v>
      </c>
      <c r="B5" s="12" t="s">
        <v>160</v>
      </c>
      <c r="C5" s="13"/>
      <c r="D5" s="13"/>
      <c r="E5" s="13"/>
      <c r="F5" s="13"/>
      <c r="G5" s="13"/>
      <c r="H5" s="13"/>
      <c r="I5" s="13"/>
      <c r="J5" s="13"/>
      <c r="K5" s="13"/>
      <c r="O5" s="3"/>
      <c r="P5" s="3"/>
    </row>
    <row r="6" spans="1:22" ht="16" customHeight="1" x14ac:dyDescent="0.2">
      <c r="A6" s="7" t="s">
        <v>5</v>
      </c>
      <c r="B6" s="14">
        <v>45568</v>
      </c>
      <c r="C6" s="13"/>
      <c r="D6" s="13"/>
      <c r="E6" s="13"/>
      <c r="F6" s="13"/>
      <c r="G6" s="13"/>
      <c r="H6" s="13"/>
      <c r="I6" s="13"/>
      <c r="J6" s="13"/>
      <c r="K6" s="13"/>
      <c r="O6" s="3"/>
      <c r="P6" s="3"/>
    </row>
    <row r="7" spans="1:22" ht="16" customHeight="1" x14ac:dyDescent="0.2">
      <c r="A7" s="7" t="s">
        <v>6</v>
      </c>
      <c r="B7" s="12">
        <v>0</v>
      </c>
      <c r="C7" s="13"/>
      <c r="D7" s="13"/>
      <c r="E7" s="13"/>
      <c r="F7" s="13"/>
      <c r="G7" s="13"/>
      <c r="H7" s="13"/>
      <c r="I7" s="13"/>
      <c r="J7" s="13"/>
      <c r="K7" s="13"/>
      <c r="O7" s="3"/>
      <c r="P7" s="3"/>
    </row>
    <row r="8" spans="1:22" ht="16" customHeight="1" x14ac:dyDescent="0.2">
      <c r="A8" s="7" t="s">
        <v>7</v>
      </c>
      <c r="B8" s="12">
        <v>0.13</v>
      </c>
      <c r="C8" s="13"/>
      <c r="D8" s="13"/>
      <c r="E8" s="13"/>
      <c r="F8" s="13"/>
      <c r="G8" s="13"/>
      <c r="H8" s="13"/>
      <c r="I8" s="13"/>
      <c r="J8" s="13"/>
      <c r="K8" s="13"/>
      <c r="O8" s="3"/>
      <c r="P8" s="3"/>
    </row>
    <row r="9" spans="1:22" ht="16" customHeight="1" thickBot="1" x14ac:dyDescent="0.25">
      <c r="A9" s="15" t="s">
        <v>8</v>
      </c>
      <c r="B9" s="16" t="s">
        <v>161</v>
      </c>
      <c r="C9" s="13"/>
      <c r="D9" s="13"/>
      <c r="E9" s="13"/>
      <c r="F9" s="13"/>
      <c r="G9" s="13"/>
      <c r="H9" s="13"/>
      <c r="I9" s="13"/>
      <c r="J9" s="13"/>
      <c r="K9" s="13"/>
      <c r="O9" s="3"/>
      <c r="P9" s="3"/>
    </row>
    <row r="10" spans="1:22" ht="16" customHeight="1" x14ac:dyDescent="0.2">
      <c r="A10" s="117" t="s">
        <v>9</v>
      </c>
      <c r="B10" s="117"/>
      <c r="C10" s="117"/>
      <c r="D10" s="117"/>
      <c r="E10" s="117"/>
      <c r="F10" s="117"/>
      <c r="G10" s="117"/>
      <c r="H10" s="117"/>
      <c r="I10" s="117"/>
      <c r="J10" s="117"/>
      <c r="K10" s="117"/>
      <c r="O10" s="3"/>
      <c r="P10" s="3"/>
    </row>
    <row r="11" spans="1:22" ht="25" customHeight="1" thickBot="1" x14ac:dyDescent="0.25">
      <c r="A11" s="117"/>
      <c r="B11" s="117"/>
      <c r="C11" s="117"/>
      <c r="D11" s="117"/>
      <c r="E11" s="117"/>
      <c r="F11" s="117"/>
      <c r="G11" s="117"/>
      <c r="H11" s="117"/>
      <c r="I11" s="117"/>
      <c r="J11" s="117"/>
      <c r="K11" s="117"/>
      <c r="O11" s="3"/>
      <c r="P11" s="3"/>
    </row>
    <row r="12" spans="1:22" s="18" customFormat="1" ht="20.5" customHeight="1" thickBot="1" x14ac:dyDescent="0.25">
      <c r="A12" s="17" t="s">
        <v>10</v>
      </c>
      <c r="B12" s="18" t="s">
        <v>11</v>
      </c>
      <c r="D12" s="18" t="s">
        <v>12</v>
      </c>
      <c r="E12" s="19" t="s">
        <v>112</v>
      </c>
      <c r="F12" s="18">
        <v>28</v>
      </c>
      <c r="G12" s="18">
        <v>32</v>
      </c>
      <c r="H12" s="18">
        <v>40</v>
      </c>
      <c r="I12" s="18">
        <v>99</v>
      </c>
      <c r="J12" s="20" t="s">
        <v>52</v>
      </c>
      <c r="K12" s="20" t="s">
        <v>53</v>
      </c>
      <c r="L12" s="18" t="s">
        <v>16</v>
      </c>
      <c r="M12" s="21"/>
      <c r="N12" s="21"/>
      <c r="O12" s="22"/>
      <c r="P12" s="22"/>
      <c r="Q12" s="23"/>
      <c r="R12" s="23"/>
      <c r="S12" s="24"/>
      <c r="T12" s="23"/>
      <c r="U12" s="23"/>
      <c r="V12" s="23"/>
    </row>
    <row r="13" spans="1:22" x14ac:dyDescent="0.2">
      <c r="A13" t="s">
        <v>27</v>
      </c>
      <c r="B13" s="25"/>
      <c r="D13">
        <v>335</v>
      </c>
      <c r="E13" s="25">
        <v>45587.517418981479</v>
      </c>
      <c r="F13" s="26">
        <v>5.0188780000000003E-10</v>
      </c>
      <c r="G13" s="26">
        <v>2.5539710000000002E-10</v>
      </c>
      <c r="H13" s="26">
        <v>1.285725E-11</v>
      </c>
      <c r="I13" s="26">
        <v>4.182727E-7</v>
      </c>
      <c r="J13" s="27">
        <v>39.03539</v>
      </c>
      <c r="K13" s="27">
        <v>19.864049999999999</v>
      </c>
      <c r="L13" s="28"/>
      <c r="M13" s="29"/>
      <c r="N13" s="29"/>
      <c r="T13" s="9"/>
      <c r="U13" s="9"/>
      <c r="V13" s="9"/>
    </row>
    <row r="14" spans="1:22" x14ac:dyDescent="0.2">
      <c r="A14" t="s">
        <v>27</v>
      </c>
      <c r="B14" s="25"/>
      <c r="D14">
        <v>339</v>
      </c>
      <c r="E14" s="25">
        <v>45587.517500000002</v>
      </c>
      <c r="F14" s="26">
        <v>5.0183639999999999E-10</v>
      </c>
      <c r="G14" s="26">
        <v>2.5542019999999999E-10</v>
      </c>
      <c r="H14" s="26">
        <v>1.285868E-11</v>
      </c>
      <c r="I14" s="26">
        <v>4.1825339999999998E-7</v>
      </c>
      <c r="J14" s="27">
        <v>39.027030000000003</v>
      </c>
      <c r="K14" s="27">
        <v>19.863630000000001</v>
      </c>
      <c r="L14" s="28"/>
      <c r="M14" s="29"/>
      <c r="N14" s="29"/>
      <c r="T14" s="9"/>
      <c r="U14" s="9"/>
      <c r="V14" s="9"/>
    </row>
    <row r="15" spans="1:22" x14ac:dyDescent="0.2">
      <c r="A15" t="s">
        <v>27</v>
      </c>
      <c r="B15" s="25"/>
      <c r="D15">
        <v>343</v>
      </c>
      <c r="E15" s="25">
        <v>45587.517569444448</v>
      </c>
      <c r="F15" s="26">
        <v>5.0185050000000003E-10</v>
      </c>
      <c r="G15" s="26">
        <v>2.5541020000000001E-10</v>
      </c>
      <c r="H15" s="26">
        <v>1.28569E-11</v>
      </c>
      <c r="I15" s="26">
        <v>4.1835170000000001E-7</v>
      </c>
      <c r="J15" s="27">
        <v>39.033540000000002</v>
      </c>
      <c r="K15" s="27">
        <v>19.86561</v>
      </c>
      <c r="L15" s="31">
        <f>STDEV(J13:J15)/AVERAGE(J13:J15)</f>
        <v>1.1250083811779382E-4</v>
      </c>
      <c r="M15" s="29"/>
      <c r="N15" s="29"/>
      <c r="T15" s="9"/>
      <c r="U15" s="9"/>
      <c r="V15" s="9"/>
    </row>
    <row r="16" spans="1:22" x14ac:dyDescent="0.2">
      <c r="A16" t="s">
        <v>27</v>
      </c>
      <c r="B16" s="25"/>
      <c r="C16" s="25"/>
      <c r="D16">
        <v>361</v>
      </c>
      <c r="E16" s="25">
        <v>45587.517905092594</v>
      </c>
      <c r="F16" s="26">
        <v>5.0191660000000001E-10</v>
      </c>
      <c r="G16" s="26">
        <v>2.5543810000000001E-10</v>
      </c>
      <c r="H16" s="26">
        <v>1.2860900000000001E-11</v>
      </c>
      <c r="I16" s="26">
        <v>4.1837060000000001E-7</v>
      </c>
      <c r="J16" s="27">
        <v>39.026560000000003</v>
      </c>
      <c r="K16" s="27">
        <v>19.861609999999999</v>
      </c>
      <c r="L16" s="28"/>
      <c r="M16" s="29"/>
      <c r="N16" s="29"/>
      <c r="T16" s="9"/>
      <c r="U16" s="9"/>
      <c r="V16" s="9"/>
    </row>
    <row r="17" spans="1:22" x14ac:dyDescent="0.2">
      <c r="A17" t="s">
        <v>27</v>
      </c>
      <c r="B17" s="25"/>
      <c r="C17" s="25"/>
      <c r="D17">
        <v>382</v>
      </c>
      <c r="E17" s="25">
        <v>45587.518310185187</v>
      </c>
      <c r="F17" s="26">
        <v>5.0167150000000005E-10</v>
      </c>
      <c r="G17" s="26">
        <v>2.55278E-10</v>
      </c>
      <c r="H17" s="26">
        <v>1.284622E-11</v>
      </c>
      <c r="I17" s="26">
        <v>4.1793949999999998E-7</v>
      </c>
      <c r="J17" s="27">
        <v>39.052059999999997</v>
      </c>
      <c r="K17" s="27">
        <v>19.871829999999999</v>
      </c>
      <c r="L17" s="28"/>
      <c r="M17" s="29"/>
      <c r="N17" s="29"/>
      <c r="T17" s="9"/>
      <c r="U17" s="9"/>
      <c r="V17" s="9"/>
    </row>
    <row r="18" spans="1:22" x14ac:dyDescent="0.2">
      <c r="A18" t="s">
        <v>27</v>
      </c>
      <c r="B18" s="25"/>
      <c r="C18" s="25"/>
      <c r="D18">
        <v>388</v>
      </c>
      <c r="E18" s="25">
        <v>45587.518425925926</v>
      </c>
      <c r="F18" s="26">
        <v>5.0162280000000004E-10</v>
      </c>
      <c r="G18" s="26">
        <v>2.5526230000000002E-10</v>
      </c>
      <c r="H18" s="26">
        <v>1.28476E-11</v>
      </c>
      <c r="I18" s="26">
        <v>4.1793889999999998E-7</v>
      </c>
      <c r="J18" s="27">
        <v>39.0441</v>
      </c>
      <c r="K18" s="27">
        <v>19.868490000000001</v>
      </c>
      <c r="L18" s="32">
        <f>STDEV(J16:J18)/AVERAGE(J16:J18)</f>
        <v>3.3417451107060182E-4</v>
      </c>
      <c r="M18" s="29"/>
      <c r="N18" s="29"/>
      <c r="T18" s="9"/>
      <c r="U18" s="9"/>
      <c r="V18" s="9"/>
    </row>
    <row r="19" spans="1:22" x14ac:dyDescent="0.2">
      <c r="A19" t="s">
        <v>27</v>
      </c>
      <c r="B19" s="25"/>
      <c r="C19" s="25"/>
      <c r="D19">
        <v>799</v>
      </c>
      <c r="E19" s="25">
        <v>45587.526180555556</v>
      </c>
      <c r="F19" s="26">
        <v>4.9844690000000002E-10</v>
      </c>
      <c r="G19" s="26">
        <v>2.5347089999999998E-10</v>
      </c>
      <c r="H19" s="26">
        <v>1.2762089999999999E-11</v>
      </c>
      <c r="I19" s="26">
        <v>4.176654E-7</v>
      </c>
      <c r="J19" s="27">
        <v>39.056840000000001</v>
      </c>
      <c r="K19" s="27">
        <v>19.861239999999999</v>
      </c>
      <c r="L19" s="28"/>
      <c r="M19" s="29"/>
      <c r="N19" s="29"/>
      <c r="O19" s="3"/>
      <c r="P19" s="3"/>
      <c r="Q19" s="33"/>
      <c r="R19" s="33"/>
      <c r="T19" s="9"/>
      <c r="U19" s="9"/>
      <c r="V19" s="9"/>
    </row>
    <row r="20" spans="1:22" x14ac:dyDescent="0.2">
      <c r="A20" t="s">
        <v>27</v>
      </c>
      <c r="B20" s="25"/>
      <c r="C20" s="25"/>
      <c r="D20">
        <v>805</v>
      </c>
      <c r="E20" s="25">
        <v>45587.526296296295</v>
      </c>
      <c r="F20" s="26">
        <v>4.9836130000000003E-10</v>
      </c>
      <c r="G20" s="26">
        <v>2.5343890000000002E-10</v>
      </c>
      <c r="H20" s="26">
        <v>1.275297E-11</v>
      </c>
      <c r="I20" s="26">
        <v>4.1754870000000003E-7</v>
      </c>
      <c r="J20" s="27">
        <v>39.078069999999997</v>
      </c>
      <c r="K20" s="27">
        <v>19.87294</v>
      </c>
      <c r="L20" s="28"/>
      <c r="M20" s="29"/>
      <c r="N20" s="29"/>
      <c r="O20" s="3"/>
      <c r="P20" s="3"/>
    </row>
    <row r="21" spans="1:22" x14ac:dyDescent="0.2">
      <c r="A21" t="s">
        <v>27</v>
      </c>
      <c r="B21" s="25"/>
      <c r="C21" s="25"/>
      <c r="D21">
        <v>808</v>
      </c>
      <c r="E21" s="25">
        <v>45587.526354166665</v>
      </c>
      <c r="F21" s="26">
        <v>4.9832890000000004E-10</v>
      </c>
      <c r="G21" s="26">
        <v>2.5342510000000001E-10</v>
      </c>
      <c r="H21" s="26">
        <v>1.27521E-11</v>
      </c>
      <c r="I21" s="26">
        <v>4.1754890000000001E-7</v>
      </c>
      <c r="J21" s="27">
        <v>39.07817</v>
      </c>
      <c r="K21" s="27">
        <v>19.873200000000001</v>
      </c>
      <c r="L21" s="32">
        <f>STDEV(J19:J21)/AVERAGE(J19:J21)</f>
        <v>3.1445591574691222E-4</v>
      </c>
      <c r="M21" s="29"/>
      <c r="N21" s="29"/>
      <c r="O21" s="3"/>
      <c r="P21" s="3"/>
      <c r="Q21" s="33"/>
      <c r="R21" s="33"/>
    </row>
    <row r="22" spans="1:22" x14ac:dyDescent="0.2">
      <c r="A22" t="s">
        <v>27</v>
      </c>
      <c r="B22" s="25"/>
      <c r="C22" s="25"/>
      <c r="D22">
        <v>2815</v>
      </c>
      <c r="E22" s="25">
        <v>45587.564270833333</v>
      </c>
      <c r="F22" s="26">
        <v>4.7987239999999996E-10</v>
      </c>
      <c r="G22" s="26">
        <v>2.4357340000000002E-10</v>
      </c>
      <c r="H22" s="26">
        <v>1.229684E-11</v>
      </c>
      <c r="I22" s="26">
        <v>4.1639529999999999E-7</v>
      </c>
      <c r="J22" s="27">
        <v>39.024039999999999</v>
      </c>
      <c r="K22" s="27">
        <v>19.8078</v>
      </c>
      <c r="L22" s="28"/>
      <c r="M22" s="29"/>
      <c r="N22" s="29"/>
      <c r="O22" s="3"/>
      <c r="P22" s="3"/>
      <c r="Q22" s="33"/>
      <c r="R22" s="33"/>
    </row>
    <row r="23" spans="1:22" x14ac:dyDescent="0.2">
      <c r="A23" t="s">
        <v>27</v>
      </c>
      <c r="B23" s="34"/>
      <c r="C23" s="25"/>
      <c r="D23">
        <v>2818</v>
      </c>
      <c r="E23" s="25">
        <v>45587.564328703702</v>
      </c>
      <c r="F23" s="26">
        <v>4.7994309999999995E-10</v>
      </c>
      <c r="G23" s="26">
        <v>2.4359480000000001E-10</v>
      </c>
      <c r="H23" s="26">
        <v>1.2300910000000001E-11</v>
      </c>
      <c r="I23" s="26">
        <v>4.165907E-7</v>
      </c>
      <c r="J23" s="27">
        <v>39.016889999999997</v>
      </c>
      <c r="K23" s="27">
        <v>19.802990000000001</v>
      </c>
      <c r="L23" s="28"/>
      <c r="M23" s="29"/>
      <c r="N23" s="29"/>
      <c r="O23" s="3"/>
      <c r="P23" s="3"/>
      <c r="Q23" s="33"/>
      <c r="R23" s="33"/>
    </row>
    <row r="24" spans="1:22" x14ac:dyDescent="0.2">
      <c r="A24" t="s">
        <v>27</v>
      </c>
      <c r="B24" s="34"/>
      <c r="C24" s="25"/>
      <c r="D24">
        <v>2822</v>
      </c>
      <c r="E24" s="25">
        <v>45587.564398148148</v>
      </c>
      <c r="F24" s="26">
        <v>4.799984E-10</v>
      </c>
      <c r="G24" s="26">
        <v>2.4361429999999997E-10</v>
      </c>
      <c r="H24" s="26">
        <v>1.230282E-11</v>
      </c>
      <c r="I24" s="26">
        <v>4.1707919999999998E-7</v>
      </c>
      <c r="J24" s="27">
        <v>39.015320000000003</v>
      </c>
      <c r="K24" s="27">
        <v>19.801500000000001</v>
      </c>
      <c r="L24" s="32">
        <f>STDEV(J22:J24)/AVERAGE(J22:J24)</f>
        <v>1.1912330863421965E-4</v>
      </c>
      <c r="M24" s="29"/>
      <c r="N24" s="29"/>
      <c r="O24" s="3"/>
      <c r="P24" s="3"/>
      <c r="Q24" s="33"/>
      <c r="R24" s="33"/>
      <c r="T24" s="9"/>
      <c r="U24" s="9"/>
      <c r="V24" s="9"/>
    </row>
    <row r="25" spans="1:22" x14ac:dyDescent="0.2">
      <c r="A25" t="s">
        <v>27</v>
      </c>
      <c r="B25" s="25"/>
      <c r="C25" s="25"/>
      <c r="D25">
        <v>4936</v>
      </c>
      <c r="E25" s="25">
        <v>45587.604328703703</v>
      </c>
      <c r="F25" s="26">
        <v>4.6419190000000001E-10</v>
      </c>
      <c r="G25" s="26">
        <v>2.354346E-10</v>
      </c>
      <c r="H25" s="26">
        <v>1.186417E-11</v>
      </c>
      <c r="I25" s="26">
        <v>4.1678619999999999E-7</v>
      </c>
      <c r="J25" s="27">
        <v>39.125540000000001</v>
      </c>
      <c r="K25" s="27">
        <v>19.844169999999998</v>
      </c>
      <c r="L25" s="28"/>
      <c r="M25" s="29"/>
      <c r="N25" s="29"/>
      <c r="O25" s="3"/>
      <c r="P25" s="3"/>
      <c r="Q25" s="33"/>
      <c r="R25" s="33"/>
    </row>
    <row r="26" spans="1:22" x14ac:dyDescent="0.2">
      <c r="A26" t="s">
        <v>27</v>
      </c>
      <c r="B26" s="34"/>
      <c r="C26" s="25"/>
      <c r="D26">
        <v>4937</v>
      </c>
      <c r="E26" s="25">
        <v>45587.604351851849</v>
      </c>
      <c r="F26" s="26">
        <v>4.6414700000000002E-10</v>
      </c>
      <c r="G26" s="26">
        <v>2.3541509999999999E-10</v>
      </c>
      <c r="H26" s="26">
        <v>1.186347E-11</v>
      </c>
      <c r="I26" s="26">
        <v>4.1668850000000002E-7</v>
      </c>
      <c r="J26" s="27">
        <v>39.124070000000003</v>
      </c>
      <c r="K26" s="27">
        <v>19.843699999999998</v>
      </c>
      <c r="L26" s="28"/>
      <c r="M26" s="29"/>
      <c r="N26" s="29"/>
      <c r="O26" s="3"/>
      <c r="P26" s="3"/>
      <c r="Q26" s="33"/>
      <c r="R26" s="33"/>
    </row>
    <row r="27" spans="1:22" x14ac:dyDescent="0.2">
      <c r="A27" t="s">
        <v>27</v>
      </c>
      <c r="B27" s="34"/>
      <c r="C27" s="25"/>
      <c r="D27">
        <v>4938</v>
      </c>
      <c r="E27" s="25">
        <v>45587.604375000003</v>
      </c>
      <c r="F27" s="26">
        <v>4.64096E-10</v>
      </c>
      <c r="G27" s="26">
        <v>2.3539640000000002E-10</v>
      </c>
      <c r="H27" s="26">
        <v>1.186218E-11</v>
      </c>
      <c r="I27" s="26">
        <v>4.166103E-7</v>
      </c>
      <c r="J27" s="27">
        <v>39.124000000000002</v>
      </c>
      <c r="K27" s="27">
        <v>19.844270000000002</v>
      </c>
      <c r="L27" s="32">
        <f>STDEV(J25:J27)/AVERAGE(J25:J27)</f>
        <v>2.2226890026629853E-5</v>
      </c>
      <c r="M27" s="29"/>
      <c r="N27" s="29"/>
      <c r="O27" s="3"/>
      <c r="P27" s="3"/>
      <c r="Q27" s="33"/>
      <c r="R27" s="33"/>
      <c r="T27" s="9"/>
      <c r="U27" s="9"/>
      <c r="V27" s="9"/>
    </row>
    <row r="28" spans="1:22" x14ac:dyDescent="0.2">
      <c r="A28" t="s">
        <v>27</v>
      </c>
      <c r="B28" s="25"/>
      <c r="C28" s="25"/>
      <c r="D28">
        <v>5312</v>
      </c>
      <c r="E28" s="25">
        <v>45587.611435185187</v>
      </c>
      <c r="F28" s="26">
        <v>4.6652210000000001E-10</v>
      </c>
      <c r="G28" s="26">
        <v>2.3686919999999998E-10</v>
      </c>
      <c r="H28" s="26">
        <v>1.191249E-11</v>
      </c>
      <c r="I28" s="26">
        <v>4.1737230000000002E-7</v>
      </c>
      <c r="J28" s="27">
        <v>39.162439999999997</v>
      </c>
      <c r="K28" s="27">
        <v>19.88411</v>
      </c>
      <c r="L28" s="28"/>
      <c r="M28" s="29"/>
      <c r="N28" s="29"/>
      <c r="O28" s="3"/>
      <c r="P28" s="3"/>
      <c r="Q28" s="33"/>
      <c r="R28" s="33"/>
    </row>
    <row r="29" spans="1:22" x14ac:dyDescent="0.2">
      <c r="A29" t="s">
        <v>27</v>
      </c>
      <c r="B29" s="34"/>
      <c r="C29" s="25"/>
      <c r="D29">
        <v>5314</v>
      </c>
      <c r="E29" s="25">
        <v>45587.611481481479</v>
      </c>
      <c r="F29" s="26">
        <v>4.6646900000000004E-10</v>
      </c>
      <c r="G29" s="26">
        <v>2.3684259999999998E-10</v>
      </c>
      <c r="H29" s="26">
        <v>1.191299E-11</v>
      </c>
      <c r="I29" s="26">
        <v>4.1745049999999998E-7</v>
      </c>
      <c r="J29" s="27">
        <v>39.156329999999997</v>
      </c>
      <c r="K29" s="27">
        <v>19.881039999999999</v>
      </c>
      <c r="L29" s="28"/>
      <c r="M29" s="29"/>
      <c r="N29" s="29"/>
      <c r="O29" s="3"/>
      <c r="P29" s="3"/>
      <c r="Q29" s="33"/>
      <c r="R29" s="33"/>
    </row>
    <row r="30" spans="1:22" x14ac:dyDescent="0.2">
      <c r="A30" t="s">
        <v>27</v>
      </c>
      <c r="B30" s="34"/>
      <c r="C30" s="25"/>
      <c r="D30">
        <v>5316</v>
      </c>
      <c r="E30" s="25">
        <v>45587.611516203702</v>
      </c>
      <c r="F30" s="26">
        <v>4.6641909999999995E-10</v>
      </c>
      <c r="G30" s="26">
        <v>2.3682910000000002E-10</v>
      </c>
      <c r="H30" s="26">
        <v>1.191364E-11</v>
      </c>
      <c r="I30" s="26">
        <v>4.1748959999999999E-7</v>
      </c>
      <c r="J30" s="27">
        <v>39.150019999999998</v>
      </c>
      <c r="K30" s="27">
        <v>19.878820000000001</v>
      </c>
      <c r="L30" s="32">
        <f>STDEV(J28:J30)/AVERAGE(J28:J30)</f>
        <v>1.5860217114332562E-4</v>
      </c>
      <c r="M30" s="29"/>
      <c r="N30" s="29"/>
      <c r="O30" s="3"/>
      <c r="P30" s="3"/>
      <c r="Q30" s="33"/>
      <c r="R30" s="33"/>
      <c r="T30" s="9"/>
      <c r="U30" s="9"/>
      <c r="V30" s="9"/>
    </row>
    <row r="31" spans="1:22" x14ac:dyDescent="0.2">
      <c r="A31" t="s">
        <v>27</v>
      </c>
      <c r="B31" s="25"/>
      <c r="D31">
        <v>7926</v>
      </c>
      <c r="E31" s="25">
        <v>45587.660798611112</v>
      </c>
      <c r="F31" s="26">
        <v>4.5188090000000002E-10</v>
      </c>
      <c r="G31" s="26">
        <v>2.287914E-10</v>
      </c>
      <c r="H31" s="26">
        <v>1.1533170000000001E-11</v>
      </c>
      <c r="I31" s="26">
        <v>4.177431E-7</v>
      </c>
      <c r="J31" s="27">
        <v>39.180979999999998</v>
      </c>
      <c r="K31" s="27">
        <v>19.837689999999998</v>
      </c>
      <c r="L31" s="28"/>
      <c r="M31" s="29"/>
      <c r="N31" s="29"/>
      <c r="O31" s="3"/>
      <c r="P31" s="3"/>
      <c r="Q31" s="33"/>
      <c r="R31" s="33"/>
      <c r="T31" s="9"/>
      <c r="U31" s="9"/>
      <c r="V31" s="9"/>
    </row>
    <row r="32" spans="1:22" x14ac:dyDescent="0.2">
      <c r="A32" t="s">
        <v>27</v>
      </c>
      <c r="B32" s="25"/>
      <c r="D32">
        <v>7928</v>
      </c>
      <c r="E32" s="25">
        <v>45587.660833333335</v>
      </c>
      <c r="F32" s="26">
        <v>4.5186710000000002E-10</v>
      </c>
      <c r="G32" s="26">
        <v>2.288214E-10</v>
      </c>
      <c r="H32" s="26">
        <v>1.1533209999999999E-11</v>
      </c>
      <c r="I32" s="26">
        <v>4.1776260000000001E-7</v>
      </c>
      <c r="J32" s="27">
        <v>39.179659999999998</v>
      </c>
      <c r="K32" s="27">
        <v>19.840229999999998</v>
      </c>
      <c r="L32" s="28"/>
      <c r="M32" s="29"/>
      <c r="N32" s="29"/>
      <c r="O32" s="3"/>
      <c r="P32" s="3"/>
      <c r="Q32" s="33"/>
      <c r="R32" s="33"/>
      <c r="T32" s="9"/>
      <c r="U32" s="9"/>
      <c r="V32" s="9"/>
    </row>
    <row r="33" spans="1:22" x14ac:dyDescent="0.2">
      <c r="A33" t="s">
        <v>27</v>
      </c>
      <c r="B33" s="25"/>
      <c r="D33">
        <v>7929</v>
      </c>
      <c r="E33" s="25">
        <v>45587.660856481481</v>
      </c>
      <c r="F33" s="26">
        <v>4.5185350000000003E-10</v>
      </c>
      <c r="G33" s="26">
        <v>2.2883440000000001E-10</v>
      </c>
      <c r="H33" s="26">
        <v>1.153355E-11</v>
      </c>
      <c r="I33" s="26">
        <v>4.177627E-7</v>
      </c>
      <c r="J33" s="27">
        <v>39.177309999999999</v>
      </c>
      <c r="K33" s="27">
        <v>19.84076</v>
      </c>
      <c r="L33" s="31">
        <f>STDEV(J31:J33)/AVERAGE(J31:J33)</f>
        <v>4.7446804694109692E-5</v>
      </c>
      <c r="M33" s="29"/>
      <c r="N33" s="29"/>
      <c r="O33" s="3"/>
      <c r="P33" s="3"/>
      <c r="Q33" s="33"/>
      <c r="R33" s="33"/>
      <c r="T33" s="9"/>
      <c r="U33" s="9"/>
      <c r="V33" s="9"/>
    </row>
    <row r="34" spans="1:22" x14ac:dyDescent="0.2">
      <c r="A34" t="s">
        <v>27</v>
      </c>
      <c r="B34" s="25"/>
      <c r="C34" s="25"/>
      <c r="D34">
        <v>10861</v>
      </c>
      <c r="E34" s="25">
        <v>45587.716226851851</v>
      </c>
      <c r="F34" s="26">
        <v>4.4816010000000001E-10</v>
      </c>
      <c r="G34" s="26">
        <v>2.2735020000000001E-10</v>
      </c>
      <c r="H34" s="26">
        <v>1.1418810000000001E-11</v>
      </c>
      <c r="I34" s="26">
        <v>4.1676609999999998E-7</v>
      </c>
      <c r="J34" s="27">
        <v>39.247509999999998</v>
      </c>
      <c r="K34" s="27">
        <v>19.910139999999998</v>
      </c>
      <c r="L34" s="28"/>
      <c r="M34" s="29"/>
      <c r="N34" s="29"/>
      <c r="O34" s="3"/>
      <c r="P34" s="3"/>
      <c r="Q34" s="33"/>
      <c r="R34" s="33"/>
      <c r="T34" s="9"/>
      <c r="U34" s="9"/>
      <c r="V34" s="9"/>
    </row>
    <row r="35" spans="1:22" x14ac:dyDescent="0.2">
      <c r="A35" t="s">
        <v>27</v>
      </c>
      <c r="B35" s="25"/>
      <c r="C35" s="25"/>
      <c r="D35">
        <v>10864</v>
      </c>
      <c r="E35" s="25">
        <v>45587.716284722221</v>
      </c>
      <c r="F35" s="26">
        <v>4.4815490000000001E-10</v>
      </c>
      <c r="G35" s="26">
        <v>2.2735660000000001E-10</v>
      </c>
      <c r="H35" s="26">
        <v>1.1426629999999999E-11</v>
      </c>
      <c r="I35" s="26">
        <v>4.1672710000000002E-7</v>
      </c>
      <c r="J35" s="27">
        <v>39.220219999999998</v>
      </c>
      <c r="K35" s="27">
        <v>19.897089999999999</v>
      </c>
      <c r="L35" s="28"/>
      <c r="M35" s="29"/>
      <c r="N35" s="29"/>
      <c r="O35" s="3"/>
      <c r="P35" s="3"/>
      <c r="Q35" s="33"/>
      <c r="R35" s="33"/>
      <c r="T35" s="9"/>
      <c r="U35" s="9"/>
      <c r="V35" s="9"/>
    </row>
    <row r="36" spans="1:22" x14ac:dyDescent="0.2">
      <c r="A36" t="s">
        <v>27</v>
      </c>
      <c r="B36" s="25"/>
      <c r="C36" s="25"/>
      <c r="D36">
        <v>10869</v>
      </c>
      <c r="E36" s="25">
        <v>45587.716377314813</v>
      </c>
      <c r="F36" s="26">
        <v>4.4813569999999999E-10</v>
      </c>
      <c r="G36" s="26">
        <v>2.2732199999999999E-10</v>
      </c>
      <c r="H36" s="26">
        <v>1.142973E-11</v>
      </c>
      <c r="I36" s="26">
        <v>4.1676609999999998E-7</v>
      </c>
      <c r="J36" s="27">
        <v>39.207909999999998</v>
      </c>
      <c r="K36" s="27">
        <v>19.888670000000001</v>
      </c>
      <c r="L36" s="32">
        <f>STDEV(J34:J36)/AVERAGE(J34:J36)</f>
        <v>5.1667589775216565E-4</v>
      </c>
      <c r="M36" s="29"/>
      <c r="N36" s="29"/>
      <c r="O36" s="3"/>
      <c r="P36" s="3"/>
      <c r="Q36" s="33"/>
      <c r="R36" s="33"/>
      <c r="T36" s="9"/>
      <c r="U36" s="9"/>
      <c r="V36" s="9"/>
    </row>
    <row r="37" spans="1:22" x14ac:dyDescent="0.2">
      <c r="A37" t="s">
        <v>27</v>
      </c>
      <c r="B37" s="25"/>
      <c r="C37" s="25"/>
      <c r="D37">
        <v>13690</v>
      </c>
      <c r="E37" s="25">
        <v>45587.76966435185</v>
      </c>
      <c r="F37" s="26">
        <v>4.6535230000000001E-10</v>
      </c>
      <c r="G37" s="26">
        <v>2.3594700000000002E-10</v>
      </c>
      <c r="H37" s="26">
        <v>1.1876429999999999E-11</v>
      </c>
      <c r="I37" s="26">
        <v>4.1512859999999999E-7</v>
      </c>
      <c r="J37" s="27">
        <v>39.182859999999998</v>
      </c>
      <c r="K37" s="27">
        <v>19.86683</v>
      </c>
      <c r="L37" s="28"/>
      <c r="M37" s="29"/>
      <c r="N37" s="29"/>
      <c r="O37" s="3"/>
      <c r="P37" s="3"/>
      <c r="Q37" s="33"/>
      <c r="R37" s="33"/>
      <c r="T37" s="9"/>
      <c r="U37" s="9"/>
      <c r="V37" s="9"/>
    </row>
    <row r="38" spans="1:22" x14ac:dyDescent="0.2">
      <c r="A38" t="s">
        <v>27</v>
      </c>
      <c r="B38" s="25"/>
      <c r="C38" s="25"/>
      <c r="D38">
        <v>13702</v>
      </c>
      <c r="E38" s="25">
        <v>45587.769895833335</v>
      </c>
      <c r="F38" s="26">
        <v>4.6532659999999999E-10</v>
      </c>
      <c r="G38" s="26">
        <v>2.35969E-10</v>
      </c>
      <c r="H38" s="26">
        <v>1.1883059999999999E-11</v>
      </c>
      <c r="I38" s="26">
        <v>4.143703E-7</v>
      </c>
      <c r="J38" s="27">
        <v>39.158819999999999</v>
      </c>
      <c r="K38" s="27">
        <v>19.857600000000001</v>
      </c>
      <c r="L38" s="28"/>
      <c r="M38" s="29"/>
      <c r="N38" s="29"/>
      <c r="O38" s="3"/>
      <c r="P38" s="3"/>
      <c r="Q38" s="33"/>
      <c r="R38" s="33"/>
      <c r="T38" s="9"/>
      <c r="U38" s="9"/>
      <c r="V38" s="9"/>
    </row>
    <row r="39" spans="1:22" x14ac:dyDescent="0.2">
      <c r="A39" t="s">
        <v>27</v>
      </c>
      <c r="B39" s="25"/>
      <c r="C39" s="25"/>
      <c r="D39">
        <v>13710</v>
      </c>
      <c r="E39" s="25">
        <v>45587.770046296297</v>
      </c>
      <c r="F39" s="26">
        <v>4.6554129999999998E-10</v>
      </c>
      <c r="G39" s="26">
        <v>2.3606849999999998E-10</v>
      </c>
      <c r="H39" s="26">
        <v>1.188939E-11</v>
      </c>
      <c r="I39" s="26">
        <v>4.1464249999999998E-7</v>
      </c>
      <c r="J39" s="27">
        <v>39.156039999999997</v>
      </c>
      <c r="K39" s="27">
        <v>19.855399999999999</v>
      </c>
      <c r="L39" s="32">
        <f>STDEV(J37:J39)/AVERAGE(J37:J39)</f>
        <v>3.765435297550763E-4</v>
      </c>
      <c r="M39" s="29"/>
      <c r="N39" s="29"/>
      <c r="O39" s="3"/>
      <c r="P39" s="3"/>
      <c r="Q39" s="33"/>
      <c r="R39" s="33"/>
      <c r="T39" s="9"/>
      <c r="U39" s="9"/>
      <c r="V39" s="9"/>
    </row>
    <row r="40" spans="1:22" x14ac:dyDescent="0.2">
      <c r="A40" t="s">
        <v>27</v>
      </c>
      <c r="B40" s="25"/>
      <c r="C40" s="25"/>
      <c r="E40" s="25"/>
      <c r="F40" s="26"/>
      <c r="G40" s="26"/>
      <c r="H40" s="26"/>
      <c r="I40" s="26"/>
      <c r="J40" s="27"/>
      <c r="K40" s="27"/>
      <c r="L40" s="28"/>
      <c r="M40" s="29"/>
      <c r="N40" s="29"/>
      <c r="O40" s="3"/>
      <c r="P40" s="3"/>
      <c r="Q40" s="33"/>
      <c r="R40" s="33"/>
      <c r="T40" s="9"/>
      <c r="U40" s="9"/>
      <c r="V40" s="9"/>
    </row>
    <row r="41" spans="1:22" x14ac:dyDescent="0.2">
      <c r="A41" t="s">
        <v>27</v>
      </c>
      <c r="B41" s="34"/>
      <c r="C41" s="25"/>
      <c r="E41" s="25"/>
      <c r="F41" s="26"/>
      <c r="G41" s="26"/>
      <c r="H41" s="26"/>
      <c r="I41" s="26"/>
      <c r="J41" s="27"/>
      <c r="K41" s="27"/>
      <c r="L41" s="28"/>
      <c r="M41" s="29"/>
      <c r="N41" s="29"/>
      <c r="O41" s="3"/>
      <c r="P41" s="3"/>
      <c r="Q41" s="33"/>
      <c r="R41" s="33"/>
      <c r="T41" s="9"/>
      <c r="U41" s="9"/>
      <c r="V41" s="9"/>
    </row>
    <row r="42" spans="1:22" x14ac:dyDescent="0.2">
      <c r="A42" t="s">
        <v>27</v>
      </c>
      <c r="B42" s="34"/>
      <c r="C42" s="25"/>
      <c r="E42" s="25"/>
      <c r="F42" s="26"/>
      <c r="G42" s="26"/>
      <c r="H42" s="26"/>
      <c r="I42" s="26"/>
      <c r="J42" s="27"/>
      <c r="K42" s="27"/>
      <c r="L42" s="32" t="e">
        <f>STDEV(J40:J42)/AVERAGE(J40:J42)</f>
        <v>#DIV/0!</v>
      </c>
      <c r="M42" s="29"/>
      <c r="N42" s="29"/>
      <c r="O42" s="3"/>
      <c r="P42" s="3"/>
      <c r="Q42" s="33"/>
      <c r="R42" s="33"/>
      <c r="T42" s="9"/>
      <c r="U42" s="9"/>
      <c r="V42" s="9"/>
    </row>
    <row r="43" spans="1:22" x14ac:dyDescent="0.2">
      <c r="A43" t="s">
        <v>27</v>
      </c>
      <c r="B43" s="25"/>
      <c r="C43" s="25"/>
      <c r="E43" s="25"/>
      <c r="F43" s="26"/>
      <c r="G43" s="26"/>
      <c r="H43" s="26"/>
      <c r="I43" s="26"/>
      <c r="J43" s="27"/>
      <c r="K43" s="27"/>
      <c r="L43" s="28"/>
      <c r="M43" s="29"/>
      <c r="N43" s="29"/>
      <c r="O43" s="3"/>
      <c r="P43" s="3"/>
      <c r="Q43" s="33"/>
      <c r="R43" s="33"/>
      <c r="T43" s="9"/>
      <c r="U43" s="9"/>
      <c r="V43" s="9"/>
    </row>
    <row r="44" spans="1:22" x14ac:dyDescent="0.2">
      <c r="A44" t="s">
        <v>27</v>
      </c>
      <c r="B44" s="34"/>
      <c r="C44" s="25"/>
      <c r="E44" s="25"/>
      <c r="F44" s="26"/>
      <c r="G44" s="26"/>
      <c r="H44" s="26"/>
      <c r="I44" s="26"/>
      <c r="J44" s="27"/>
      <c r="K44" s="27"/>
      <c r="L44" s="28"/>
      <c r="M44" s="29"/>
      <c r="N44" s="29"/>
      <c r="O44" s="3"/>
      <c r="P44" s="3"/>
      <c r="Q44" s="33"/>
      <c r="R44" s="33"/>
      <c r="T44" s="9"/>
      <c r="U44" s="9"/>
      <c r="V44" s="9"/>
    </row>
    <row r="45" spans="1:22" x14ac:dyDescent="0.2">
      <c r="A45" t="s">
        <v>27</v>
      </c>
      <c r="B45" s="34"/>
      <c r="C45" s="25"/>
      <c r="E45" s="25"/>
      <c r="F45" s="26"/>
      <c r="G45" s="26"/>
      <c r="H45" s="26"/>
      <c r="I45" s="26"/>
      <c r="J45" s="27"/>
      <c r="K45" s="27"/>
      <c r="L45" s="32" t="e">
        <f>STDEV(J43:J45)/AVERAGE(J43:J45)</f>
        <v>#DIV/0!</v>
      </c>
      <c r="M45" s="29"/>
      <c r="N45" s="29"/>
      <c r="O45" s="3"/>
      <c r="P45" s="3"/>
      <c r="Q45" s="33"/>
      <c r="R45" s="33"/>
      <c r="T45" s="9"/>
      <c r="U45" s="9"/>
      <c r="V45" s="9"/>
    </row>
    <row r="46" spans="1:22" x14ac:dyDescent="0.2">
      <c r="B46" s="34"/>
      <c r="C46" s="25"/>
      <c r="E46" s="25"/>
      <c r="F46" s="26"/>
      <c r="H46" s="26"/>
      <c r="I46" s="26"/>
      <c r="J46" s="27"/>
      <c r="K46" s="27"/>
      <c r="L46" s="32"/>
      <c r="M46" s="29"/>
      <c r="N46" s="29"/>
      <c r="O46" s="3"/>
      <c r="P46" s="3"/>
      <c r="Q46" s="33"/>
      <c r="R46" s="33"/>
      <c r="T46" s="9"/>
      <c r="U46" s="9"/>
      <c r="V46" s="9"/>
    </row>
    <row r="47" spans="1:22" ht="16" thickBot="1" x14ac:dyDescent="0.25">
      <c r="B47" s="34"/>
      <c r="C47" s="25"/>
      <c r="E47" s="25"/>
      <c r="F47" s="26"/>
      <c r="G47" s="26"/>
      <c r="H47" s="26"/>
      <c r="I47" s="26"/>
      <c r="J47" s="27"/>
      <c r="K47" s="27"/>
      <c r="L47" s="32"/>
      <c r="M47" s="29"/>
      <c r="N47" s="29"/>
      <c r="O47" s="3"/>
      <c r="P47" s="3"/>
      <c r="Q47" s="33"/>
      <c r="R47" s="33"/>
      <c r="T47" s="9"/>
      <c r="U47" s="9"/>
      <c r="V47" s="9"/>
    </row>
    <row r="48" spans="1:22" ht="16" thickBot="1" x14ac:dyDescent="0.25">
      <c r="B48" s="34"/>
      <c r="C48" s="25"/>
      <c r="D48" s="25"/>
      <c r="E48" s="25"/>
      <c r="F48" s="26"/>
      <c r="G48" s="26"/>
      <c r="H48" s="26"/>
      <c r="I48" s="26"/>
      <c r="J48" s="27"/>
      <c r="K48" s="27"/>
      <c r="M48" s="35" t="s">
        <v>28</v>
      </c>
      <c r="N48" s="36"/>
      <c r="O48" s="37" t="s">
        <v>29</v>
      </c>
      <c r="P48" s="3"/>
      <c r="Q48" s="38"/>
      <c r="R48" s="39"/>
    </row>
    <row r="49" spans="1:22" x14ac:dyDescent="0.2">
      <c r="B49" s="40"/>
      <c r="C49" s="41" t="s">
        <v>14</v>
      </c>
      <c r="D49" s="41"/>
      <c r="E49" s="41" t="s">
        <v>15</v>
      </c>
      <c r="F49" s="42"/>
      <c r="G49" s="26"/>
      <c r="H49" s="26"/>
      <c r="I49" s="26"/>
      <c r="J49" s="27"/>
      <c r="K49" s="27"/>
      <c r="M49" s="43" t="s">
        <v>30</v>
      </c>
      <c r="N49" s="44">
        <f>STDEV(J13:J48)/AVERAGE(J13:J48)*100</f>
        <v>0.18399907555934963</v>
      </c>
      <c r="O49" s="45" t="s">
        <v>31</v>
      </c>
      <c r="P49" s="46"/>
      <c r="Q49" s="38"/>
      <c r="R49" s="39"/>
    </row>
    <row r="50" spans="1:22" x14ac:dyDescent="0.2">
      <c r="B50" s="47" t="s">
        <v>32</v>
      </c>
      <c r="C50" s="26">
        <f>SLOPE(J13:J48,E13:E48)</f>
        <v>0.69692382775228778</v>
      </c>
      <c r="D50" s="26"/>
      <c r="E50" s="26">
        <f>SLOPE(K13:K49,E13:E49)</f>
        <v>5.9296349491778942E-2</v>
      </c>
      <c r="F50" s="48"/>
      <c r="G50" s="26"/>
      <c r="H50" s="26"/>
      <c r="I50" s="26"/>
      <c r="K50" s="26"/>
      <c r="M50" s="43" t="s">
        <v>33</v>
      </c>
      <c r="N50" s="44"/>
      <c r="O50" s="49"/>
      <c r="P50" s="3"/>
      <c r="Q50" s="38"/>
      <c r="R50" s="39"/>
    </row>
    <row r="51" spans="1:22" ht="16" thickBot="1" x14ac:dyDescent="0.25">
      <c r="B51" s="50" t="s">
        <v>34</v>
      </c>
      <c r="C51" s="51">
        <f>INTERCEPT(J13:J49,E13:E49)</f>
        <v>-31731.978936659689</v>
      </c>
      <c r="D51" s="51"/>
      <c r="E51" s="51">
        <f>INTERCEPT(K13:K49,E13:E49)</f>
        <v>-2683.3201305231137</v>
      </c>
      <c r="F51" s="52"/>
      <c r="G51" s="26"/>
      <c r="H51" s="26"/>
      <c r="I51" s="26"/>
      <c r="J51" s="27"/>
      <c r="K51" s="26"/>
      <c r="M51" s="53" t="s">
        <v>35</v>
      </c>
      <c r="N51" s="54"/>
      <c r="O51" s="55" t="s">
        <v>36</v>
      </c>
      <c r="P51" s="46"/>
      <c r="Q51" s="38"/>
      <c r="R51" s="39"/>
    </row>
    <row r="52" spans="1:22" ht="16" thickBot="1" x14ac:dyDescent="0.25">
      <c r="B52" s="25"/>
      <c r="C52" s="26"/>
      <c r="D52" s="26"/>
      <c r="E52" s="26"/>
      <c r="G52" s="26"/>
      <c r="H52" s="26"/>
      <c r="I52" s="26"/>
      <c r="J52" s="27"/>
      <c r="K52" s="26"/>
      <c r="M52" s="38"/>
      <c r="N52" s="39"/>
      <c r="O52" s="46"/>
      <c r="P52" s="46"/>
      <c r="Q52" s="38"/>
      <c r="R52" s="39"/>
    </row>
    <row r="53" spans="1:22" s="100" customFormat="1" ht="52.5" customHeight="1" thickBot="1" x14ac:dyDescent="0.25">
      <c r="A53" s="99" t="s">
        <v>10</v>
      </c>
      <c r="B53" s="100" t="s">
        <v>11</v>
      </c>
      <c r="D53" s="100" t="s">
        <v>12</v>
      </c>
      <c r="E53" s="101" t="s">
        <v>112</v>
      </c>
      <c r="F53" s="100">
        <v>28</v>
      </c>
      <c r="G53" s="100">
        <v>32</v>
      </c>
      <c r="H53" s="100">
        <v>40</v>
      </c>
      <c r="I53" s="100">
        <v>99</v>
      </c>
      <c r="J53" s="102" t="s">
        <v>52</v>
      </c>
      <c r="K53" s="102" t="s">
        <v>53</v>
      </c>
      <c r="M53" s="21" t="s">
        <v>17</v>
      </c>
      <c r="N53" s="21" t="s">
        <v>18</v>
      </c>
      <c r="O53" s="22" t="s">
        <v>19</v>
      </c>
      <c r="P53" s="22" t="s">
        <v>20</v>
      </c>
      <c r="Q53" s="23" t="s">
        <v>21</v>
      </c>
      <c r="R53" s="23" t="s">
        <v>22</v>
      </c>
      <c r="S53" s="24" t="s">
        <v>23</v>
      </c>
      <c r="T53" s="23" t="s">
        <v>24</v>
      </c>
      <c r="U53" s="23" t="s">
        <v>25</v>
      </c>
      <c r="V53" s="23" t="s">
        <v>26</v>
      </c>
    </row>
    <row r="54" spans="1:22" ht="16" x14ac:dyDescent="0.2">
      <c r="A54" s="103" t="s">
        <v>114</v>
      </c>
      <c r="B54" s="34"/>
      <c r="D54">
        <v>991</v>
      </c>
      <c r="E54" s="25">
        <v>45587.529803240737</v>
      </c>
      <c r="F54" s="26">
        <v>4.918094E-10</v>
      </c>
      <c r="G54" s="26">
        <v>2.326463E-10</v>
      </c>
      <c r="H54" s="26">
        <v>1.2568630000000001E-11</v>
      </c>
      <c r="I54" s="26">
        <v>4.0902790000000001E-7</v>
      </c>
      <c r="J54" s="9">
        <v>39.129910000000002</v>
      </c>
      <c r="K54" s="9">
        <v>18.510079999999999</v>
      </c>
      <c r="M54" s="56">
        <f>$C$50*E54+$C$51</f>
        <v>39.056831586345652</v>
      </c>
      <c r="N54" s="56">
        <f>$E$50*E54+$E$51</f>
        <v>19.853969156737548</v>
      </c>
      <c r="O54" s="57">
        <v>38.318330780119176</v>
      </c>
      <c r="P54" s="57">
        <v>20.387684378727421</v>
      </c>
      <c r="Q54" s="56">
        <f>J54*(O54/M54)</f>
        <v>38.390027400494105</v>
      </c>
      <c r="R54" s="56">
        <f>K54*(P54/N54)</f>
        <v>19.007668737962643</v>
      </c>
      <c r="S54" s="58">
        <v>13.460443227958519</v>
      </c>
      <c r="T54" s="9">
        <f t="shared" ref="T54:T61" si="0">(Q54*S54)*2</f>
        <v>1033.4935686882457</v>
      </c>
      <c r="U54" s="9">
        <f t="shared" ref="U54:U61" si="1">R54*S54</f>
        <v>255.85164594318812</v>
      </c>
      <c r="V54" s="9">
        <f>(U54*32)/1000</f>
        <v>8.1872526701820192</v>
      </c>
    </row>
    <row r="55" spans="1:22" ht="16" x14ac:dyDescent="0.2">
      <c r="A55" s="103" t="s">
        <v>115</v>
      </c>
      <c r="B55" s="34"/>
      <c r="D55">
        <v>1144</v>
      </c>
      <c r="E55" s="25">
        <v>45587.532696759263</v>
      </c>
      <c r="F55" s="26">
        <v>4.8727469999999996E-10</v>
      </c>
      <c r="G55" s="26">
        <v>2.3038099999999999E-10</v>
      </c>
      <c r="H55" s="26">
        <v>1.2460220000000001E-11</v>
      </c>
      <c r="I55" s="26">
        <v>4.0801260000000002E-7</v>
      </c>
      <c r="J55" s="9">
        <v>39.106409999999997</v>
      </c>
      <c r="K55" s="9">
        <v>18.48931</v>
      </c>
      <c r="M55" s="56">
        <f t="shared" ref="M55:M61" si="2">$C$50*E55+$C$51</f>
        <v>39.05884814835008</v>
      </c>
      <c r="N55" s="56">
        <f t="shared" ref="N55:N61" si="3">$E$50*E55+$E$51</f>
        <v>19.854140731823463</v>
      </c>
      <c r="O55" s="57">
        <v>38.318330780119176</v>
      </c>
      <c r="P55" s="57">
        <v>20.387684378727421</v>
      </c>
      <c r="Q55" s="56">
        <f t="shared" ref="Q55:R60" si="4">J55*(O55/M55)</f>
        <v>38.364990905812448</v>
      </c>
      <c r="R55" s="56">
        <f t="shared" si="4"/>
        <v>18.986176322213876</v>
      </c>
      <c r="S55" s="58">
        <v>13.460443227958519</v>
      </c>
      <c r="T55" s="9">
        <f t="shared" si="0"/>
        <v>1032.8195640576666</v>
      </c>
      <c r="U55" s="9">
        <f t="shared" si="1"/>
        <v>255.56234850117013</v>
      </c>
      <c r="V55" s="9">
        <f t="shared" ref="V55:V102" si="5">(U55*32)/1000</f>
        <v>8.177995152037445</v>
      </c>
    </row>
    <row r="56" spans="1:22" ht="16" x14ac:dyDescent="0.2">
      <c r="A56" s="103" t="s">
        <v>116</v>
      </c>
      <c r="B56" s="34"/>
      <c r="D56">
        <v>1349</v>
      </c>
      <c r="E56" s="25">
        <v>45587.536574074074</v>
      </c>
      <c r="F56" s="26">
        <v>4.8318930000000005E-10</v>
      </c>
      <c r="G56" s="26">
        <v>2.2801540000000001E-10</v>
      </c>
      <c r="H56" s="26">
        <v>1.23569E-11</v>
      </c>
      <c r="I56" s="26">
        <v>4.066196E-7</v>
      </c>
      <c r="J56" s="9">
        <v>39.102800000000002</v>
      </c>
      <c r="K56" s="9">
        <v>18.452480000000001</v>
      </c>
      <c r="M56" s="56">
        <f t="shared" si="2"/>
        <v>39.06155034143012</v>
      </c>
      <c r="N56" s="56">
        <f t="shared" si="3"/>
        <v>19.854370642437516</v>
      </c>
      <c r="O56" s="57">
        <v>38.318330780119176</v>
      </c>
      <c r="P56" s="57">
        <v>20.387684378727421</v>
      </c>
      <c r="Q56" s="56">
        <f t="shared" si="4"/>
        <v>38.358795586247751</v>
      </c>
      <c r="R56" s="56">
        <f t="shared" si="4"/>
        <v>18.948137164351529</v>
      </c>
      <c r="S56" s="58">
        <v>13.460443227958519</v>
      </c>
      <c r="T56" s="9">
        <f t="shared" si="0"/>
        <v>1032.6527805631074</v>
      </c>
      <c r="U56" s="9">
        <f t="shared" si="1"/>
        <v>255.05032457632467</v>
      </c>
      <c r="V56" s="9">
        <f t="shared" si="5"/>
        <v>8.1616103864423888</v>
      </c>
    </row>
    <row r="57" spans="1:22" ht="16" x14ac:dyDescent="0.2">
      <c r="A57" s="103" t="s">
        <v>117</v>
      </c>
      <c r="B57" s="34"/>
      <c r="D57">
        <v>1554</v>
      </c>
      <c r="E57" s="25">
        <v>45587.540451388886</v>
      </c>
      <c r="F57" s="26">
        <v>4.7646689999999995E-10</v>
      </c>
      <c r="G57" s="26">
        <v>2.175151E-10</v>
      </c>
      <c r="H57" s="26">
        <v>1.217503E-11</v>
      </c>
      <c r="I57" s="26">
        <v>4.0152730000000002E-7</v>
      </c>
      <c r="J57" s="9">
        <v>39.134749999999997</v>
      </c>
      <c r="K57" s="9">
        <v>17.865670000000001</v>
      </c>
      <c r="M57" s="56">
        <f t="shared" si="2"/>
        <v>39.06425253451016</v>
      </c>
      <c r="N57" s="56">
        <f t="shared" si="3"/>
        <v>19.854600553051569</v>
      </c>
      <c r="O57" s="57">
        <v>38.318330780119176</v>
      </c>
      <c r="P57" s="57">
        <v>20.387684378727421</v>
      </c>
      <c r="Q57" s="56">
        <f t="shared" si="4"/>
        <v>38.387482114818674</v>
      </c>
      <c r="R57" s="56">
        <f t="shared" si="4"/>
        <v>18.345352262376139</v>
      </c>
      <c r="S57" s="58">
        <v>13.460443227958519</v>
      </c>
      <c r="T57" s="9">
        <f t="shared" si="0"/>
        <v>1033.4250473415796</v>
      </c>
      <c r="U57" s="9">
        <f t="shared" si="1"/>
        <v>246.9365726246144</v>
      </c>
      <c r="V57" s="9">
        <f t="shared" si="5"/>
        <v>7.9019703239876611</v>
      </c>
    </row>
    <row r="58" spans="1:22" ht="16" x14ac:dyDescent="0.2">
      <c r="A58" s="103" t="s">
        <v>118</v>
      </c>
      <c r="B58" s="34"/>
      <c r="D58">
        <v>1759</v>
      </c>
      <c r="E58" s="25">
        <v>45587.544317129628</v>
      </c>
      <c r="F58" s="26">
        <v>4.818758E-10</v>
      </c>
      <c r="G58" s="26">
        <v>2.1422940000000001E-10</v>
      </c>
      <c r="H58" s="26">
        <v>1.2285819999999999E-11</v>
      </c>
      <c r="I58" s="26">
        <v>4.0288369999999999E-7</v>
      </c>
      <c r="J58" s="9">
        <v>39.222099999999998</v>
      </c>
      <c r="K58" s="9">
        <v>17.43712</v>
      </c>
      <c r="M58" s="56">
        <f t="shared" si="2"/>
        <v>39.066946661347174</v>
      </c>
      <c r="N58" s="56">
        <f t="shared" si="3"/>
        <v>19.854829777365921</v>
      </c>
      <c r="O58" s="57">
        <v>38.318330780119176</v>
      </c>
      <c r="P58" s="57">
        <v>20.387684378727421</v>
      </c>
      <c r="Q58" s="56">
        <f t="shared" si="4"/>
        <v>38.470511010728828</v>
      </c>
      <c r="R58" s="56">
        <f t="shared" si="4"/>
        <v>17.905089241271696</v>
      </c>
      <c r="S58" s="58">
        <v>13.460443227958519</v>
      </c>
      <c r="T58" s="9">
        <f t="shared" si="0"/>
        <v>1035.6602588209371</v>
      </c>
      <c r="U58" s="9">
        <f t="shared" si="1"/>
        <v>241.01043722366853</v>
      </c>
      <c r="V58" s="9">
        <f t="shared" si="5"/>
        <v>7.7123339911573927</v>
      </c>
    </row>
    <row r="59" spans="1:22" ht="16" x14ac:dyDescent="0.2">
      <c r="A59" s="103" t="s">
        <v>119</v>
      </c>
      <c r="B59" s="34"/>
      <c r="D59">
        <v>1981</v>
      </c>
      <c r="E59" s="25">
        <v>45587.548518518517</v>
      </c>
      <c r="F59" s="26">
        <v>5.0692740000000003E-10</v>
      </c>
      <c r="G59" s="26">
        <v>2.250421E-10</v>
      </c>
      <c r="H59" s="26">
        <v>1.2805119999999999E-11</v>
      </c>
      <c r="I59" s="26">
        <v>4.1435169999999997E-7</v>
      </c>
      <c r="J59" s="9">
        <v>39.587870000000002</v>
      </c>
      <c r="K59" s="9">
        <v>17.574390000000001</v>
      </c>
      <c r="M59" s="56">
        <f t="shared" si="2"/>
        <v>39.069874709373835</v>
      </c>
      <c r="N59" s="56">
        <f t="shared" si="3"/>
        <v>19.855078904389757</v>
      </c>
      <c r="O59" s="57">
        <v>38.318330780119176</v>
      </c>
      <c r="P59" s="57">
        <v>20.387684378727421</v>
      </c>
      <c r="Q59" s="56">
        <f t="shared" si="4"/>
        <v>38.826361968762718</v>
      </c>
      <c r="R59" s="56">
        <f t="shared" si="4"/>
        <v>18.04581680052889</v>
      </c>
      <c r="S59" s="58">
        <v>13.460443227958519</v>
      </c>
      <c r="T59" s="9">
        <f t="shared" si="0"/>
        <v>1045.2400820573966</v>
      </c>
      <c r="U59" s="9">
        <f t="shared" si="1"/>
        <v>242.90469254565917</v>
      </c>
      <c r="V59" s="9">
        <f t="shared" si="5"/>
        <v>7.7729501614610932</v>
      </c>
    </row>
    <row r="60" spans="1:22" ht="16" x14ac:dyDescent="0.2">
      <c r="A60" s="103" t="s">
        <v>120</v>
      </c>
      <c r="B60" s="34"/>
      <c r="D60">
        <v>2136</v>
      </c>
      <c r="E60" s="25">
        <v>45587.551446759258</v>
      </c>
      <c r="F60" s="26">
        <v>4.7896429999999999E-10</v>
      </c>
      <c r="G60" s="26">
        <v>2.0797229999999999E-10</v>
      </c>
      <c r="H60" s="26">
        <v>1.2192379999999999E-11</v>
      </c>
      <c r="I60" s="26">
        <v>4.0019329999999999E-7</v>
      </c>
      <c r="J60" s="9">
        <v>39.283900000000003</v>
      </c>
      <c r="K60" s="9">
        <v>17.057559999999999</v>
      </c>
      <c r="M60" s="56">
        <f t="shared" si="2"/>
        <v>39.071915470118256</v>
      </c>
      <c r="N60" s="56">
        <f t="shared" si="3"/>
        <v>19.855252538376135</v>
      </c>
      <c r="O60" s="57">
        <v>38.318330780119176</v>
      </c>
      <c r="P60" s="57">
        <v>20.387684378727421</v>
      </c>
      <c r="Q60" s="56">
        <f t="shared" si="4"/>
        <v>38.526226739110207</v>
      </c>
      <c r="R60" s="56">
        <f t="shared" si="4"/>
        <v>17.514969848862354</v>
      </c>
      <c r="S60" s="58">
        <v>13.4604432279585</v>
      </c>
      <c r="T60" s="9">
        <f t="shared" si="0"/>
        <v>1037.1601756184994</v>
      </c>
      <c r="U60" s="9">
        <f t="shared" si="1"/>
        <v>235.75925729001656</v>
      </c>
      <c r="V60" s="9">
        <f t="shared" si="5"/>
        <v>7.5442962332805301</v>
      </c>
    </row>
    <row r="61" spans="1:22" ht="16" x14ac:dyDescent="0.2">
      <c r="A61" s="103" t="s">
        <v>121</v>
      </c>
      <c r="B61" s="34"/>
      <c r="D61">
        <v>2343</v>
      </c>
      <c r="E61" s="25">
        <v>45587.555358796293</v>
      </c>
      <c r="F61" s="26">
        <v>4.8791729999999997E-10</v>
      </c>
      <c r="G61" s="26">
        <v>2.148494E-10</v>
      </c>
      <c r="H61" s="26">
        <v>1.2382589999999999E-11</v>
      </c>
      <c r="I61" s="26">
        <v>4.0625739999999998E-7</v>
      </c>
      <c r="J61" s="9">
        <v>39.403489999999998</v>
      </c>
      <c r="K61" s="9">
        <v>17.350919999999999</v>
      </c>
      <c r="M61" s="56">
        <f t="shared" si="2"/>
        <v>39.074641861941927</v>
      </c>
      <c r="N61" s="56">
        <f t="shared" si="3"/>
        <v>19.855484507891106</v>
      </c>
      <c r="O61" s="57">
        <v>38.318330780119176</v>
      </c>
      <c r="P61" s="57">
        <v>20.387684378727421</v>
      </c>
      <c r="Q61" s="56">
        <f>J61*(O61/M61)</f>
        <v>38.640813882461018</v>
      </c>
      <c r="R61" s="56">
        <f>K61*(P61/N61)</f>
        <v>17.815988348204815</v>
      </c>
      <c r="S61" s="58">
        <v>13.460443227958519</v>
      </c>
      <c r="T61" s="9">
        <f t="shared" si="0"/>
        <v>1040.2449630939559</v>
      </c>
      <c r="U61" s="9">
        <f t="shared" si="1"/>
        <v>239.81109971098138</v>
      </c>
      <c r="V61" s="9">
        <f t="shared" si="5"/>
        <v>7.6739551907514043</v>
      </c>
    </row>
    <row r="62" spans="1:22" ht="16" x14ac:dyDescent="0.2">
      <c r="A62" s="103" t="s">
        <v>122</v>
      </c>
      <c r="B62" s="34"/>
      <c r="D62">
        <v>2487</v>
      </c>
      <c r="E62" s="25">
        <v>45587.558078703703</v>
      </c>
      <c r="F62" s="26">
        <v>4.8109670000000001E-10</v>
      </c>
      <c r="G62" s="26">
        <v>2.1197299999999999E-10</v>
      </c>
      <c r="H62" s="26">
        <v>1.223008E-11</v>
      </c>
      <c r="I62" s="26">
        <v>4.0371540000000001E-7</v>
      </c>
      <c r="J62" s="9">
        <v>39.337150000000001</v>
      </c>
      <c r="K62" s="9">
        <v>17.332100000000001</v>
      </c>
      <c r="M62" s="56">
        <f t="shared" ref="M62:M69" si="6">$C$50*E62+$C$51</f>
        <v>39.0765374302282</v>
      </c>
      <c r="N62" s="56">
        <f t="shared" ref="N62:N69" si="7">$E$50*E62+$E$51</f>
        <v>19.85564578847152</v>
      </c>
      <c r="O62" s="57">
        <v>38.318330780119176</v>
      </c>
      <c r="P62" s="57">
        <v>20.387684378727421</v>
      </c>
      <c r="Q62" s="56">
        <f>J62*(O62/M62)</f>
        <v>38.57388665355866</v>
      </c>
      <c r="R62" s="56">
        <f>K62*(P62/N62)</f>
        <v>17.796519346941029</v>
      </c>
      <c r="S62" s="58">
        <v>13.460443227958519</v>
      </c>
      <c r="T62" s="9">
        <f t="shared" ref="T62:T69" si="8">(Q62*S62)*2</f>
        <v>1038.4432227638663</v>
      </c>
      <c r="U62" s="9">
        <f t="shared" ref="U62:U69" si="9">R62*S62</f>
        <v>239.54903832476515</v>
      </c>
      <c r="V62" s="9">
        <f t="shared" si="5"/>
        <v>7.6655692263924848</v>
      </c>
    </row>
    <row r="63" spans="1:22" x14ac:dyDescent="0.2">
      <c r="B63" s="34"/>
      <c r="E63" s="25"/>
      <c r="F63" s="26"/>
      <c r="G63" s="26"/>
      <c r="H63" s="26"/>
      <c r="I63" s="26"/>
      <c r="J63" s="9"/>
      <c r="K63" s="9"/>
      <c r="M63" s="56"/>
      <c r="N63" s="56"/>
      <c r="O63" s="57"/>
      <c r="P63" s="57"/>
      <c r="Q63" s="56"/>
      <c r="R63" s="56"/>
      <c r="S63" s="58"/>
      <c r="T63" s="9"/>
      <c r="U63" s="9"/>
      <c r="V63" s="9"/>
    </row>
    <row r="64" spans="1:22" ht="16" x14ac:dyDescent="0.2">
      <c r="A64" s="103" t="s">
        <v>123</v>
      </c>
      <c r="B64" s="34"/>
      <c r="D64">
        <v>3052</v>
      </c>
      <c r="E64" s="25">
        <v>45587.568749999999</v>
      </c>
      <c r="F64" s="26">
        <v>4.6184149999999999E-10</v>
      </c>
      <c r="G64" s="26">
        <v>2.2019290000000001E-10</v>
      </c>
      <c r="H64" s="26">
        <v>1.179294E-11</v>
      </c>
      <c r="I64" s="26">
        <v>4.0488969999999999E-7</v>
      </c>
      <c r="J64" s="9">
        <v>39.162529999999997</v>
      </c>
      <c r="K64" s="9">
        <v>18.671579999999999</v>
      </c>
      <c r="M64" s="56">
        <f t="shared" si="6"/>
        <v>39.083974510886037</v>
      </c>
      <c r="N64" s="56">
        <f t="shared" si="7"/>
        <v>19.856278557386304</v>
      </c>
      <c r="O64" s="57">
        <v>38.318330780119197</v>
      </c>
      <c r="P64" s="57">
        <v>20.3876843787274</v>
      </c>
      <c r="Q64" s="56">
        <f t="shared" ref="Q63:R69" si="10">J64*(O64/M64)</f>
        <v>38.395347389973558</v>
      </c>
      <c r="R64" s="56">
        <f t="shared" si="10"/>
        <v>19.171280196940732</v>
      </c>
      <c r="S64" s="58">
        <v>13.4604432279585</v>
      </c>
      <c r="T64" s="9">
        <f t="shared" si="8"/>
        <v>1033.6367875209673</v>
      </c>
      <c r="U64" s="9">
        <f t="shared" si="9"/>
        <v>258.05392869820577</v>
      </c>
      <c r="V64" s="9">
        <f t="shared" si="5"/>
        <v>8.2577257183425843</v>
      </c>
    </row>
    <row r="65" spans="1:22" ht="16" x14ac:dyDescent="0.2">
      <c r="A65" s="103" t="s">
        <v>124</v>
      </c>
      <c r="B65" s="34"/>
      <c r="D65">
        <v>3317</v>
      </c>
      <c r="E65" s="25">
        <v>45587.573761574073</v>
      </c>
      <c r="F65" s="26">
        <v>4.6021200000000002E-10</v>
      </c>
      <c r="G65" s="26">
        <v>2.1973409999999999E-10</v>
      </c>
      <c r="H65" s="26">
        <v>1.1746100000000001E-11</v>
      </c>
      <c r="I65" s="26">
        <v>4.0557359999999998E-7</v>
      </c>
      <c r="J65" s="9">
        <v>39.18</v>
      </c>
      <c r="K65" s="9">
        <v>18.707000000000001</v>
      </c>
      <c r="M65" s="56">
        <f t="shared" si="6"/>
        <v>39.087467196273792</v>
      </c>
      <c r="N65" s="56">
        <f t="shared" si="7"/>
        <v>19.856575725434141</v>
      </c>
      <c r="O65" s="57">
        <v>38.318330780119197</v>
      </c>
      <c r="P65" s="57">
        <v>20.3876843787274</v>
      </c>
      <c r="Q65" s="56">
        <f t="shared" si="10"/>
        <v>38.409042786691238</v>
      </c>
      <c r="R65" s="56">
        <f t="shared" si="10"/>
        <v>19.207360672179284</v>
      </c>
      <c r="S65" s="58">
        <v>13.4604432279585</v>
      </c>
      <c r="T65" s="9">
        <f t="shared" si="8"/>
        <v>1034.0054797409728</v>
      </c>
      <c r="U65" s="9">
        <f t="shared" si="9"/>
        <v>258.53958788679205</v>
      </c>
      <c r="V65" s="9">
        <f t="shared" si="5"/>
        <v>8.2732668123773454</v>
      </c>
    </row>
    <row r="66" spans="1:22" ht="16" x14ac:dyDescent="0.2">
      <c r="A66" s="103" t="s">
        <v>125</v>
      </c>
      <c r="B66" s="34"/>
      <c r="D66">
        <v>3448</v>
      </c>
      <c r="E66" s="25">
        <v>45587.576238425929</v>
      </c>
      <c r="F66" s="26">
        <v>4.642968E-10</v>
      </c>
      <c r="G66" s="26">
        <v>2.2155629999999999E-10</v>
      </c>
      <c r="H66" s="26">
        <v>1.182754E-11</v>
      </c>
      <c r="I66" s="26">
        <v>4.0787919999999998E-7</v>
      </c>
      <c r="J66" s="9">
        <v>39.255569999999999</v>
      </c>
      <c r="K66" s="9">
        <v>18.732240000000001</v>
      </c>
      <c r="M66" s="56">
        <f t="shared" si="6"/>
        <v>39.089193373351009</v>
      </c>
      <c r="N66" s="56">
        <f t="shared" si="7"/>
        <v>19.856722593707218</v>
      </c>
      <c r="O66" s="57">
        <v>38.318330780119197</v>
      </c>
      <c r="P66" s="57">
        <v>20.3876843787274</v>
      </c>
      <c r="Q66" s="56">
        <f t="shared" si="10"/>
        <v>38.481426358815959</v>
      </c>
      <c r="R66" s="56">
        <f t="shared" si="10"/>
        <v>19.23313351557837</v>
      </c>
      <c r="S66" s="58">
        <v>13.4604432279585</v>
      </c>
      <c r="T66" s="9">
        <f t="shared" si="8"/>
        <v>1035.9541096674159</v>
      </c>
      <c r="U66" s="9">
        <f t="shared" si="9"/>
        <v>258.88650178218853</v>
      </c>
      <c r="V66" s="9">
        <f t="shared" si="5"/>
        <v>8.2843680570300329</v>
      </c>
    </row>
    <row r="67" spans="1:22" ht="16" x14ac:dyDescent="0.2">
      <c r="A67" s="103" t="s">
        <v>126</v>
      </c>
      <c r="B67" s="34"/>
      <c r="D67">
        <v>3628</v>
      </c>
      <c r="E67" s="25">
        <v>45587.579629629632</v>
      </c>
      <c r="F67" s="26">
        <v>4.6166549999999998E-10</v>
      </c>
      <c r="G67" s="26">
        <v>2.1746819999999999E-10</v>
      </c>
      <c r="H67" s="26">
        <v>1.1777859999999999E-11</v>
      </c>
      <c r="I67" s="26">
        <v>4.0631510000000001E-7</v>
      </c>
      <c r="J67" s="9">
        <v>39.197740000000003</v>
      </c>
      <c r="K67" s="9">
        <v>18.46416</v>
      </c>
      <c r="M67" s="56">
        <f t="shared" si="6"/>
        <v>39.091556784016575</v>
      </c>
      <c r="N67" s="56">
        <f t="shared" si="7"/>
        <v>19.856923679707506</v>
      </c>
      <c r="O67" s="57">
        <v>38.318330780119197</v>
      </c>
      <c r="P67" s="57">
        <v>20.3876843787274</v>
      </c>
      <c r="Q67" s="56">
        <f t="shared" si="10"/>
        <v>38.422413705642732</v>
      </c>
      <c r="R67" s="56">
        <f t="shared" si="10"/>
        <v>18.957693168908239</v>
      </c>
      <c r="S67" s="58">
        <v>13.4604432279585</v>
      </c>
      <c r="T67" s="9">
        <f t="shared" si="8"/>
        <v>1034.365436731877</v>
      </c>
      <c r="U67" s="9">
        <f t="shared" si="9"/>
        <v>255.17895263314603</v>
      </c>
      <c r="V67" s="9">
        <f t="shared" si="5"/>
        <v>8.1657264842606736</v>
      </c>
    </row>
    <row r="68" spans="1:22" ht="16" x14ac:dyDescent="0.2">
      <c r="A68" s="103" t="s">
        <v>127</v>
      </c>
      <c r="B68" s="34"/>
      <c r="D68">
        <v>3838</v>
      </c>
      <c r="E68" s="25">
        <v>45587.583599537036</v>
      </c>
      <c r="F68" s="26">
        <v>4.5631590000000002E-10</v>
      </c>
      <c r="G68" s="26">
        <v>2.150381E-10</v>
      </c>
      <c r="H68" s="26">
        <v>1.162946E-11</v>
      </c>
      <c r="I68" s="26">
        <v>4.0422720000000002E-7</v>
      </c>
      <c r="J68" s="9">
        <v>39.237929999999999</v>
      </c>
      <c r="K68" s="9">
        <v>18.49081</v>
      </c>
      <c r="M68" s="56">
        <f t="shared" si="6"/>
        <v>39.094323507080844</v>
      </c>
      <c r="N68" s="56">
        <f t="shared" si="7"/>
        <v>19.857159080724159</v>
      </c>
      <c r="O68" s="57">
        <v>38.318330780119197</v>
      </c>
      <c r="P68" s="57">
        <v>20.3876843787274</v>
      </c>
      <c r="Q68" s="56">
        <f t="shared" si="10"/>
        <v>38.459086792864944</v>
      </c>
      <c r="R68" s="56">
        <f t="shared" si="10"/>
        <v>18.984830440975063</v>
      </c>
      <c r="S68" s="58">
        <v>13.4604432279585</v>
      </c>
      <c r="T68" s="9">
        <f t="shared" si="8"/>
        <v>1035.3527087489742</v>
      </c>
      <c r="U68" s="9">
        <f t="shared" si="9"/>
        <v>255.54423234316317</v>
      </c>
      <c r="V68" s="9">
        <f t="shared" si="5"/>
        <v>8.1774154349812207</v>
      </c>
    </row>
    <row r="69" spans="1:22" ht="16" x14ac:dyDescent="0.2">
      <c r="A69" s="103" t="s">
        <v>128</v>
      </c>
      <c r="B69" s="34"/>
      <c r="D69">
        <v>3973</v>
      </c>
      <c r="E69" s="25">
        <v>45587.586145833331</v>
      </c>
      <c r="F69" s="26">
        <v>4.525727E-10</v>
      </c>
      <c r="G69" s="26">
        <v>2.119662E-10</v>
      </c>
      <c r="H69" s="26">
        <v>1.155426E-11</v>
      </c>
      <c r="I69" s="26">
        <v>4.0197889999999998E-7</v>
      </c>
      <c r="J69" s="9">
        <v>39.169339999999998</v>
      </c>
      <c r="K69" s="9">
        <v>18.345289999999999</v>
      </c>
      <c r="M69" s="56">
        <f t="shared" si="6"/>
        <v>39.096098081641685</v>
      </c>
      <c r="N69" s="56">
        <f t="shared" si="7"/>
        <v>19.857310066799528</v>
      </c>
      <c r="O69" s="57">
        <v>38.318330780119197</v>
      </c>
      <c r="P69" s="57">
        <v>20.3876843787274</v>
      </c>
      <c r="Q69" s="56">
        <f t="shared" si="10"/>
        <v>38.390115643374955</v>
      </c>
      <c r="R69" s="56">
        <f t="shared" si="10"/>
        <v>18.83527935546336</v>
      </c>
      <c r="S69" s="58">
        <v>13.4604432279585</v>
      </c>
      <c r="T69" s="9">
        <f t="shared" si="8"/>
        <v>1033.4959442648201</v>
      </c>
      <c r="U69" s="9">
        <f t="shared" si="9"/>
        <v>253.53120844695331</v>
      </c>
      <c r="V69" s="9">
        <f t="shared" si="5"/>
        <v>8.1129986703025061</v>
      </c>
    </row>
    <row r="70" spans="1:22" ht="16" x14ac:dyDescent="0.2">
      <c r="A70" s="103" t="s">
        <v>129</v>
      </c>
      <c r="B70" s="34"/>
      <c r="D70">
        <v>4200</v>
      </c>
      <c r="E70" s="25">
        <v>45587.590439814812</v>
      </c>
      <c r="F70" s="26">
        <v>4.5024809999999999E-10</v>
      </c>
      <c r="G70" s="26">
        <v>2.0051810000000001E-10</v>
      </c>
      <c r="H70" s="26">
        <v>1.147218E-11</v>
      </c>
      <c r="I70" s="26">
        <v>3.9699899999999999E-7</v>
      </c>
      <c r="J70" s="9">
        <v>39.246949999999998</v>
      </c>
      <c r="K70" s="9">
        <v>17.478639999999999</v>
      </c>
      <c r="M70" s="56">
        <f t="shared" ref="M70:M77" si="11">$C$50*E70+$C$51</f>
        <v>39.099090659648937</v>
      </c>
      <c r="N70" s="56">
        <f t="shared" ref="N70:N77" si="12">$E$50*E70+$E$51</f>
        <v>19.857564684225963</v>
      </c>
      <c r="O70" s="57">
        <v>38.318330780119197</v>
      </c>
      <c r="P70" s="57">
        <v>20.3876843787274</v>
      </c>
      <c r="Q70" s="56">
        <f t="shared" ref="Q70:R77" si="13">J70*(O70/M70)</f>
        <v>38.46323755459693</v>
      </c>
      <c r="R70" s="56">
        <f t="shared" si="13"/>
        <v>17.945251663839166</v>
      </c>
      <c r="S70" s="58">
        <v>13.4604432279585</v>
      </c>
      <c r="T70" s="9">
        <f t="shared" ref="T70:T77" si="14">(Q70*S70)*2</f>
        <v>1035.4644509342666</v>
      </c>
      <c r="U70" s="9">
        <f t="shared" ref="U70:U77" si="15">R70*S70</f>
        <v>241.55104123253489</v>
      </c>
      <c r="V70" s="9">
        <f t="shared" si="5"/>
        <v>7.729633319441116</v>
      </c>
    </row>
    <row r="71" spans="1:22" ht="16" x14ac:dyDescent="0.2">
      <c r="A71" s="103" t="s">
        <v>130</v>
      </c>
      <c r="B71" s="34"/>
      <c r="D71">
        <v>4397</v>
      </c>
      <c r="E71" s="25">
        <v>45587.594155092593</v>
      </c>
      <c r="F71" s="26">
        <v>4.543562E-10</v>
      </c>
      <c r="G71" s="26">
        <v>2.02982E-10</v>
      </c>
      <c r="H71" s="26">
        <v>1.1579499999999999E-11</v>
      </c>
      <c r="I71" s="26">
        <v>4.0041810000000002E-7</v>
      </c>
      <c r="J71" s="9">
        <v>39.23798</v>
      </c>
      <c r="K71" s="9">
        <v>17.529419999999998</v>
      </c>
      <c r="M71" s="56">
        <f t="shared" si="11"/>
        <v>39.101679925261124</v>
      </c>
      <c r="N71" s="56">
        <f t="shared" si="12"/>
        <v>19.857784986635579</v>
      </c>
      <c r="O71" s="57">
        <v>38.318330780119197</v>
      </c>
      <c r="P71" s="57">
        <v>20.3876843787274</v>
      </c>
      <c r="Q71" s="56">
        <f t="shared" si="13"/>
        <v>38.451900267649705</v>
      </c>
      <c r="R71" s="56">
        <f t="shared" si="13"/>
        <v>17.997187629067067</v>
      </c>
      <c r="S71" s="58">
        <v>13.4604432279585</v>
      </c>
      <c r="T71" s="9">
        <f t="shared" si="14"/>
        <v>1035.1592411196423</v>
      </c>
      <c r="U71" s="9">
        <f t="shared" si="15"/>
        <v>242.25012234397428</v>
      </c>
      <c r="V71" s="9">
        <f t="shared" si="5"/>
        <v>7.7520039150071769</v>
      </c>
    </row>
    <row r="72" spans="1:22" ht="16" x14ac:dyDescent="0.2">
      <c r="A72" s="103" t="s">
        <v>131</v>
      </c>
      <c r="B72" s="34"/>
      <c r="D72">
        <v>4655</v>
      </c>
      <c r="E72" s="25">
        <v>45587.599027777775</v>
      </c>
      <c r="F72" s="26">
        <v>4.487582E-10</v>
      </c>
      <c r="G72" s="26">
        <v>1.8744830000000001E-10</v>
      </c>
      <c r="H72" s="26">
        <v>1.1412199999999999E-11</v>
      </c>
      <c r="I72" s="26">
        <v>3.932967E-7</v>
      </c>
      <c r="J72" s="9">
        <v>39.322670000000002</v>
      </c>
      <c r="K72" s="9">
        <v>16.425249999999998</v>
      </c>
      <c r="M72" s="56">
        <f t="shared" si="11"/>
        <v>39.105075815670716</v>
      </c>
      <c r="N72" s="56">
        <f t="shared" si="12"/>
        <v>19.858073919079288</v>
      </c>
      <c r="O72" s="57">
        <v>38.318330780119197</v>
      </c>
      <c r="P72" s="57">
        <v>20.3876843787274</v>
      </c>
      <c r="Q72" s="56">
        <f t="shared" si="13"/>
        <v>38.53154724261276</v>
      </c>
      <c r="R72" s="56">
        <f t="shared" si="13"/>
        <v>16.863307801465695</v>
      </c>
      <c r="S72" s="58">
        <v>13.4604432279585</v>
      </c>
      <c r="T72" s="9">
        <f t="shared" si="14"/>
        <v>1037.30340828918</v>
      </c>
      <c r="U72" s="9">
        <f t="shared" si="15"/>
        <v>226.98759729721866</v>
      </c>
      <c r="V72" s="9">
        <f t="shared" si="5"/>
        <v>7.2636031135109969</v>
      </c>
    </row>
    <row r="73" spans="1:22" x14ac:dyDescent="0.2">
      <c r="B73" s="34"/>
      <c r="E73" s="59"/>
      <c r="F73" s="26"/>
      <c r="G73" s="26"/>
      <c r="H73" s="26"/>
      <c r="I73" s="26"/>
      <c r="J73" s="9"/>
      <c r="K73" s="9"/>
      <c r="M73" s="56"/>
      <c r="N73" s="56"/>
      <c r="O73" s="57"/>
      <c r="P73" s="57"/>
      <c r="Q73" s="56"/>
      <c r="R73" s="56"/>
      <c r="S73" s="58"/>
      <c r="T73" s="9"/>
      <c r="U73" s="9"/>
      <c r="V73" s="9"/>
    </row>
    <row r="74" spans="1:22" ht="16" x14ac:dyDescent="0.2">
      <c r="A74" s="103" t="s">
        <v>132</v>
      </c>
      <c r="B74" s="34"/>
      <c r="D74">
        <v>5582</v>
      </c>
      <c r="E74" s="59">
        <v>45587.616539351853</v>
      </c>
      <c r="F74" s="26">
        <v>4.4880059999999998E-10</v>
      </c>
      <c r="G74" s="26">
        <v>2.1393699999999999E-10</v>
      </c>
      <c r="H74" s="26">
        <v>1.1456799999999999E-11</v>
      </c>
      <c r="I74" s="26">
        <v>4.0570650000000001E-7</v>
      </c>
      <c r="J74" s="9">
        <v>39.173299999999998</v>
      </c>
      <c r="K74" s="9">
        <v>18.673369999999998</v>
      </c>
      <c r="M74" s="56">
        <f t="shared" si="11"/>
        <v>39.11728004890756</v>
      </c>
      <c r="N74" s="56">
        <f t="shared" si="12"/>
        <v>19.859112291495876</v>
      </c>
      <c r="O74" s="57">
        <v>38.318330780119197</v>
      </c>
      <c r="P74" s="57">
        <v>20.3876843787274</v>
      </c>
      <c r="Q74" s="56">
        <f t="shared" si="13"/>
        <v>38.373206554037075</v>
      </c>
      <c r="R74" s="56">
        <f t="shared" si="13"/>
        <v>19.170382253703462</v>
      </c>
      <c r="S74" s="58">
        <v>13.4604432279585</v>
      </c>
      <c r="T74" s="9">
        <f t="shared" si="14"/>
        <v>1033.0407365906822</v>
      </c>
      <c r="U74" s="9">
        <f t="shared" si="15"/>
        <v>258.04184198423854</v>
      </c>
      <c r="V74" s="9">
        <f t="shared" si="5"/>
        <v>8.2573389434956326</v>
      </c>
    </row>
    <row r="75" spans="1:22" ht="16" x14ac:dyDescent="0.2">
      <c r="A75" s="103" t="s">
        <v>133</v>
      </c>
      <c r="B75" s="34"/>
      <c r="D75">
        <v>5864</v>
      </c>
      <c r="E75" s="59">
        <v>45587.621863425928</v>
      </c>
      <c r="F75" s="26">
        <v>4.456623E-10</v>
      </c>
      <c r="G75" s="26">
        <v>2.1193720000000001E-10</v>
      </c>
      <c r="H75" s="26">
        <v>1.138033E-11</v>
      </c>
      <c r="I75" s="26">
        <v>4.046427E-7</v>
      </c>
      <c r="J75" s="9">
        <v>39.16075</v>
      </c>
      <c r="K75" s="9">
        <v>18.62311</v>
      </c>
      <c r="M75" s="56">
        <f t="shared" si="11"/>
        <v>39.120990522991633</v>
      </c>
      <c r="N75" s="56">
        <f t="shared" si="12"/>
        <v>19.859427989652886</v>
      </c>
      <c r="O75" s="57">
        <v>38.318330780119197</v>
      </c>
      <c r="P75" s="57">
        <v>20.3876843787274</v>
      </c>
      <c r="Q75" s="56">
        <f t="shared" si="13"/>
        <v>38.35727449732277</v>
      </c>
      <c r="R75" s="56">
        <f t="shared" si="13"/>
        <v>19.118480604181709</v>
      </c>
      <c r="S75" s="58">
        <v>13.4604432279585</v>
      </c>
      <c r="T75" s="9">
        <f t="shared" si="14"/>
        <v>1032.6118315008671</v>
      </c>
      <c r="U75" s="9">
        <f t="shared" si="15"/>
        <v>257.34322277741359</v>
      </c>
      <c r="V75" s="9">
        <f t="shared" si="5"/>
        <v>8.2349831288772339</v>
      </c>
    </row>
    <row r="76" spans="1:22" ht="16" x14ac:dyDescent="0.2">
      <c r="A76" s="103" t="s">
        <v>134</v>
      </c>
      <c r="B76" s="34"/>
      <c r="D76">
        <v>6023</v>
      </c>
      <c r="E76" s="25">
        <v>45587.624861111108</v>
      </c>
      <c r="F76" s="26">
        <v>4.4364519999999998E-10</v>
      </c>
      <c r="G76" s="26">
        <v>2.106531E-10</v>
      </c>
      <c r="H76" s="26">
        <v>1.1319750000000001E-11</v>
      </c>
      <c r="I76" s="26">
        <v>4.046996E-7</v>
      </c>
      <c r="J76" s="9">
        <v>39.192129999999999</v>
      </c>
      <c r="K76" s="9">
        <v>18.60934</v>
      </c>
      <c r="M76" s="56">
        <f t="shared" si="11"/>
        <v>39.123079681219679</v>
      </c>
      <c r="N76" s="56">
        <f t="shared" si="12"/>
        <v>19.859605741441101</v>
      </c>
      <c r="O76" s="57">
        <v>38.318330780119197</v>
      </c>
      <c r="P76" s="57">
        <v>20.3876843787274</v>
      </c>
      <c r="Q76" s="56">
        <f t="shared" si="13"/>
        <v>38.385960756518195</v>
      </c>
      <c r="R76" s="56">
        <f t="shared" si="13"/>
        <v>19.104173333347145</v>
      </c>
      <c r="S76" s="58">
        <v>13.4604432279585</v>
      </c>
      <c r="T76" s="9">
        <f t="shared" si="14"/>
        <v>1033.3840910275121</v>
      </c>
      <c r="U76" s="9">
        <f t="shared" si="15"/>
        <v>257.15064057059794</v>
      </c>
      <c r="V76" s="9">
        <f t="shared" si="5"/>
        <v>8.2288204982591342</v>
      </c>
    </row>
    <row r="77" spans="1:22" ht="16" x14ac:dyDescent="0.2">
      <c r="A77" s="103" t="s">
        <v>135</v>
      </c>
      <c r="B77" s="34"/>
      <c r="D77">
        <v>6335</v>
      </c>
      <c r="E77" s="25">
        <v>45587.630752314813</v>
      </c>
      <c r="F77" s="26">
        <v>4.6566840000000001E-10</v>
      </c>
      <c r="G77" s="26">
        <v>2.034088E-10</v>
      </c>
      <c r="H77" s="26">
        <v>1.177518E-11</v>
      </c>
      <c r="I77" s="26">
        <v>4.0966080000000002E-7</v>
      </c>
      <c r="J77" s="9">
        <v>39.546599999999998</v>
      </c>
      <c r="K77" s="9">
        <v>17.274370000000001</v>
      </c>
      <c r="M77" s="56">
        <f t="shared" si="11"/>
        <v>39.127185401459428</v>
      </c>
      <c r="N77" s="56">
        <f t="shared" si="12"/>
        <v>19.859955068314775</v>
      </c>
      <c r="O77" s="57">
        <v>38.318330780119197</v>
      </c>
      <c r="P77" s="57">
        <v>20.3876843787274</v>
      </c>
      <c r="Q77" s="56">
        <f t="shared" si="13"/>
        <v>38.729075053084173</v>
      </c>
      <c r="R77" s="56">
        <f t="shared" si="13"/>
        <v>17.733393765993149</v>
      </c>
      <c r="S77" s="58">
        <v>13.4604432279585</v>
      </c>
      <c r="T77" s="9">
        <f t="shared" si="14"/>
        <v>1042.6210320467667</v>
      </c>
      <c r="U77" s="9">
        <f t="shared" si="15"/>
        <v>238.69934002618396</v>
      </c>
      <c r="V77" s="9">
        <f t="shared" si="5"/>
        <v>7.6383788808378865</v>
      </c>
    </row>
    <row r="78" spans="1:22" ht="16" x14ac:dyDescent="0.2">
      <c r="A78" s="103" t="s">
        <v>136</v>
      </c>
      <c r="B78" s="34"/>
      <c r="D78">
        <v>6613</v>
      </c>
      <c r="E78" s="25">
        <v>45587.636006944442</v>
      </c>
      <c r="F78" s="26">
        <v>4.5086900000000001E-10</v>
      </c>
      <c r="G78" s="26">
        <v>1.9981430000000001E-10</v>
      </c>
      <c r="H78" s="26">
        <v>1.143772E-11</v>
      </c>
      <c r="I78" s="26">
        <v>4.043391E-7</v>
      </c>
      <c r="J78" s="9">
        <v>39.419490000000003</v>
      </c>
      <c r="K78" s="9">
        <v>17.46977</v>
      </c>
      <c r="M78" s="56">
        <f t="shared" ref="M78:M85" si="16">$C$50*E78+$C$51</f>
        <v>39.130847478052601</v>
      </c>
      <c r="N78" s="56">
        <f t="shared" ref="N78:N85" si="17">$E$50*E78+$E$51</f>
        <v>19.860266648669949</v>
      </c>
      <c r="O78" s="57">
        <v>38.318330780119197</v>
      </c>
      <c r="P78" s="57">
        <v>20.3876843787274</v>
      </c>
      <c r="Q78" s="56">
        <f t="shared" ref="Q78:R85" si="18">J78*(O78/M78)</f>
        <v>38.600979900851677</v>
      </c>
      <c r="R78" s="56">
        <f t="shared" si="18"/>
        <v>17.933704679277977</v>
      </c>
      <c r="S78" s="58">
        <v>13.4604432279585</v>
      </c>
      <c r="T78" s="9">
        <f t="shared" ref="T78:T85" si="19">(Q78*S78)*2</f>
        <v>1039.1725969979623</v>
      </c>
      <c r="U78" s="9">
        <f t="shared" ref="U78:U85" si="20">R78*S78</f>
        <v>241.39561370239491</v>
      </c>
      <c r="V78" s="9">
        <f t="shared" si="5"/>
        <v>7.7246596384766368</v>
      </c>
    </row>
    <row r="79" spans="1:22" ht="16" x14ac:dyDescent="0.2">
      <c r="A79" s="103" t="s">
        <v>137</v>
      </c>
      <c r="B79" s="34"/>
      <c r="D79">
        <v>6833</v>
      </c>
      <c r="E79" s="25">
        <v>45587.640162037038</v>
      </c>
      <c r="F79" s="26">
        <v>4.43359E-10</v>
      </c>
      <c r="G79" s="26">
        <v>1.9723499999999999E-10</v>
      </c>
      <c r="H79" s="26">
        <v>1.1293280000000001E-11</v>
      </c>
      <c r="I79" s="26">
        <v>4.0079370000000001E-7</v>
      </c>
      <c r="J79" s="9">
        <v>39.25864</v>
      </c>
      <c r="K79" s="9">
        <v>17.46481</v>
      </c>
      <c r="M79" s="56">
        <f t="shared" si="16"/>
        <v>39.133743261088966</v>
      </c>
      <c r="N79" s="56">
        <f t="shared" si="17"/>
        <v>19.860513030492712</v>
      </c>
      <c r="O79" s="57">
        <v>38.318330780119197</v>
      </c>
      <c r="P79" s="57">
        <v>20.3876843787274</v>
      </c>
      <c r="Q79" s="56">
        <f t="shared" si="18"/>
        <v>38.44062510098243</v>
      </c>
      <c r="R79" s="56">
        <f t="shared" si="18"/>
        <v>17.928390543978235</v>
      </c>
      <c r="S79" s="58">
        <v>13.4604432279585</v>
      </c>
      <c r="T79" s="9">
        <f t="shared" si="19"/>
        <v>1034.8557036380209</v>
      </c>
      <c r="U79" s="9">
        <f t="shared" si="20"/>
        <v>241.32408308588705</v>
      </c>
      <c r="V79" s="9">
        <f t="shared" si="5"/>
        <v>7.7223706587483854</v>
      </c>
    </row>
    <row r="80" spans="1:22" ht="16" x14ac:dyDescent="0.2">
      <c r="A80" s="103" t="s">
        <v>138</v>
      </c>
      <c r="B80" s="34"/>
      <c r="D80">
        <v>7111</v>
      </c>
      <c r="E80" s="25">
        <v>45587.645405092589</v>
      </c>
      <c r="F80" s="26">
        <v>4.2878850000000001E-10</v>
      </c>
      <c r="G80" s="26">
        <v>1.622374E-10</v>
      </c>
      <c r="H80" s="26">
        <v>1.088663E-11</v>
      </c>
      <c r="I80" s="26">
        <v>3.8183789999999999E-7</v>
      </c>
      <c r="J80" s="9">
        <v>39.386690000000002</v>
      </c>
      <c r="K80" s="9">
        <v>14.90244</v>
      </c>
      <c r="M80" s="56">
        <f t="shared" si="16"/>
        <v>39.137397271431837</v>
      </c>
      <c r="N80" s="56">
        <f t="shared" si="17"/>
        <v>19.860823924546821</v>
      </c>
      <c r="O80" s="57">
        <v>38.318330780119197</v>
      </c>
      <c r="P80" s="57">
        <v>20.3876843787274</v>
      </c>
      <c r="Q80" s="56">
        <f t="shared" si="18"/>
        <v>38.562406316571035</v>
      </c>
      <c r="R80" s="56">
        <f t="shared" si="18"/>
        <v>15.297766313582331</v>
      </c>
      <c r="S80" s="58">
        <v>13.4604432279585</v>
      </c>
      <c r="T80" s="9">
        <f t="shared" si="19"/>
        <v>1038.1341619153454</v>
      </c>
      <c r="U80" s="9">
        <f t="shared" si="20"/>
        <v>205.91471497855096</v>
      </c>
      <c r="V80" s="9">
        <f t="shared" si="5"/>
        <v>6.5892708793136308</v>
      </c>
    </row>
    <row r="81" spans="1:22" ht="16" x14ac:dyDescent="0.2">
      <c r="A81" s="103" t="s">
        <v>139</v>
      </c>
      <c r="B81" s="34"/>
      <c r="D81">
        <v>7405</v>
      </c>
      <c r="E81" s="25">
        <v>45587.650960648149</v>
      </c>
      <c r="F81" s="26">
        <v>4.3265349999999998E-10</v>
      </c>
      <c r="G81" s="26">
        <v>1.7897539999999999E-10</v>
      </c>
      <c r="H81" s="26">
        <v>1.098542E-11</v>
      </c>
      <c r="I81" s="26">
        <v>3.9138439999999997E-7</v>
      </c>
      <c r="J81" s="9">
        <v>39.384320000000002</v>
      </c>
      <c r="K81" s="9">
        <v>16.292079999999999</v>
      </c>
      <c r="M81" s="56">
        <f t="shared" si="16"/>
        <v>39.141269070478302</v>
      </c>
      <c r="N81" s="56">
        <f t="shared" si="17"/>
        <v>19.861153348711014</v>
      </c>
      <c r="O81" s="57">
        <v>38.318330780119197</v>
      </c>
      <c r="P81" s="57">
        <v>20.3876843787274</v>
      </c>
      <c r="Q81" s="56">
        <f t="shared" si="18"/>
        <v>38.5562716066432</v>
      </c>
      <c r="R81" s="56">
        <f t="shared" si="18"/>
        <v>16.723992765230527</v>
      </c>
      <c r="S81" s="58">
        <v>13.4604432279585</v>
      </c>
      <c r="T81" s="9">
        <f t="shared" si="19"/>
        <v>1037.9690100859382</v>
      </c>
      <c r="U81" s="9">
        <f t="shared" si="20"/>
        <v>225.11235516117418</v>
      </c>
      <c r="V81" s="9">
        <f t="shared" si="5"/>
        <v>7.2035953651575735</v>
      </c>
    </row>
    <row r="82" spans="1:22" ht="16" x14ac:dyDescent="0.2">
      <c r="A82" s="103" t="s">
        <v>140</v>
      </c>
      <c r="B82" s="34"/>
      <c r="D82">
        <v>7615</v>
      </c>
      <c r="E82" s="25">
        <v>45587.654930555553</v>
      </c>
      <c r="F82" s="26">
        <v>4.2836330000000003E-10</v>
      </c>
      <c r="G82" s="26">
        <v>1.7989989999999999E-10</v>
      </c>
      <c r="H82" s="26">
        <v>1.090805E-11</v>
      </c>
      <c r="I82" s="26">
        <v>3.9054180000000002E-7</v>
      </c>
      <c r="J82" s="9">
        <v>39.270380000000003</v>
      </c>
      <c r="K82" s="9">
        <v>16.4924</v>
      </c>
      <c r="M82" s="56">
        <f t="shared" si="16"/>
        <v>39.144035793542571</v>
      </c>
      <c r="N82" s="56">
        <f t="shared" si="17"/>
        <v>19.861388749727666</v>
      </c>
      <c r="O82" s="57">
        <v>38.318330780119197</v>
      </c>
      <c r="P82" s="57">
        <v>20.3876843787274</v>
      </c>
      <c r="Q82" s="56">
        <f t="shared" si="18"/>
        <v>38.442009879553964</v>
      </c>
      <c r="R82" s="56">
        <f t="shared" si="18"/>
        <v>16.929422714830768</v>
      </c>
      <c r="S82" s="58">
        <v>13.4604432279585</v>
      </c>
      <c r="T82" s="9">
        <f t="shared" si="19"/>
        <v>1034.8929831047119</v>
      </c>
      <c r="U82" s="9">
        <f t="shared" si="20"/>
        <v>227.87753333509062</v>
      </c>
      <c r="V82" s="9">
        <f t="shared" si="5"/>
        <v>7.2920810667228997</v>
      </c>
    </row>
    <row r="83" spans="1:22" x14ac:dyDescent="0.2">
      <c r="B83" s="34"/>
      <c r="E83" s="25"/>
      <c r="F83" s="26"/>
      <c r="G83" s="26"/>
      <c r="H83" s="26"/>
      <c r="I83" s="26"/>
      <c r="J83" s="9"/>
      <c r="K83" s="9"/>
      <c r="M83" s="56"/>
      <c r="N83" s="56"/>
      <c r="O83" s="57"/>
      <c r="P83" s="57"/>
      <c r="Q83" s="56"/>
      <c r="R83" s="56"/>
      <c r="S83" s="58"/>
      <c r="T83" s="9"/>
      <c r="U83" s="9"/>
      <c r="V83" s="9"/>
    </row>
    <row r="84" spans="1:22" ht="16.5" customHeight="1" x14ac:dyDescent="0.2">
      <c r="A84" s="103" t="s">
        <v>141</v>
      </c>
      <c r="B84" s="34"/>
      <c r="D84">
        <v>8237</v>
      </c>
      <c r="E84" s="25">
        <v>45587.666678240741</v>
      </c>
      <c r="F84" s="26">
        <v>4.4288119999999999E-10</v>
      </c>
      <c r="G84" s="26">
        <v>2.1184649999999999E-10</v>
      </c>
      <c r="H84" s="26">
        <v>1.1313120000000001E-11</v>
      </c>
      <c r="I84" s="26">
        <v>4.0808939999999999E-7</v>
      </c>
      <c r="J84" s="9">
        <v>39.147570000000002</v>
      </c>
      <c r="K84" s="9">
        <v>18.725729999999999</v>
      </c>
      <c r="M84" s="56">
        <f t="shared" si="16"/>
        <v>39.152223035271163</v>
      </c>
      <c r="N84" s="56">
        <f t="shared" si="17"/>
        <v>19.862085344574552</v>
      </c>
      <c r="O84" s="57">
        <v>38.318330780119197</v>
      </c>
      <c r="P84" s="57">
        <v>20.3876843787274</v>
      </c>
      <c r="Q84" s="56">
        <f t="shared" si="18"/>
        <v>38.313776848545729</v>
      </c>
      <c r="R84" s="56">
        <f t="shared" si="18"/>
        <v>19.221258310902932</v>
      </c>
      <c r="S84" s="58">
        <v>13.4604432279585</v>
      </c>
      <c r="T84" s="9">
        <f t="shared" si="19"/>
        <v>1031.4408362370409</v>
      </c>
      <c r="U84" s="9">
        <f t="shared" si="20"/>
        <v>258.7266562638344</v>
      </c>
      <c r="V84" s="9">
        <f t="shared" si="5"/>
        <v>8.2792530004427007</v>
      </c>
    </row>
    <row r="85" spans="1:22" ht="16.5" customHeight="1" x14ac:dyDescent="0.2">
      <c r="A85" s="103" t="s">
        <v>142</v>
      </c>
      <c r="B85" s="34"/>
      <c r="D85">
        <v>8511</v>
      </c>
      <c r="E85" s="25">
        <v>45587.671851851854</v>
      </c>
      <c r="F85" s="26">
        <v>4.4579810000000002E-10</v>
      </c>
      <c r="G85" s="26">
        <v>2.125383E-10</v>
      </c>
      <c r="H85" s="26">
        <v>1.1366569999999999E-11</v>
      </c>
      <c r="I85" s="26">
        <v>4.1060220000000002E-7</v>
      </c>
      <c r="J85" s="9">
        <v>39.220100000000002</v>
      </c>
      <c r="K85" s="9">
        <v>18.698540000000001</v>
      </c>
      <c r="M85" s="56">
        <f t="shared" si="16"/>
        <v>39.155828648130409</v>
      </c>
      <c r="N85" s="56">
        <f t="shared" si="17"/>
        <v>19.86239212082728</v>
      </c>
      <c r="O85" s="57">
        <v>38.318330780119197</v>
      </c>
      <c r="P85" s="57">
        <v>20.3876843787274</v>
      </c>
      <c r="Q85" s="56">
        <f t="shared" si="18"/>
        <v>38.381227442139959</v>
      </c>
      <c r="R85" s="56">
        <f t="shared" si="18"/>
        <v>19.193052354618978</v>
      </c>
      <c r="S85" s="58">
        <v>13.4604432279585</v>
      </c>
      <c r="T85" s="9">
        <f t="shared" si="19"/>
        <v>1033.2566660085754</v>
      </c>
      <c r="U85" s="9">
        <f t="shared" si="20"/>
        <v>258.34699159058397</v>
      </c>
      <c r="V85" s="9">
        <f t="shared" si="5"/>
        <v>8.2671037308986861</v>
      </c>
    </row>
    <row r="86" spans="1:22" ht="16" x14ac:dyDescent="0.2">
      <c r="A86" s="103" t="s">
        <v>143</v>
      </c>
      <c r="B86" s="34"/>
      <c r="C86" s="34"/>
      <c r="D86">
        <v>8827</v>
      </c>
      <c r="E86" s="25">
        <v>45587.677812499998</v>
      </c>
      <c r="F86" s="26">
        <v>4.4023579999999998E-10</v>
      </c>
      <c r="G86" s="26">
        <v>2.1099009999999999E-10</v>
      </c>
      <c r="H86" s="26">
        <v>1.1234130000000001E-11</v>
      </c>
      <c r="I86" s="26">
        <v>4.0824120000000002E-7</v>
      </c>
      <c r="J86" s="9">
        <v>39.187339999999999</v>
      </c>
      <c r="K86" s="9">
        <v>18.781169999999999</v>
      </c>
      <c r="M86" s="56">
        <f t="shared" ref="M86:M92" si="21">$C$50*E86+$C$51</f>
        <v>39.159982765850145</v>
      </c>
      <c r="N86" s="56">
        <f t="shared" ref="N86:N92" si="22">$E$50*E86+$E$51</f>
        <v>19.862745565502792</v>
      </c>
      <c r="O86" s="57">
        <v>38.318330780119197</v>
      </c>
      <c r="P86" s="57">
        <v>20.3876843787274</v>
      </c>
      <c r="Q86" s="56">
        <f t="shared" ref="Q86:R92" si="23">J86*(O86/M86)</f>
        <v>38.345100034683256</v>
      </c>
      <c r="R86" s="56">
        <f t="shared" si="23"/>
        <v>19.277524598021557</v>
      </c>
      <c r="S86" s="58">
        <v>13.4604432279585</v>
      </c>
      <c r="T86" s="9">
        <f t="shared" ref="T86:T92" si="24">(Q86*S86)*2</f>
        <v>1032.2840841744869</v>
      </c>
      <c r="U86" s="9">
        <f t="shared" ref="U86:U92" si="25">R86*S86</f>
        <v>259.48402542724267</v>
      </c>
      <c r="V86" s="9">
        <f t="shared" si="5"/>
        <v>8.3034888136717662</v>
      </c>
    </row>
    <row r="87" spans="1:22" ht="16" x14ac:dyDescent="0.2">
      <c r="A87" s="103" t="s">
        <v>144</v>
      </c>
      <c r="B87" s="34"/>
      <c r="C87" s="34"/>
      <c r="D87">
        <v>9046</v>
      </c>
      <c r="E87" s="25">
        <v>45587.681956018518</v>
      </c>
      <c r="F87" s="26">
        <v>4.4476080000000002E-10</v>
      </c>
      <c r="G87" s="26">
        <v>2.0964429999999999E-10</v>
      </c>
      <c r="H87" s="26">
        <v>1.1290719999999999E-11</v>
      </c>
      <c r="I87" s="26">
        <v>4.0908509999999998E-7</v>
      </c>
      <c r="J87" s="9">
        <v>39.391730000000003</v>
      </c>
      <c r="K87" s="9">
        <v>18.56785</v>
      </c>
      <c r="M87" s="56">
        <f t="shared" si="21"/>
        <v>39.162870482639846</v>
      </c>
      <c r="N87" s="56">
        <f t="shared" si="22"/>
        <v>19.862991261024945</v>
      </c>
      <c r="O87" s="57">
        <v>38.318330780119197</v>
      </c>
      <c r="P87" s="57">
        <v>20.3876843787274</v>
      </c>
      <c r="Q87" s="56">
        <f t="shared" si="23"/>
        <v>38.542254986396983</v>
      </c>
      <c r="R87" s="56">
        <f t="shared" si="23"/>
        <v>19.058331165575904</v>
      </c>
      <c r="S87" s="58">
        <v>13.4604432279585</v>
      </c>
      <c r="T87" s="9">
        <f t="shared" si="24"/>
        <v>1037.5916702437939</v>
      </c>
      <c r="U87" s="9">
        <f t="shared" si="25"/>
        <v>256.53358467386659</v>
      </c>
      <c r="V87" s="9">
        <f t="shared" si="5"/>
        <v>8.2090747095637315</v>
      </c>
    </row>
    <row r="88" spans="1:22" ht="16" x14ac:dyDescent="0.2">
      <c r="A88" s="103" t="s">
        <v>145</v>
      </c>
      <c r="B88" s="34"/>
      <c r="C88" s="34"/>
      <c r="D88">
        <v>9321</v>
      </c>
      <c r="E88" s="25">
        <v>45587.687152777777</v>
      </c>
      <c r="F88" s="26">
        <v>4.6632530000000003E-10</v>
      </c>
      <c r="G88" s="26">
        <v>2.178752E-10</v>
      </c>
      <c r="H88" s="26">
        <v>1.1728829999999999E-11</v>
      </c>
      <c r="I88" s="26">
        <v>4.1893940000000001E-7</v>
      </c>
      <c r="J88" s="9">
        <v>39.75891</v>
      </c>
      <c r="K88" s="9">
        <v>18.576039999999999</v>
      </c>
      <c r="M88" s="56">
        <f t="shared" si="21"/>
        <v>39.166492227992421</v>
      </c>
      <c r="N88" s="56">
        <f t="shared" si="22"/>
        <v>19.863299409878437</v>
      </c>
      <c r="O88" s="57">
        <v>38.318330780119197</v>
      </c>
      <c r="P88" s="57">
        <v>20.3876843787274</v>
      </c>
      <c r="Q88" s="56">
        <f t="shared" si="23"/>
        <v>38.89791957800454</v>
      </c>
      <c r="R88" s="56">
        <f t="shared" si="23"/>
        <v>19.066441718049557</v>
      </c>
      <c r="S88" s="58">
        <v>13.4604432279585</v>
      </c>
      <c r="T88" s="9">
        <f t="shared" si="24"/>
        <v>1047.1664763308511</v>
      </c>
      <c r="U88" s="9">
        <f t="shared" si="25"/>
        <v>256.6427563049856</v>
      </c>
      <c r="V88" s="9">
        <f t="shared" si="5"/>
        <v>8.2125682017595398</v>
      </c>
    </row>
    <row r="89" spans="1:22" ht="16" x14ac:dyDescent="0.2">
      <c r="A89" s="103" t="s">
        <v>146</v>
      </c>
      <c r="B89" s="34"/>
      <c r="C89" s="60"/>
      <c r="D89" s="61">
        <v>9571</v>
      </c>
      <c r="E89" s="62">
        <v>45587.691863425927</v>
      </c>
      <c r="F89" s="63">
        <v>4.3990219999999998E-10</v>
      </c>
      <c r="G89" s="63">
        <v>2.076945E-10</v>
      </c>
      <c r="H89" s="63">
        <v>1.1203470000000001E-11</v>
      </c>
      <c r="I89" s="63">
        <v>4.0614299999999999E-7</v>
      </c>
      <c r="J89" s="64">
        <v>39.264830000000003</v>
      </c>
      <c r="K89" s="64">
        <v>18.538409999999999</v>
      </c>
      <c r="L89" s="61"/>
      <c r="M89" s="56">
        <f t="shared" si="21"/>
        <v>39.16977519093416</v>
      </c>
      <c r="N89" s="56">
        <f t="shared" si="22"/>
        <v>19.863578734117254</v>
      </c>
      <c r="O89" s="57">
        <v>38.318330780119197</v>
      </c>
      <c r="P89" s="57">
        <v>20.3876843787274</v>
      </c>
      <c r="Q89" s="56">
        <f t="shared" si="23"/>
        <v>38.411319356088079</v>
      </c>
      <c r="R89" s="56">
        <f t="shared" si="23"/>
        <v>19.027550726006691</v>
      </c>
      <c r="S89" s="58">
        <v>13.4604432279585</v>
      </c>
      <c r="T89" s="9">
        <f t="shared" si="24"/>
        <v>1034.0667670072141</v>
      </c>
      <c r="U89" s="9">
        <f t="shared" si="25"/>
        <v>256.1192663145136</v>
      </c>
      <c r="V89" s="9">
        <f t="shared" si="5"/>
        <v>8.195816522064435</v>
      </c>
    </row>
    <row r="90" spans="1:22" ht="16" x14ac:dyDescent="0.2">
      <c r="A90" s="103" t="s">
        <v>147</v>
      </c>
      <c r="B90" s="34"/>
      <c r="C90" s="60"/>
      <c r="D90" s="61">
        <v>9841</v>
      </c>
      <c r="E90" s="62">
        <v>45587.696967592594</v>
      </c>
      <c r="F90" s="63">
        <v>4.4069150000000002E-10</v>
      </c>
      <c r="G90" s="63">
        <v>2.035627E-10</v>
      </c>
      <c r="H90" s="63">
        <v>1.121453E-11</v>
      </c>
      <c r="I90" s="63">
        <v>4.0504119999999999E-7</v>
      </c>
      <c r="J90" s="64">
        <v>39.296489999999999</v>
      </c>
      <c r="K90" s="64">
        <v>18.151700000000002</v>
      </c>
      <c r="L90" s="61"/>
      <c r="M90" s="56">
        <f t="shared" si="21"/>
        <v>39.173332406302507</v>
      </c>
      <c r="N90" s="56">
        <f t="shared" si="22"/>
        <v>19.863881392567691</v>
      </c>
      <c r="O90" s="57">
        <v>38.318330780119197</v>
      </c>
      <c r="P90" s="57">
        <v>20.3876843787274</v>
      </c>
      <c r="Q90" s="56">
        <f t="shared" si="23"/>
        <v>38.438800322113657</v>
      </c>
      <c r="R90" s="56">
        <f t="shared" si="23"/>
        <v>18.630353415008443</v>
      </c>
      <c r="S90" s="58">
        <v>13.4604432279585</v>
      </c>
      <c r="T90" s="9">
        <f t="shared" si="24"/>
        <v>1034.8065789732875</v>
      </c>
      <c r="U90" s="9">
        <f t="shared" si="25"/>
        <v>250.77281445952391</v>
      </c>
      <c r="V90" s="9">
        <f t="shared" si="5"/>
        <v>8.0247300627047657</v>
      </c>
    </row>
    <row r="91" spans="1:22" ht="16" x14ac:dyDescent="0.2">
      <c r="A91" s="103" t="s">
        <v>148</v>
      </c>
      <c r="B91" s="34"/>
      <c r="C91" s="34"/>
      <c r="D91">
        <v>10149</v>
      </c>
      <c r="E91" s="25">
        <v>45587.702777777777</v>
      </c>
      <c r="F91" s="26">
        <v>4.4214120000000001E-10</v>
      </c>
      <c r="G91" s="26">
        <v>2.059299E-10</v>
      </c>
      <c r="H91" s="26">
        <v>1.12455E-11</v>
      </c>
      <c r="I91" s="26">
        <v>4.0665740000000001E-7</v>
      </c>
      <c r="J91" s="9">
        <v>39.317149999999998</v>
      </c>
      <c r="K91" s="9">
        <v>18.312200000000001</v>
      </c>
      <c r="M91" s="56">
        <f t="shared" si="21"/>
        <v>39.177381662801054</v>
      </c>
      <c r="N91" s="56">
        <f t="shared" si="22"/>
        <v>19.86422591533892</v>
      </c>
      <c r="O91" s="57">
        <v>38.318330780119197</v>
      </c>
      <c r="P91" s="57">
        <v>20.3876843787274</v>
      </c>
      <c r="Q91" s="56">
        <f t="shared" si="23"/>
        <v>38.455034386896003</v>
      </c>
      <c r="R91" s="56">
        <f t="shared" si="23"/>
        <v>18.794759759142718</v>
      </c>
      <c r="S91" s="58">
        <v>13.4604432279585</v>
      </c>
      <c r="T91" s="9">
        <f t="shared" si="24"/>
        <v>1035.2436143880111</v>
      </c>
      <c r="U91" s="9">
        <f t="shared" si="25"/>
        <v>252.98579672105953</v>
      </c>
      <c r="V91" s="9">
        <f t="shared" si="5"/>
        <v>8.095545495073905</v>
      </c>
    </row>
    <row r="92" spans="1:22" ht="16" x14ac:dyDescent="0.2">
      <c r="A92" s="103" t="s">
        <v>149</v>
      </c>
      <c r="D92">
        <v>10400</v>
      </c>
      <c r="E92" s="25">
        <v>45587.70752314815</v>
      </c>
      <c r="F92" s="26">
        <v>4.4373469999999998E-10</v>
      </c>
      <c r="G92" s="26">
        <v>2.0740239999999999E-10</v>
      </c>
      <c r="H92" s="26">
        <v>1.128413E-11</v>
      </c>
      <c r="I92" s="26">
        <v>4.0803129999999999E-7</v>
      </c>
      <c r="J92" s="9">
        <v>39.323779999999999</v>
      </c>
      <c r="K92" s="9">
        <v>18.380009999999999</v>
      </c>
      <c r="M92" s="56">
        <f t="shared" si="21"/>
        <v>39.180688824486424</v>
      </c>
      <c r="N92" s="56">
        <f t="shared" si="22"/>
        <v>19.864507298479111</v>
      </c>
      <c r="O92" s="57">
        <v>38.318330780119197</v>
      </c>
      <c r="P92" s="57">
        <v>20.3876843787274</v>
      </c>
      <c r="Q92" s="56">
        <f t="shared" si="23"/>
        <v>38.458272551424109</v>
      </c>
      <c r="R92" s="56">
        <f t="shared" si="23"/>
        <v>18.864089460026204</v>
      </c>
      <c r="S92" s="58">
        <v>13.4604432279585</v>
      </c>
      <c r="T92" s="9">
        <f t="shared" si="24"/>
        <v>1035.3307886475977</v>
      </c>
      <c r="U92" s="9">
        <f t="shared" si="25"/>
        <v>253.91900522381303</v>
      </c>
      <c r="V92" s="9">
        <f t="shared" si="5"/>
        <v>8.1254081671620177</v>
      </c>
    </row>
    <row r="93" spans="1:22" x14ac:dyDescent="0.2">
      <c r="E93" s="25"/>
      <c r="F93" s="26"/>
      <c r="G93" s="26"/>
      <c r="H93" s="26"/>
      <c r="I93" s="26"/>
      <c r="J93" s="9"/>
      <c r="K93" s="9"/>
      <c r="M93" s="56"/>
      <c r="N93" s="56"/>
      <c r="O93" s="57"/>
      <c r="P93" s="57"/>
      <c r="Q93" s="56"/>
      <c r="R93" s="56"/>
      <c r="S93" s="58"/>
      <c r="T93" s="9"/>
      <c r="U93" s="9"/>
      <c r="V93" s="9"/>
    </row>
    <row r="94" spans="1:22" ht="16" x14ac:dyDescent="0.2">
      <c r="A94" s="103" t="s">
        <v>150</v>
      </c>
      <c r="D94">
        <v>11335</v>
      </c>
      <c r="E94" s="25">
        <v>45587.725185185183</v>
      </c>
      <c r="F94" s="26">
        <v>4.3780619999999999E-10</v>
      </c>
      <c r="G94" s="26">
        <v>2.097864E-10</v>
      </c>
      <c r="H94" s="26">
        <v>1.116614E-11</v>
      </c>
      <c r="I94" s="26">
        <v>4.0640970000000002E-7</v>
      </c>
      <c r="J94" s="9">
        <v>39.208350000000003</v>
      </c>
      <c r="K94" s="9">
        <v>18.78772</v>
      </c>
      <c r="M94" s="56">
        <f t="shared" ref="M94:M102" si="26">$C$50*E94+$C$51</f>
        <v>39.192997918940819</v>
      </c>
      <c r="N94" s="56">
        <f t="shared" ref="N94:N102" si="27">$E$50*E94+$E$51</f>
        <v>19.865554592799981</v>
      </c>
      <c r="O94" s="57">
        <v>38.318330780119197</v>
      </c>
      <c r="P94" s="57">
        <v>20.3876843787274</v>
      </c>
      <c r="Q94" s="56">
        <f t="shared" ref="Q94:R102" si="28">J94*(O94/M94)</f>
        <v>38.333340249958823</v>
      </c>
      <c r="R94" s="56">
        <f t="shared" si="28"/>
        <v>19.281520874062668</v>
      </c>
      <c r="S94" s="58">
        <v>13.4604432279585</v>
      </c>
      <c r="T94" s="9">
        <f t="shared" ref="T94:T102" si="29">(Q94*S94)*2</f>
        <v>1031.9675003451744</v>
      </c>
      <c r="U94" s="9">
        <f t="shared" ref="U94:U102" si="30">R94*S94</f>
        <v>259.53781707401731</v>
      </c>
      <c r="V94" s="9">
        <f t="shared" si="5"/>
        <v>8.3052101463685535</v>
      </c>
    </row>
    <row r="95" spans="1:22" ht="16" x14ac:dyDescent="0.2">
      <c r="A95" s="103" t="s">
        <v>151</v>
      </c>
      <c r="D95">
        <v>11607</v>
      </c>
      <c r="E95" s="25">
        <v>45587.730324074073</v>
      </c>
      <c r="F95" s="26">
        <v>4.4020740000000002E-10</v>
      </c>
      <c r="G95" s="26">
        <v>2.1092690000000001E-10</v>
      </c>
      <c r="H95" s="26">
        <v>1.1235630000000001E-11</v>
      </c>
      <c r="I95" s="26">
        <v>4.0795479999999999E-7</v>
      </c>
      <c r="J95" s="9">
        <v>39.179589999999997</v>
      </c>
      <c r="K95" s="9">
        <v>18.773040000000002</v>
      </c>
      <c r="M95" s="56">
        <f t="shared" si="26"/>
        <v>39.196579333056434</v>
      </c>
      <c r="N95" s="56">
        <f t="shared" si="27"/>
        <v>19.865859310151336</v>
      </c>
      <c r="O95" s="57">
        <v>38.318330780119197</v>
      </c>
      <c r="P95" s="57">
        <v>20.3876843787274</v>
      </c>
      <c r="Q95" s="56">
        <f t="shared" si="28"/>
        <v>38.301722114392049</v>
      </c>
      <c r="R95" s="56">
        <f t="shared" si="28"/>
        <v>19.266159513857392</v>
      </c>
      <c r="S95" s="58">
        <v>13.4604432279585</v>
      </c>
      <c r="T95" s="9">
        <f t="shared" si="29"/>
        <v>1031.1163121076336</v>
      </c>
      <c r="U95" s="9">
        <f t="shared" si="30"/>
        <v>259.33104635706997</v>
      </c>
      <c r="V95" s="9">
        <f t="shared" si="5"/>
        <v>8.298593483426238</v>
      </c>
    </row>
    <row r="96" spans="1:22" ht="16" x14ac:dyDescent="0.2">
      <c r="A96" s="103" t="s">
        <v>152</v>
      </c>
      <c r="D96">
        <v>11857</v>
      </c>
      <c r="E96" s="25">
        <v>45587.735046296293</v>
      </c>
      <c r="F96" s="26">
        <v>4.395685E-10</v>
      </c>
      <c r="G96" s="26">
        <v>2.105656E-10</v>
      </c>
      <c r="H96" s="26">
        <v>1.120463E-11</v>
      </c>
      <c r="I96" s="26">
        <v>4.0698169999999998E-7</v>
      </c>
      <c r="J96" s="9">
        <v>39.230989999999998</v>
      </c>
      <c r="K96" s="9">
        <v>18.792739999999998</v>
      </c>
      <c r="M96" s="56">
        <f t="shared" si="26"/>
        <v>39.199870362241199</v>
      </c>
      <c r="N96" s="56">
        <f t="shared" si="27"/>
        <v>19.866139320690763</v>
      </c>
      <c r="O96" s="57">
        <v>38.318330780119197</v>
      </c>
      <c r="P96" s="57">
        <v>20.3876843787274</v>
      </c>
      <c r="Q96" s="56">
        <f t="shared" si="28"/>
        <v>38.34875058922519</v>
      </c>
      <c r="R96" s="56">
        <f t="shared" si="28"/>
        <v>19.286105143360253</v>
      </c>
      <c r="S96" s="58">
        <v>13.4604432279585</v>
      </c>
      <c r="T96" s="9">
        <f t="shared" si="29"/>
        <v>1032.3823603388114</v>
      </c>
      <c r="U96" s="9">
        <f t="shared" si="30"/>
        <v>259.59952337063908</v>
      </c>
      <c r="V96" s="9">
        <f t="shared" si="5"/>
        <v>8.3071847478604504</v>
      </c>
    </row>
    <row r="97" spans="1:22" ht="16" x14ac:dyDescent="0.2">
      <c r="A97" s="103" t="s">
        <v>153</v>
      </c>
      <c r="D97">
        <v>12106</v>
      </c>
      <c r="E97" s="25">
        <v>45587.739745370367</v>
      </c>
      <c r="F97" s="26">
        <v>4.5529190000000002E-10</v>
      </c>
      <c r="G97" s="26">
        <v>2.1453180000000001E-10</v>
      </c>
      <c r="H97" s="26">
        <v>1.1547499999999999E-11</v>
      </c>
      <c r="I97" s="26">
        <v>4.1208519999999998E-7</v>
      </c>
      <c r="J97" s="9">
        <v>39.427750000000003</v>
      </c>
      <c r="K97" s="9">
        <v>18.578209999999999</v>
      </c>
      <c r="M97" s="56">
        <f t="shared" si="26"/>
        <v>39.203145258932636</v>
      </c>
      <c r="N97" s="56">
        <f t="shared" si="27"/>
        <v>19.866417958628972</v>
      </c>
      <c r="O97" s="57">
        <v>38.318330780119197</v>
      </c>
      <c r="P97" s="57">
        <v>20.3876843787274</v>
      </c>
      <c r="Q97" s="56">
        <f t="shared" si="28"/>
        <v>38.537866195100762</v>
      </c>
      <c r="R97" s="56">
        <f t="shared" si="28"/>
        <v>19.065675683985095</v>
      </c>
      <c r="S97" s="58">
        <v>13.4604432279585</v>
      </c>
      <c r="T97" s="9">
        <f t="shared" si="29"/>
        <v>1037.4735200916298</v>
      </c>
      <c r="U97" s="9">
        <f t="shared" si="30"/>
        <v>256.6324451469502</v>
      </c>
      <c r="V97" s="9">
        <f t="shared" si="5"/>
        <v>8.2122382447024069</v>
      </c>
    </row>
    <row r="98" spans="1:22" ht="16" x14ac:dyDescent="0.2">
      <c r="A98" s="103" t="s">
        <v>154</v>
      </c>
      <c r="D98">
        <v>12419</v>
      </c>
      <c r="E98" s="25">
        <v>45587.745659722219</v>
      </c>
      <c r="F98" s="26">
        <v>4.4332400000000001E-10</v>
      </c>
      <c r="G98" s="26">
        <v>2.1060329999999999E-10</v>
      </c>
      <c r="H98" s="26">
        <v>1.1318860000000001E-11</v>
      </c>
      <c r="I98" s="26">
        <v>4.0439539999999998E-7</v>
      </c>
      <c r="J98" s="9">
        <v>39.166829999999997</v>
      </c>
      <c r="K98" s="9">
        <v>18.606400000000001</v>
      </c>
      <c r="M98" s="56">
        <f t="shared" si="26"/>
        <v>39.207267111665715</v>
      </c>
      <c r="N98" s="56">
        <f t="shared" si="27"/>
        <v>19.86676865810341</v>
      </c>
      <c r="O98" s="57">
        <v>38.318330780119197</v>
      </c>
      <c r="P98" s="57">
        <v>20.3876843787274</v>
      </c>
      <c r="Q98" s="56">
        <f t="shared" si="28"/>
        <v>38.2788104887358</v>
      </c>
      <c r="R98" s="56">
        <f t="shared" si="28"/>
        <v>19.094268280494866</v>
      </c>
      <c r="S98" s="58">
        <v>13.4604432279585</v>
      </c>
      <c r="T98" s="9">
        <f t="shared" si="29"/>
        <v>1030.4995108348212</v>
      </c>
      <c r="U98" s="9">
        <f t="shared" si="30"/>
        <v>257.01731416900992</v>
      </c>
      <c r="V98" s="9">
        <f t="shared" si="5"/>
        <v>8.2245540534083172</v>
      </c>
    </row>
    <row r="99" spans="1:22" ht="16" x14ac:dyDescent="0.2">
      <c r="A99" s="103" t="s">
        <v>155</v>
      </c>
      <c r="D99">
        <v>12687</v>
      </c>
      <c r="E99" s="25">
        <v>45587.750717592593</v>
      </c>
      <c r="F99" s="26">
        <v>4.8377219999999995E-10</v>
      </c>
      <c r="G99" s="26">
        <v>2.2593559999999999E-10</v>
      </c>
      <c r="H99" s="26">
        <v>1.214934E-11</v>
      </c>
      <c r="I99" s="26">
        <v>4.2138010000000002E-7</v>
      </c>
      <c r="J99" s="9">
        <v>39.818809999999999</v>
      </c>
      <c r="K99" s="9">
        <v>18.596540000000001</v>
      </c>
      <c r="M99" s="56">
        <f t="shared" si="26"/>
        <v>39.210792062043765</v>
      </c>
      <c r="N99" s="56">
        <f t="shared" si="27"/>
        <v>19.867068571352775</v>
      </c>
      <c r="O99" s="57">
        <v>38.318330780119197</v>
      </c>
      <c r="P99" s="57">
        <v>20.3876843787274</v>
      </c>
      <c r="Q99" s="56">
        <f t="shared" si="28"/>
        <v>38.91250986301015</v>
      </c>
      <c r="R99" s="56">
        <f t="shared" si="28"/>
        <v>19.083861652497589</v>
      </c>
      <c r="S99" s="58">
        <v>13.4604432279585</v>
      </c>
      <c r="T99" s="9">
        <f t="shared" si="29"/>
        <v>1047.5592597368466</v>
      </c>
      <c r="U99" s="9">
        <f t="shared" si="30"/>
        <v>256.87723634365807</v>
      </c>
      <c r="V99" s="9">
        <f t="shared" si="5"/>
        <v>8.2200715629970578</v>
      </c>
    </row>
    <row r="100" spans="1:22" ht="16" x14ac:dyDescent="0.2">
      <c r="A100" s="103" t="s">
        <v>156</v>
      </c>
      <c r="D100">
        <v>12946</v>
      </c>
      <c r="E100" s="25">
        <v>45587.755613425928</v>
      </c>
      <c r="F100" s="26">
        <v>4.5458640000000002E-10</v>
      </c>
      <c r="G100" s="26">
        <v>2.1069960000000001E-10</v>
      </c>
      <c r="H100" s="26">
        <v>1.1549959999999999E-11</v>
      </c>
      <c r="I100" s="26">
        <v>4.0599079999999999E-7</v>
      </c>
      <c r="J100" s="9">
        <v>39.358260000000001</v>
      </c>
      <c r="K100" s="9">
        <v>18.242450000000002</v>
      </c>
      <c r="M100" s="56">
        <f t="shared" si="26"/>
        <v>39.214204084953963</v>
      </c>
      <c r="N100" s="56">
        <f t="shared" si="27"/>
        <v>19.867358876397702</v>
      </c>
      <c r="O100" s="57">
        <v>38.318330780119197</v>
      </c>
      <c r="P100" s="57">
        <v>20.3876843787274</v>
      </c>
      <c r="Q100" s="56">
        <f t="shared" si="28"/>
        <v>38.459095646635632</v>
      </c>
      <c r="R100" s="56">
        <f t="shared" si="28"/>
        <v>18.720219190108651</v>
      </c>
      <c r="S100" s="58">
        <v>13.4604432279585</v>
      </c>
      <c r="T100" s="9">
        <f t="shared" si="29"/>
        <v>1035.3529471003296</v>
      </c>
      <c r="U100" s="9">
        <f t="shared" si="30"/>
        <v>251.98244762339675</v>
      </c>
      <c r="V100" s="9">
        <f t="shared" si="5"/>
        <v>8.0634383239486969</v>
      </c>
    </row>
    <row r="101" spans="1:22" ht="16" x14ac:dyDescent="0.2">
      <c r="A101" s="103" t="s">
        <v>157</v>
      </c>
      <c r="D101">
        <v>13228</v>
      </c>
      <c r="E101" s="25">
        <v>45587.760937500003</v>
      </c>
      <c r="F101" s="26">
        <v>5.2108309999999998E-10</v>
      </c>
      <c r="G101" s="26">
        <v>2.3602110000000002E-10</v>
      </c>
      <c r="H101" s="26">
        <v>1.2894820000000001E-11</v>
      </c>
      <c r="I101" s="26">
        <v>4.3266460000000002E-7</v>
      </c>
      <c r="J101" s="9">
        <v>40.410269999999997</v>
      </c>
      <c r="K101" s="9">
        <v>18.303560000000001</v>
      </c>
      <c r="M101" s="56">
        <f t="shared" si="26"/>
        <v>39.217914559038036</v>
      </c>
      <c r="N101" s="56">
        <f t="shared" si="27"/>
        <v>19.867674574554712</v>
      </c>
      <c r="O101" s="57">
        <v>38.318330780119197</v>
      </c>
      <c r="P101" s="57">
        <v>20.3876843787274</v>
      </c>
      <c r="Q101" s="56">
        <f t="shared" si="28"/>
        <v>39.4833358730207</v>
      </c>
      <c r="R101" s="56">
        <f t="shared" si="28"/>
        <v>18.782631197564974</v>
      </c>
      <c r="S101" s="58">
        <v>13.4604432279585</v>
      </c>
      <c r="T101" s="9">
        <f t="shared" si="29"/>
        <v>1062.9264019384248</v>
      </c>
      <c r="U101" s="9">
        <f t="shared" si="30"/>
        <v>252.82254090650551</v>
      </c>
      <c r="V101" s="9">
        <f t="shared" si="5"/>
        <v>8.0903213090081767</v>
      </c>
    </row>
    <row r="102" spans="1:22" ht="16" x14ac:dyDescent="0.2">
      <c r="A102" s="103" t="s">
        <v>158</v>
      </c>
      <c r="D102">
        <v>13451</v>
      </c>
      <c r="E102" s="25">
        <v>45587.765150462961</v>
      </c>
      <c r="F102" s="26">
        <v>4.6546230000000002E-10</v>
      </c>
      <c r="G102" s="26">
        <v>2.1386580000000001E-10</v>
      </c>
      <c r="H102" s="26">
        <v>1.1801819999999999E-11</v>
      </c>
      <c r="I102" s="26">
        <v>4.0627580000000002E-7</v>
      </c>
      <c r="J102" s="9">
        <v>39.439880000000002</v>
      </c>
      <c r="K102" s="9">
        <v>18.121420000000001</v>
      </c>
      <c r="M102" s="56">
        <f t="shared" si="26"/>
        <v>39.220850673307723</v>
      </c>
      <c r="N102" s="56">
        <f t="shared" si="27"/>
        <v>19.867924387878702</v>
      </c>
      <c r="O102" s="57">
        <v>38.318330780119197</v>
      </c>
      <c r="P102" s="57">
        <v>20.3876843787274</v>
      </c>
      <c r="Q102" s="56">
        <f t="shared" si="28"/>
        <v>38.532319973282043</v>
      </c>
      <c r="R102" s="56">
        <f t="shared" si="28"/>
        <v>18.595490109664389</v>
      </c>
      <c r="S102" s="58">
        <v>13.4604432279585</v>
      </c>
      <c r="T102" s="9">
        <f t="shared" si="29"/>
        <v>1037.3242108837887</v>
      </c>
      <c r="U102" s="9">
        <f t="shared" si="30"/>
        <v>250.30353891720128</v>
      </c>
      <c r="V102" s="9">
        <f t="shared" si="5"/>
        <v>8.0097132453504418</v>
      </c>
    </row>
    <row r="103" spans="1:22" x14ac:dyDescent="0.2">
      <c r="E103" s="25"/>
      <c r="F103" s="26"/>
      <c r="G103" s="26"/>
      <c r="H103" s="26"/>
      <c r="I103" s="26"/>
      <c r="J103" s="9"/>
      <c r="K103" s="9"/>
      <c r="M103" s="56"/>
      <c r="N103" s="56"/>
      <c r="Q103" s="56"/>
      <c r="R103" s="56"/>
      <c r="S103" s="58"/>
      <c r="T103" s="9"/>
      <c r="U103" s="9"/>
      <c r="V103" s="9"/>
    </row>
    <row r="104" spans="1:22" x14ac:dyDescent="0.2">
      <c r="A104" s="104"/>
      <c r="E104" s="25"/>
      <c r="F104" s="26"/>
      <c r="G104" s="26"/>
      <c r="H104" s="26"/>
      <c r="I104" s="26"/>
      <c r="J104" s="9"/>
      <c r="K104" s="9"/>
    </row>
    <row r="105" spans="1:22" x14ac:dyDescent="0.2">
      <c r="A105" s="104"/>
      <c r="E105" s="25"/>
      <c r="F105" s="26"/>
      <c r="G105" s="26"/>
      <c r="H105" s="26"/>
      <c r="I105" s="26"/>
      <c r="J105" s="9"/>
      <c r="K105" s="9"/>
    </row>
    <row r="106" spans="1:22" x14ac:dyDescent="0.2">
      <c r="A106" s="104"/>
      <c r="E106" s="25"/>
      <c r="F106" s="26"/>
      <c r="G106" s="26"/>
      <c r="H106" s="26"/>
      <c r="I106" s="26"/>
      <c r="J106" s="9"/>
      <c r="K106" s="9"/>
    </row>
    <row r="107" spans="1:22" x14ac:dyDescent="0.2">
      <c r="A107" s="104"/>
      <c r="E107" s="25"/>
      <c r="F107" s="26"/>
      <c r="G107" s="26"/>
      <c r="H107" s="26"/>
      <c r="I107" s="26"/>
      <c r="J107" s="9"/>
      <c r="K107" s="9"/>
    </row>
    <row r="108" spans="1:22" x14ac:dyDescent="0.2">
      <c r="A108" s="104"/>
      <c r="E108" s="25"/>
      <c r="F108" s="26"/>
      <c r="G108" s="26"/>
      <c r="H108" s="26"/>
      <c r="I108" s="26"/>
      <c r="J108" s="9"/>
      <c r="K108" s="9"/>
    </row>
    <row r="109" spans="1:22" x14ac:dyDescent="0.2">
      <c r="A109" s="104"/>
      <c r="E109" s="25"/>
      <c r="F109" s="26"/>
      <c r="G109" s="26"/>
      <c r="H109" s="26"/>
      <c r="I109" s="26"/>
      <c r="J109" s="9"/>
      <c r="K109" s="9"/>
    </row>
    <row r="110" spans="1:22" x14ac:dyDescent="0.2">
      <c r="A110" s="104"/>
      <c r="E110" s="25"/>
      <c r="F110" s="26"/>
      <c r="G110" s="26"/>
      <c r="H110" s="26"/>
      <c r="I110" s="26"/>
      <c r="J110" s="9"/>
      <c r="K110" s="9"/>
    </row>
    <row r="111" spans="1:22" x14ac:dyDescent="0.2">
      <c r="A111" s="104"/>
      <c r="E111" s="25"/>
      <c r="F111" s="26"/>
      <c r="G111" s="26"/>
      <c r="H111" s="26"/>
      <c r="I111" s="26"/>
      <c r="J111" s="9"/>
      <c r="K111" s="9"/>
    </row>
    <row r="112" spans="1:22" x14ac:dyDescent="0.2">
      <c r="A112" s="104"/>
      <c r="E112" s="25"/>
      <c r="F112" s="26"/>
      <c r="G112" s="26"/>
      <c r="H112" s="26"/>
      <c r="I112" s="26"/>
      <c r="J112" s="9"/>
      <c r="K112" s="9"/>
    </row>
    <row r="113" spans="1:11" x14ac:dyDescent="0.2">
      <c r="E113" s="25"/>
      <c r="F113" s="26"/>
      <c r="G113" s="26"/>
      <c r="H113" s="26"/>
      <c r="I113" s="26"/>
      <c r="J113" s="9"/>
      <c r="K113" s="9"/>
    </row>
    <row r="114" spans="1:11" x14ac:dyDescent="0.2">
      <c r="A114" s="104"/>
      <c r="E114" s="25"/>
      <c r="F114" s="26"/>
      <c r="G114" s="26"/>
      <c r="H114" s="26"/>
      <c r="I114" s="26"/>
      <c r="J114" s="9"/>
      <c r="K114" s="9"/>
    </row>
    <row r="115" spans="1:11" x14ac:dyDescent="0.2">
      <c r="A115" s="104"/>
      <c r="E115" s="25"/>
      <c r="F115" s="26"/>
      <c r="G115" s="26"/>
      <c r="H115" s="26"/>
      <c r="I115" s="26"/>
      <c r="J115" s="9"/>
      <c r="K115" s="9"/>
    </row>
    <row r="116" spans="1:11" x14ac:dyDescent="0.2">
      <c r="A116" s="104"/>
      <c r="E116" s="25"/>
      <c r="F116" s="26"/>
      <c r="G116" s="26"/>
      <c r="H116" s="26"/>
      <c r="I116" s="26"/>
      <c r="J116" s="9"/>
      <c r="K116" s="9"/>
    </row>
    <row r="117" spans="1:11" x14ac:dyDescent="0.2">
      <c r="A117" s="104"/>
      <c r="E117" s="25"/>
      <c r="F117" s="26"/>
      <c r="G117" s="26"/>
      <c r="H117" s="26"/>
      <c r="I117" s="26"/>
      <c r="J117" s="9"/>
      <c r="K117" s="9"/>
    </row>
    <row r="118" spans="1:11" x14ac:dyDescent="0.2">
      <c r="A118" s="104"/>
      <c r="E118" s="25"/>
      <c r="F118" s="26"/>
      <c r="G118" s="26"/>
      <c r="H118" s="26"/>
      <c r="I118" s="26"/>
      <c r="J118" s="9"/>
      <c r="K118" s="9"/>
    </row>
    <row r="119" spans="1:11" x14ac:dyDescent="0.2">
      <c r="A119" s="104"/>
      <c r="E119" s="25"/>
      <c r="F119" s="26"/>
      <c r="G119" s="26"/>
      <c r="H119" s="26"/>
      <c r="I119" s="26"/>
      <c r="J119" s="9"/>
      <c r="K119" s="9"/>
    </row>
    <row r="120" spans="1:11" x14ac:dyDescent="0.2">
      <c r="A120" s="104"/>
      <c r="E120" s="25"/>
      <c r="F120" s="26"/>
      <c r="G120" s="26"/>
      <c r="H120" s="26"/>
      <c r="I120" s="26"/>
      <c r="J120" s="9"/>
      <c r="K120" s="9"/>
    </row>
    <row r="121" spans="1:11" x14ac:dyDescent="0.2">
      <c r="A121" s="104"/>
      <c r="E121" s="25"/>
      <c r="F121" s="26"/>
      <c r="G121" s="26"/>
      <c r="H121" s="26"/>
      <c r="I121" s="26"/>
      <c r="J121" s="9"/>
      <c r="K121" s="9"/>
    </row>
    <row r="122" spans="1:11" x14ac:dyDescent="0.2">
      <c r="A122" s="104"/>
      <c r="E122" s="25"/>
      <c r="F122" s="26"/>
      <c r="G122" s="26"/>
      <c r="H122" s="26"/>
      <c r="I122" s="26"/>
      <c r="J122" s="9"/>
      <c r="K122" s="9"/>
    </row>
    <row r="123" spans="1:11" x14ac:dyDescent="0.2">
      <c r="A123" s="4"/>
      <c r="E123" s="25"/>
      <c r="F123" s="26"/>
      <c r="G123" s="26"/>
      <c r="H123" s="26"/>
      <c r="I123" s="26"/>
      <c r="J123" s="9"/>
      <c r="K123" s="9"/>
    </row>
    <row r="124" spans="1:11" x14ac:dyDescent="0.2">
      <c r="A124" s="4"/>
      <c r="E124" s="25"/>
      <c r="F124" s="26"/>
      <c r="G124" s="26"/>
      <c r="H124" s="26"/>
      <c r="I124" s="26"/>
      <c r="J124" s="9"/>
      <c r="K124" s="9"/>
    </row>
    <row r="125" spans="1:11" x14ac:dyDescent="0.2">
      <c r="E125" s="25"/>
      <c r="F125" s="26"/>
      <c r="G125" s="26"/>
      <c r="H125" s="26"/>
      <c r="I125" s="26"/>
      <c r="J125" s="9"/>
      <c r="K125" s="9"/>
    </row>
    <row r="126" spans="1:11" x14ac:dyDescent="0.2">
      <c r="E126" s="25"/>
      <c r="F126" s="26"/>
      <c r="G126" s="26"/>
      <c r="H126" s="26"/>
      <c r="I126" s="26"/>
      <c r="J126" s="9"/>
      <c r="K126" s="9"/>
    </row>
    <row r="127" spans="1:11" x14ac:dyDescent="0.2">
      <c r="A127" s="4"/>
      <c r="E127" s="25"/>
      <c r="J127" s="9"/>
      <c r="K127" s="9"/>
    </row>
    <row r="128" spans="1:11" x14ac:dyDescent="0.2">
      <c r="A128" s="4"/>
      <c r="E128" s="25"/>
      <c r="F128" s="26"/>
      <c r="G128" s="26"/>
      <c r="H128" s="26"/>
      <c r="I128" s="26"/>
      <c r="J128" s="9"/>
      <c r="K128" s="9"/>
    </row>
    <row r="129" spans="1:11" x14ac:dyDescent="0.2">
      <c r="A129" s="4"/>
      <c r="E129" s="25"/>
      <c r="F129" s="26"/>
      <c r="G129" s="26"/>
      <c r="H129" s="26"/>
      <c r="I129" s="26"/>
      <c r="J129" s="9"/>
      <c r="K129" s="9"/>
    </row>
    <row r="130" spans="1:11" x14ac:dyDescent="0.2">
      <c r="A130" s="4"/>
      <c r="E130" s="25"/>
      <c r="F130" s="26"/>
      <c r="G130" s="26"/>
      <c r="H130" s="26"/>
      <c r="I130" s="26"/>
      <c r="J130" s="9"/>
      <c r="K130" s="9"/>
    </row>
    <row r="131" spans="1:11" x14ac:dyDescent="0.2">
      <c r="A131" s="4"/>
      <c r="E131" s="25"/>
      <c r="F131" s="26"/>
      <c r="G131" s="26"/>
      <c r="H131" s="26"/>
      <c r="I131" s="26"/>
      <c r="J131" s="9"/>
      <c r="K131" s="9"/>
    </row>
    <row r="132" spans="1:11" x14ac:dyDescent="0.2">
      <c r="A132" s="4"/>
      <c r="E132" s="25"/>
      <c r="F132" s="26"/>
      <c r="G132" s="26"/>
      <c r="H132" s="26"/>
      <c r="I132" s="26"/>
      <c r="J132" s="9"/>
      <c r="K132" s="9"/>
    </row>
    <row r="133" spans="1:11" x14ac:dyDescent="0.2">
      <c r="A133" s="4"/>
      <c r="E133" s="25"/>
      <c r="F133" s="26"/>
      <c r="G133" s="26"/>
      <c r="H133" s="26"/>
      <c r="I133" s="26"/>
      <c r="J133" s="9"/>
      <c r="K133" s="9"/>
    </row>
    <row r="134" spans="1:11" x14ac:dyDescent="0.2">
      <c r="A134" s="4"/>
      <c r="E134" s="25"/>
      <c r="F134" s="26"/>
      <c r="G134" s="26"/>
      <c r="H134" s="26"/>
      <c r="I134" s="26"/>
      <c r="J134" s="9"/>
      <c r="K134" s="9"/>
    </row>
    <row r="135" spans="1:11" x14ac:dyDescent="0.2">
      <c r="A135" s="4"/>
      <c r="E135" s="25"/>
      <c r="F135" s="26"/>
      <c r="G135" s="26"/>
      <c r="H135" s="26"/>
      <c r="I135" s="26"/>
      <c r="J135" s="9"/>
      <c r="K135" s="9"/>
    </row>
    <row r="136" spans="1:11" x14ac:dyDescent="0.2">
      <c r="A136" s="4"/>
      <c r="E136" s="25"/>
      <c r="F136" s="26"/>
      <c r="G136" s="26"/>
      <c r="H136" s="26"/>
      <c r="I136" s="26"/>
      <c r="J136" s="9"/>
      <c r="K136" s="9"/>
    </row>
    <row r="137" spans="1:11" x14ac:dyDescent="0.2">
      <c r="A137" s="4"/>
      <c r="E137" s="25"/>
      <c r="F137" s="26"/>
      <c r="G137" s="26"/>
      <c r="H137" s="26"/>
      <c r="I137" s="26"/>
      <c r="J137" s="9"/>
      <c r="K137" s="9"/>
    </row>
    <row r="138" spans="1:11" x14ac:dyDescent="0.2">
      <c r="A138" s="4"/>
      <c r="E138" s="25"/>
      <c r="F138" s="26"/>
      <c r="G138" s="26"/>
      <c r="H138" s="26"/>
      <c r="I138" s="26"/>
      <c r="J138" s="9"/>
      <c r="K138" s="9"/>
    </row>
    <row r="139" spans="1:11" x14ac:dyDescent="0.2">
      <c r="A139" s="4"/>
      <c r="E139" s="25"/>
      <c r="F139" s="26"/>
      <c r="G139" s="26"/>
      <c r="H139" s="26"/>
      <c r="I139" s="26"/>
      <c r="J139" s="9"/>
      <c r="K139" s="9"/>
    </row>
    <row r="140" spans="1:11" x14ac:dyDescent="0.2">
      <c r="A140" s="4"/>
      <c r="E140" s="25"/>
      <c r="F140" s="26"/>
      <c r="G140" s="26"/>
      <c r="H140" s="26"/>
      <c r="I140" s="26"/>
      <c r="J140" s="9"/>
      <c r="K140" s="9"/>
    </row>
    <row r="141" spans="1:11" x14ac:dyDescent="0.2">
      <c r="A141" s="4"/>
      <c r="E141" s="25"/>
      <c r="F141" s="26"/>
      <c r="G141" s="26"/>
      <c r="H141" s="26"/>
      <c r="I141" s="26"/>
      <c r="J141" s="9"/>
      <c r="K141" s="9"/>
    </row>
    <row r="142" spans="1:11" x14ac:dyDescent="0.2">
      <c r="A142" s="4"/>
      <c r="E142" s="25"/>
      <c r="F142" s="26"/>
      <c r="G142" s="26"/>
      <c r="H142" s="26"/>
      <c r="I142" s="26"/>
      <c r="J142" s="9"/>
      <c r="K142" s="9"/>
    </row>
    <row r="143" spans="1:11" x14ac:dyDescent="0.2">
      <c r="A143" s="4"/>
      <c r="E143" s="25"/>
      <c r="F143" s="26"/>
      <c r="G143" s="26"/>
      <c r="H143" s="26"/>
      <c r="I143" s="26"/>
      <c r="J143" s="9"/>
      <c r="K143" s="9"/>
    </row>
    <row r="144" spans="1:11" x14ac:dyDescent="0.2">
      <c r="A144" s="4"/>
      <c r="E144" s="25"/>
      <c r="F144" s="26"/>
      <c r="G144" s="26"/>
      <c r="H144" s="26"/>
      <c r="I144" s="26"/>
      <c r="J144" s="9"/>
      <c r="K144" s="9"/>
    </row>
    <row r="145" spans="1:11" x14ac:dyDescent="0.2">
      <c r="A145" s="4"/>
      <c r="E145" s="25"/>
      <c r="F145" s="26"/>
      <c r="G145" s="26"/>
      <c r="H145" s="26"/>
      <c r="I145" s="26"/>
      <c r="J145" s="9"/>
      <c r="K145" s="9"/>
    </row>
    <row r="146" spans="1:11" x14ac:dyDescent="0.2">
      <c r="A146" s="4"/>
      <c r="E146" s="25"/>
      <c r="F146" s="26"/>
      <c r="G146" s="26"/>
      <c r="H146" s="26"/>
      <c r="I146" s="26"/>
      <c r="J146" s="9"/>
      <c r="K146" s="9"/>
    </row>
    <row r="147" spans="1:11" x14ac:dyDescent="0.2">
      <c r="A147" s="4"/>
      <c r="E147" s="25"/>
      <c r="F147" s="26"/>
      <c r="G147" s="26"/>
      <c r="H147" s="26"/>
      <c r="I147" s="26"/>
      <c r="J147" s="9"/>
      <c r="K147" s="9"/>
    </row>
    <row r="148" spans="1:11" x14ac:dyDescent="0.2">
      <c r="A148" s="4"/>
      <c r="E148" s="25"/>
      <c r="F148" s="26"/>
      <c r="G148" s="26"/>
      <c r="H148" s="26"/>
      <c r="I148" s="26"/>
      <c r="J148" s="9"/>
      <c r="K148" s="9"/>
    </row>
    <row r="149" spans="1:11" x14ac:dyDescent="0.2">
      <c r="A149" s="4"/>
      <c r="E149" s="25"/>
      <c r="F149" s="26"/>
      <c r="G149" s="26"/>
      <c r="H149" s="26"/>
      <c r="I149" s="26"/>
      <c r="J149" s="9"/>
      <c r="K149" s="9"/>
    </row>
    <row r="150" spans="1:11" x14ac:dyDescent="0.2">
      <c r="A150" s="4"/>
      <c r="E150" s="25"/>
      <c r="F150" s="26"/>
      <c r="G150" s="26"/>
      <c r="H150" s="26"/>
      <c r="I150" s="26"/>
      <c r="J150" s="9"/>
      <c r="K150" s="9"/>
    </row>
    <row r="151" spans="1:11" x14ac:dyDescent="0.2">
      <c r="A151" s="4"/>
      <c r="E151" s="25"/>
      <c r="F151" s="26"/>
      <c r="G151" s="26"/>
      <c r="H151" s="26"/>
      <c r="I151" s="26"/>
      <c r="J151" s="9"/>
      <c r="K151" s="9"/>
    </row>
    <row r="152" spans="1:11" x14ac:dyDescent="0.2">
      <c r="A152" s="4"/>
      <c r="E152" s="25"/>
      <c r="F152" s="26"/>
      <c r="G152" s="26"/>
      <c r="H152" s="26"/>
      <c r="I152" s="26"/>
      <c r="J152" s="9"/>
      <c r="K152" s="9"/>
    </row>
    <row r="153" spans="1:11" x14ac:dyDescent="0.2">
      <c r="A153" s="4"/>
      <c r="E153" s="25"/>
      <c r="F153" s="26"/>
      <c r="G153" s="26"/>
      <c r="H153" s="26"/>
      <c r="I153" s="26"/>
      <c r="J153" s="9"/>
      <c r="K153" s="9"/>
    </row>
    <row r="154" spans="1:11" x14ac:dyDescent="0.2">
      <c r="A154" s="4"/>
      <c r="E154" s="25"/>
      <c r="F154" s="26"/>
      <c r="G154" s="26"/>
      <c r="H154" s="26"/>
      <c r="I154" s="26"/>
      <c r="J154" s="9"/>
      <c r="K154" s="9"/>
    </row>
    <row r="155" spans="1:11" x14ac:dyDescent="0.2">
      <c r="A155" s="4"/>
      <c r="E155" s="25"/>
      <c r="F155" s="26"/>
      <c r="G155" s="26"/>
      <c r="H155" s="26"/>
      <c r="I155" s="26"/>
      <c r="J155" s="9"/>
      <c r="K155" s="9"/>
    </row>
    <row r="156" spans="1:11" x14ac:dyDescent="0.2">
      <c r="A156" s="4"/>
      <c r="E156" s="25"/>
      <c r="F156" s="26"/>
      <c r="G156" s="26"/>
      <c r="H156" s="26"/>
      <c r="I156" s="26"/>
      <c r="J156" s="9"/>
      <c r="K156" s="9"/>
    </row>
    <row r="157" spans="1:11" x14ac:dyDescent="0.2">
      <c r="A157" s="4"/>
      <c r="E157" s="25"/>
      <c r="F157" s="26"/>
      <c r="G157" s="26"/>
      <c r="H157" s="26"/>
      <c r="I157" s="26"/>
      <c r="J157" s="9"/>
      <c r="K157" s="9"/>
    </row>
    <row r="158" spans="1:11" x14ac:dyDescent="0.2">
      <c r="A158" s="4"/>
      <c r="E158" s="25"/>
      <c r="J158" s="9"/>
      <c r="K158" s="9"/>
    </row>
    <row r="159" spans="1:11" x14ac:dyDescent="0.2">
      <c r="E159" s="25"/>
      <c r="J159" s="9"/>
      <c r="K159" s="9"/>
    </row>
    <row r="160" spans="1:11" x14ac:dyDescent="0.2">
      <c r="E160" s="25"/>
      <c r="J160" s="9"/>
      <c r="K160" s="9"/>
    </row>
    <row r="161" spans="5:11" x14ac:dyDescent="0.2">
      <c r="E161" s="25"/>
      <c r="J161" s="9"/>
      <c r="K161" s="9"/>
    </row>
    <row r="162" spans="5:11" x14ac:dyDescent="0.2">
      <c r="E162" s="25"/>
      <c r="J162" s="9"/>
      <c r="K162" s="9"/>
    </row>
    <row r="163" spans="5:11" x14ac:dyDescent="0.2">
      <c r="E163" s="25"/>
      <c r="J163" s="9"/>
      <c r="K163" s="9"/>
    </row>
    <row r="164" spans="5:11" x14ac:dyDescent="0.2">
      <c r="E164" s="25"/>
      <c r="J164" s="9"/>
      <c r="K164" s="9"/>
    </row>
    <row r="165" spans="5:11" x14ac:dyDescent="0.2">
      <c r="E165" s="25"/>
      <c r="J165" s="9"/>
      <c r="K165" s="9"/>
    </row>
    <row r="166" spans="5:11" x14ac:dyDescent="0.2">
      <c r="E166" s="25"/>
    </row>
  </sheetData>
  <mergeCells count="1">
    <mergeCell ref="A10:K11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05DA7-B3CC-40B3-ACCD-ABCA4B762BD9}">
  <dimension ref="A1:B40"/>
  <sheetViews>
    <sheetView workbookViewId="0">
      <selection activeCell="E7" sqref="E7"/>
    </sheetView>
  </sheetViews>
  <sheetFormatPr baseColWidth="10" defaultColWidth="8.83203125" defaultRowHeight="15" x14ac:dyDescent="0.2"/>
  <cols>
    <col min="1" max="1" width="21.6640625" customWidth="1"/>
  </cols>
  <sheetData>
    <row r="1" spans="1:2" x14ac:dyDescent="0.2">
      <c r="A1" t="s">
        <v>68</v>
      </c>
      <c r="B1" t="s">
        <v>69</v>
      </c>
    </row>
    <row r="2" spans="1:2" x14ac:dyDescent="0.2">
      <c r="A2" t="s">
        <v>70</v>
      </c>
      <c r="B2" t="s">
        <v>71</v>
      </c>
    </row>
    <row r="3" spans="1:2" x14ac:dyDescent="0.2">
      <c r="A3" t="s">
        <v>72</v>
      </c>
      <c r="B3">
        <v>28</v>
      </c>
    </row>
    <row r="4" spans="1:2" x14ac:dyDescent="0.2">
      <c r="A4" t="s">
        <v>73</v>
      </c>
      <c r="B4">
        <v>0</v>
      </c>
    </row>
    <row r="5" spans="1:2" x14ac:dyDescent="0.2">
      <c r="A5" t="s">
        <v>74</v>
      </c>
      <c r="B5">
        <v>0.5</v>
      </c>
    </row>
    <row r="6" spans="1:2" x14ac:dyDescent="0.2">
      <c r="A6" t="s">
        <v>75</v>
      </c>
      <c r="B6">
        <v>50</v>
      </c>
    </row>
    <row r="7" spans="1:2" x14ac:dyDescent="0.2">
      <c r="A7" t="s">
        <v>76</v>
      </c>
      <c r="B7" t="s">
        <v>77</v>
      </c>
    </row>
    <row r="8" spans="1:2" x14ac:dyDescent="0.2">
      <c r="A8" t="s">
        <v>78</v>
      </c>
    </row>
    <row r="9" spans="1:2" x14ac:dyDescent="0.2">
      <c r="A9" t="s">
        <v>79</v>
      </c>
      <c r="B9">
        <v>0.3</v>
      </c>
    </row>
    <row r="10" spans="1:2" x14ac:dyDescent="0.2">
      <c r="A10" t="s">
        <v>80</v>
      </c>
      <c r="B10">
        <v>0</v>
      </c>
    </row>
    <row r="11" spans="1:2" x14ac:dyDescent="0.2">
      <c r="A11" t="s">
        <v>81</v>
      </c>
      <c r="B11" t="s">
        <v>69</v>
      </c>
    </row>
    <row r="12" spans="1:2" x14ac:dyDescent="0.2">
      <c r="A12" t="s">
        <v>82</v>
      </c>
      <c r="B12" t="s">
        <v>71</v>
      </c>
    </row>
    <row r="13" spans="1:2" x14ac:dyDescent="0.2">
      <c r="A13" t="s">
        <v>83</v>
      </c>
      <c r="B13">
        <v>32</v>
      </c>
    </row>
    <row r="14" spans="1:2" x14ac:dyDescent="0.2">
      <c r="A14" t="s">
        <v>84</v>
      </c>
      <c r="B14">
        <v>0</v>
      </c>
    </row>
    <row r="15" spans="1:2" x14ac:dyDescent="0.2">
      <c r="A15" t="s">
        <v>85</v>
      </c>
      <c r="B15">
        <v>0.5</v>
      </c>
    </row>
    <row r="16" spans="1:2" x14ac:dyDescent="0.2">
      <c r="A16" t="s">
        <v>86</v>
      </c>
      <c r="B16">
        <v>50</v>
      </c>
    </row>
    <row r="17" spans="1:2" x14ac:dyDescent="0.2">
      <c r="A17" t="s">
        <v>87</v>
      </c>
      <c r="B17" t="s">
        <v>77</v>
      </c>
    </row>
    <row r="18" spans="1:2" x14ac:dyDescent="0.2">
      <c r="A18" t="s">
        <v>88</v>
      </c>
    </row>
    <row r="19" spans="1:2" x14ac:dyDescent="0.2">
      <c r="A19" t="s">
        <v>89</v>
      </c>
      <c r="B19">
        <v>0.3</v>
      </c>
    </row>
    <row r="20" spans="1:2" x14ac:dyDescent="0.2">
      <c r="A20" t="s">
        <v>90</v>
      </c>
      <c r="B20">
        <v>0</v>
      </c>
    </row>
    <row r="21" spans="1:2" x14ac:dyDescent="0.2">
      <c r="A21" t="s">
        <v>91</v>
      </c>
      <c r="B21" t="s">
        <v>69</v>
      </c>
    </row>
    <row r="22" spans="1:2" x14ac:dyDescent="0.2">
      <c r="A22" t="s">
        <v>92</v>
      </c>
      <c r="B22" t="s">
        <v>71</v>
      </c>
    </row>
    <row r="23" spans="1:2" x14ac:dyDescent="0.2">
      <c r="A23" t="s">
        <v>93</v>
      </c>
      <c r="B23">
        <v>40</v>
      </c>
    </row>
    <row r="24" spans="1:2" x14ac:dyDescent="0.2">
      <c r="A24" t="s">
        <v>94</v>
      </c>
      <c r="B24">
        <v>0</v>
      </c>
    </row>
    <row r="25" spans="1:2" x14ac:dyDescent="0.2">
      <c r="A25" t="s">
        <v>95</v>
      </c>
      <c r="B25">
        <v>0.5</v>
      </c>
    </row>
    <row r="26" spans="1:2" x14ac:dyDescent="0.2">
      <c r="A26" t="s">
        <v>96</v>
      </c>
      <c r="B26">
        <v>50</v>
      </c>
    </row>
    <row r="27" spans="1:2" x14ac:dyDescent="0.2">
      <c r="A27" t="s">
        <v>97</v>
      </c>
      <c r="B27" t="s">
        <v>77</v>
      </c>
    </row>
    <row r="28" spans="1:2" x14ac:dyDescent="0.2">
      <c r="A28" t="s">
        <v>98</v>
      </c>
    </row>
    <row r="29" spans="1:2" x14ac:dyDescent="0.2">
      <c r="A29" t="s">
        <v>99</v>
      </c>
      <c r="B29">
        <v>0.3</v>
      </c>
    </row>
    <row r="30" spans="1:2" x14ac:dyDescent="0.2">
      <c r="A30" t="s">
        <v>100</v>
      </c>
      <c r="B30">
        <v>0</v>
      </c>
    </row>
    <row r="31" spans="1:2" x14ac:dyDescent="0.2">
      <c r="A31" t="s">
        <v>101</v>
      </c>
      <c r="B31" t="s">
        <v>13</v>
      </c>
    </row>
    <row r="32" spans="1:2" x14ac:dyDescent="0.2">
      <c r="A32" t="s">
        <v>102</v>
      </c>
      <c r="B32" t="s">
        <v>71</v>
      </c>
    </row>
    <row r="33" spans="1:2" x14ac:dyDescent="0.2">
      <c r="A33" t="s">
        <v>103</v>
      </c>
      <c r="B33">
        <v>99</v>
      </c>
    </row>
    <row r="34" spans="1:2" x14ac:dyDescent="0.2">
      <c r="A34" t="s">
        <v>104</v>
      </c>
      <c r="B34">
        <v>0</v>
      </c>
    </row>
    <row r="35" spans="1:2" x14ac:dyDescent="0.2">
      <c r="A35" t="s">
        <v>105</v>
      </c>
      <c r="B35">
        <v>0.05</v>
      </c>
    </row>
    <row r="36" spans="1:2" x14ac:dyDescent="0.2">
      <c r="A36" t="s">
        <v>106</v>
      </c>
      <c r="B36">
        <v>10</v>
      </c>
    </row>
    <row r="37" spans="1:2" x14ac:dyDescent="0.2">
      <c r="A37" t="s">
        <v>107</v>
      </c>
      <c r="B37" t="s">
        <v>77</v>
      </c>
    </row>
    <row r="38" spans="1:2" x14ac:dyDescent="0.2">
      <c r="A38" t="s">
        <v>108</v>
      </c>
    </row>
    <row r="39" spans="1:2" x14ac:dyDescent="0.2">
      <c r="A39" t="s">
        <v>109</v>
      </c>
      <c r="B39">
        <v>0.2</v>
      </c>
    </row>
    <row r="40" spans="1:2" x14ac:dyDescent="0.2">
      <c r="A40" t="s">
        <v>110</v>
      </c>
      <c r="B4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61469-978C-444A-A600-94AE681E9D19}">
  <dimension ref="A1:D50"/>
  <sheetViews>
    <sheetView tabSelected="1" workbookViewId="0">
      <selection activeCell="I19" sqref="I19"/>
    </sheetView>
  </sheetViews>
  <sheetFormatPr baseColWidth="10" defaultColWidth="8.83203125" defaultRowHeight="15" x14ac:dyDescent="0.2"/>
  <cols>
    <col min="1" max="1" width="13" customWidth="1"/>
  </cols>
  <sheetData>
    <row r="1" spans="1:4" ht="16" thickBot="1" x14ac:dyDescent="0.25">
      <c r="A1" s="96" t="s">
        <v>111</v>
      </c>
      <c r="B1" s="97" t="s">
        <v>24</v>
      </c>
      <c r="C1" s="97" t="s">
        <v>25</v>
      </c>
      <c r="D1" s="98" t="s">
        <v>26</v>
      </c>
    </row>
    <row r="2" spans="1:4" ht="16" x14ac:dyDescent="0.2">
      <c r="A2" s="103" t="s">
        <v>114</v>
      </c>
      <c r="B2">
        <v>1033.4935686882457</v>
      </c>
      <c r="C2">
        <v>255.85164594318812</v>
      </c>
      <c r="D2">
        <v>8.1872526701820192</v>
      </c>
    </row>
    <row r="3" spans="1:4" ht="16" x14ac:dyDescent="0.2">
      <c r="A3" s="103" t="s">
        <v>115</v>
      </c>
      <c r="B3">
        <v>1032.8195640576666</v>
      </c>
      <c r="C3">
        <v>255.56234850117013</v>
      </c>
      <c r="D3">
        <v>8.177995152037445</v>
      </c>
    </row>
    <row r="4" spans="1:4" ht="16" x14ac:dyDescent="0.2">
      <c r="A4" s="103" t="s">
        <v>116</v>
      </c>
      <c r="B4">
        <v>1032.6527805631074</v>
      </c>
      <c r="C4">
        <v>255.05032457632467</v>
      </c>
      <c r="D4">
        <v>8.1616103864423888</v>
      </c>
    </row>
    <row r="5" spans="1:4" ht="16" x14ac:dyDescent="0.2">
      <c r="A5" s="103" t="s">
        <v>117</v>
      </c>
      <c r="B5">
        <v>1033.4250473415796</v>
      </c>
      <c r="C5">
        <v>246.9365726246144</v>
      </c>
      <c r="D5">
        <v>7.9019703239876611</v>
      </c>
    </row>
    <row r="6" spans="1:4" ht="16" x14ac:dyDescent="0.2">
      <c r="A6" s="103" t="s">
        <v>118</v>
      </c>
      <c r="B6">
        <v>1035.6602588209371</v>
      </c>
      <c r="C6">
        <v>241.01043722366853</v>
      </c>
      <c r="D6">
        <v>7.7123339911573927</v>
      </c>
    </row>
    <row r="7" spans="1:4" ht="16" x14ac:dyDescent="0.2">
      <c r="A7" s="103" t="s">
        <v>119</v>
      </c>
      <c r="B7">
        <v>1045.2400820573966</v>
      </c>
      <c r="C7">
        <v>242.90469254565917</v>
      </c>
      <c r="D7">
        <v>7.7729501614610932</v>
      </c>
    </row>
    <row r="8" spans="1:4" ht="16" x14ac:dyDescent="0.2">
      <c r="A8" s="103" t="s">
        <v>120</v>
      </c>
      <c r="B8">
        <v>1037.1601756184994</v>
      </c>
      <c r="C8">
        <v>235.75925729001656</v>
      </c>
      <c r="D8">
        <v>7.5442962332805301</v>
      </c>
    </row>
    <row r="9" spans="1:4" ht="16" x14ac:dyDescent="0.2">
      <c r="A9" s="103" t="s">
        <v>121</v>
      </c>
      <c r="B9">
        <v>1040.2449630939559</v>
      </c>
      <c r="C9">
        <v>239.81109971098138</v>
      </c>
      <c r="D9">
        <v>7.6739551907514043</v>
      </c>
    </row>
    <row r="10" spans="1:4" ht="16" x14ac:dyDescent="0.2">
      <c r="A10" s="103" t="s">
        <v>122</v>
      </c>
      <c r="B10">
        <v>1038.4432227638663</v>
      </c>
      <c r="C10">
        <v>239.54903832476515</v>
      </c>
      <c r="D10">
        <v>7.6655692263924848</v>
      </c>
    </row>
    <row r="12" spans="1:4" ht="16" x14ac:dyDescent="0.2">
      <c r="A12" s="103" t="s">
        <v>123</v>
      </c>
      <c r="B12">
        <v>1033.6367875209673</v>
      </c>
      <c r="C12">
        <v>258.05392869820577</v>
      </c>
      <c r="D12">
        <v>8.2577257183425843</v>
      </c>
    </row>
    <row r="13" spans="1:4" ht="16" x14ac:dyDescent="0.2">
      <c r="A13" s="103" t="s">
        <v>124</v>
      </c>
      <c r="B13">
        <v>1034.0054797409728</v>
      </c>
      <c r="C13">
        <v>258.53958788679205</v>
      </c>
      <c r="D13">
        <v>8.2732668123773454</v>
      </c>
    </row>
    <row r="14" spans="1:4" ht="16" x14ac:dyDescent="0.2">
      <c r="A14" s="103" t="s">
        <v>125</v>
      </c>
      <c r="B14">
        <v>1035.9541096674159</v>
      </c>
      <c r="C14">
        <v>258.88650178218853</v>
      </c>
      <c r="D14">
        <v>8.2843680570300329</v>
      </c>
    </row>
    <row r="15" spans="1:4" ht="16" x14ac:dyDescent="0.2">
      <c r="A15" s="103" t="s">
        <v>126</v>
      </c>
      <c r="B15">
        <v>1034.365436731877</v>
      </c>
      <c r="C15">
        <v>255.17895263314603</v>
      </c>
      <c r="D15">
        <v>8.1657264842606736</v>
      </c>
    </row>
    <row r="16" spans="1:4" ht="16" x14ac:dyDescent="0.2">
      <c r="A16" s="103" t="s">
        <v>127</v>
      </c>
      <c r="B16">
        <v>1035.3527087489742</v>
      </c>
      <c r="C16">
        <v>255.54423234316317</v>
      </c>
      <c r="D16">
        <v>8.1774154349812207</v>
      </c>
    </row>
    <row r="17" spans="1:4" ht="16" x14ac:dyDescent="0.2">
      <c r="A17" s="103" t="s">
        <v>128</v>
      </c>
      <c r="B17">
        <v>1033.4959442648201</v>
      </c>
      <c r="C17">
        <v>253.53120844695331</v>
      </c>
      <c r="D17">
        <v>8.1129986703025061</v>
      </c>
    </row>
    <row r="18" spans="1:4" ht="16" x14ac:dyDescent="0.2">
      <c r="A18" s="103" t="s">
        <v>129</v>
      </c>
      <c r="B18">
        <v>1035.4644509342666</v>
      </c>
      <c r="C18">
        <v>241.55104123253489</v>
      </c>
      <c r="D18">
        <v>7.729633319441116</v>
      </c>
    </row>
    <row r="19" spans="1:4" ht="16" x14ac:dyDescent="0.2">
      <c r="A19" s="103" t="s">
        <v>130</v>
      </c>
      <c r="B19">
        <v>1035.1592411196423</v>
      </c>
      <c r="C19">
        <v>242.25012234397428</v>
      </c>
      <c r="D19">
        <v>7.7520039150071769</v>
      </c>
    </row>
    <row r="20" spans="1:4" ht="16" x14ac:dyDescent="0.2">
      <c r="A20" s="103" t="s">
        <v>131</v>
      </c>
      <c r="B20">
        <v>1037.30340828918</v>
      </c>
      <c r="C20">
        <v>226.98759729721866</v>
      </c>
      <c r="D20">
        <v>7.2636031135109969</v>
      </c>
    </row>
    <row r="22" spans="1:4" ht="16" x14ac:dyDescent="0.2">
      <c r="A22" s="103" t="s">
        <v>132</v>
      </c>
      <c r="B22">
        <v>1033.0407365906822</v>
      </c>
      <c r="C22">
        <v>258.04184198423854</v>
      </c>
      <c r="D22">
        <v>8.2573389434956326</v>
      </c>
    </row>
    <row r="23" spans="1:4" ht="16" x14ac:dyDescent="0.2">
      <c r="A23" s="103" t="s">
        <v>133</v>
      </c>
      <c r="B23">
        <v>1032.6118315008671</v>
      </c>
      <c r="C23">
        <v>257.34322277741359</v>
      </c>
      <c r="D23">
        <v>8.2349831288772339</v>
      </c>
    </row>
    <row r="24" spans="1:4" ht="16" x14ac:dyDescent="0.2">
      <c r="A24" s="103" t="s">
        <v>134</v>
      </c>
      <c r="B24">
        <v>1033.3840910275121</v>
      </c>
      <c r="C24">
        <v>257.15064057059794</v>
      </c>
      <c r="D24">
        <v>8.2288204982591342</v>
      </c>
    </row>
    <row r="25" spans="1:4" ht="16" x14ac:dyDescent="0.2">
      <c r="A25" s="103" t="s">
        <v>135</v>
      </c>
      <c r="B25">
        <v>1042.6210320467667</v>
      </c>
      <c r="C25">
        <v>238.69934002618396</v>
      </c>
      <c r="D25">
        <v>7.6383788808378865</v>
      </c>
    </row>
    <row r="26" spans="1:4" ht="16" x14ac:dyDescent="0.2">
      <c r="A26" s="103" t="s">
        <v>136</v>
      </c>
      <c r="B26">
        <v>1039.1725969979623</v>
      </c>
      <c r="C26">
        <v>241.39561370239491</v>
      </c>
      <c r="D26">
        <v>7.7246596384766368</v>
      </c>
    </row>
    <row r="27" spans="1:4" ht="16" x14ac:dyDescent="0.2">
      <c r="A27" s="103" t="s">
        <v>137</v>
      </c>
      <c r="B27">
        <v>1034.8557036380209</v>
      </c>
      <c r="C27">
        <v>241.32408308588705</v>
      </c>
      <c r="D27">
        <v>7.7223706587483854</v>
      </c>
    </row>
    <row r="28" spans="1:4" ht="16" x14ac:dyDescent="0.2">
      <c r="A28" s="103" t="s">
        <v>138</v>
      </c>
      <c r="B28">
        <v>1038.1341619153454</v>
      </c>
      <c r="C28">
        <v>205.91471497855096</v>
      </c>
      <c r="D28">
        <v>6.5892708793136308</v>
      </c>
    </row>
    <row r="29" spans="1:4" ht="16" x14ac:dyDescent="0.2">
      <c r="A29" s="103" t="s">
        <v>139</v>
      </c>
      <c r="B29">
        <v>1037.9690100859382</v>
      </c>
      <c r="C29">
        <v>225.11235516117418</v>
      </c>
      <c r="D29">
        <v>7.2035953651575735</v>
      </c>
    </row>
    <row r="30" spans="1:4" ht="16" x14ac:dyDescent="0.2">
      <c r="A30" s="103" t="s">
        <v>140</v>
      </c>
      <c r="B30">
        <v>1034.8929831047119</v>
      </c>
      <c r="C30">
        <v>227.87753333509062</v>
      </c>
      <c r="D30">
        <v>7.2920810667228997</v>
      </c>
    </row>
    <row r="32" spans="1:4" ht="16" x14ac:dyDescent="0.2">
      <c r="A32" s="103" t="s">
        <v>141</v>
      </c>
      <c r="B32">
        <v>1031.4408362370409</v>
      </c>
      <c r="C32">
        <v>258.7266562638344</v>
      </c>
      <c r="D32">
        <v>8.2792530004427007</v>
      </c>
    </row>
    <row r="33" spans="1:4" ht="16" x14ac:dyDescent="0.2">
      <c r="A33" s="103" t="s">
        <v>142</v>
      </c>
      <c r="B33">
        <v>1033.2566660085754</v>
      </c>
      <c r="C33">
        <v>258.34699159058397</v>
      </c>
      <c r="D33">
        <v>8.2671037308986861</v>
      </c>
    </row>
    <row r="34" spans="1:4" ht="16" x14ac:dyDescent="0.2">
      <c r="A34" s="103" t="s">
        <v>143</v>
      </c>
      <c r="B34">
        <v>1032.2840841744869</v>
      </c>
      <c r="C34">
        <v>259.48402542724267</v>
      </c>
      <c r="D34">
        <v>8.3034888136717662</v>
      </c>
    </row>
    <row r="35" spans="1:4" ht="16" x14ac:dyDescent="0.2">
      <c r="A35" s="103" t="s">
        <v>144</v>
      </c>
      <c r="B35">
        <v>1037.5916702437939</v>
      </c>
      <c r="C35">
        <v>256.53358467386659</v>
      </c>
      <c r="D35">
        <v>8.2090747095637315</v>
      </c>
    </row>
    <row r="36" spans="1:4" ht="16" x14ac:dyDescent="0.2">
      <c r="A36" s="103" t="s">
        <v>145</v>
      </c>
      <c r="B36">
        <v>1047.1664763308511</v>
      </c>
      <c r="C36">
        <v>256.6427563049856</v>
      </c>
      <c r="D36">
        <v>8.2125682017595398</v>
      </c>
    </row>
    <row r="37" spans="1:4" ht="16" x14ac:dyDescent="0.2">
      <c r="A37" s="103" t="s">
        <v>146</v>
      </c>
      <c r="B37">
        <v>1034.0667670072141</v>
      </c>
      <c r="C37">
        <v>256.1192663145136</v>
      </c>
      <c r="D37">
        <v>8.195816522064435</v>
      </c>
    </row>
    <row r="38" spans="1:4" ht="16" x14ac:dyDescent="0.2">
      <c r="A38" s="103" t="s">
        <v>147</v>
      </c>
      <c r="B38">
        <v>1034.8065789732875</v>
      </c>
      <c r="C38">
        <v>250.77281445952391</v>
      </c>
      <c r="D38">
        <v>8.0247300627047657</v>
      </c>
    </row>
    <row r="39" spans="1:4" ht="16" x14ac:dyDescent="0.2">
      <c r="A39" s="103" t="s">
        <v>148</v>
      </c>
      <c r="B39">
        <v>1035.2436143880111</v>
      </c>
      <c r="C39">
        <v>252.98579672105953</v>
      </c>
      <c r="D39">
        <v>8.095545495073905</v>
      </c>
    </row>
    <row r="40" spans="1:4" ht="16" x14ac:dyDescent="0.2">
      <c r="A40" s="103" t="s">
        <v>149</v>
      </c>
      <c r="B40">
        <v>1035.3307886475977</v>
      </c>
      <c r="C40">
        <v>253.91900522381303</v>
      </c>
      <c r="D40">
        <v>8.1254081671620177</v>
      </c>
    </row>
    <row r="42" spans="1:4" ht="16" x14ac:dyDescent="0.2">
      <c r="A42" s="103" t="s">
        <v>150</v>
      </c>
      <c r="B42">
        <v>1031.9675003451744</v>
      </c>
      <c r="C42">
        <v>259.53781707401731</v>
      </c>
      <c r="D42">
        <v>8.3052101463685535</v>
      </c>
    </row>
    <row r="43" spans="1:4" ht="16" x14ac:dyDescent="0.2">
      <c r="A43" s="103" t="s">
        <v>151</v>
      </c>
      <c r="B43">
        <v>1031.1163121076336</v>
      </c>
      <c r="C43">
        <v>259.33104635706997</v>
      </c>
      <c r="D43">
        <v>8.298593483426238</v>
      </c>
    </row>
    <row r="44" spans="1:4" ht="16" x14ac:dyDescent="0.2">
      <c r="A44" s="103" t="s">
        <v>152</v>
      </c>
      <c r="B44">
        <v>1032.3823603388114</v>
      </c>
      <c r="C44">
        <v>259.59952337063908</v>
      </c>
      <c r="D44">
        <v>8.3071847478604504</v>
      </c>
    </row>
    <row r="45" spans="1:4" ht="16" x14ac:dyDescent="0.2">
      <c r="A45" s="103" t="s">
        <v>153</v>
      </c>
      <c r="B45">
        <v>1037.4735200916298</v>
      </c>
      <c r="C45">
        <v>256.6324451469502</v>
      </c>
      <c r="D45">
        <v>8.2122382447024069</v>
      </c>
    </row>
    <row r="46" spans="1:4" ht="16" x14ac:dyDescent="0.2">
      <c r="A46" s="103" t="s">
        <v>154</v>
      </c>
      <c r="B46">
        <v>1030.4995108348212</v>
      </c>
      <c r="C46">
        <v>257.01731416900992</v>
      </c>
      <c r="D46">
        <v>8.2245540534083172</v>
      </c>
    </row>
    <row r="47" spans="1:4" ht="16" x14ac:dyDescent="0.2">
      <c r="A47" s="103" t="s">
        <v>155</v>
      </c>
      <c r="B47">
        <v>1047.5592597368466</v>
      </c>
      <c r="C47">
        <v>256.87723634365807</v>
      </c>
      <c r="D47">
        <v>8.2200715629970578</v>
      </c>
    </row>
    <row r="48" spans="1:4" ht="16" x14ac:dyDescent="0.2">
      <c r="A48" s="103" t="s">
        <v>156</v>
      </c>
      <c r="B48">
        <v>1035.3529471003296</v>
      </c>
      <c r="C48">
        <v>251.98244762339675</v>
      </c>
      <c r="D48">
        <v>8.0634383239486969</v>
      </c>
    </row>
    <row r="49" spans="1:4" ht="16" x14ac:dyDescent="0.2">
      <c r="A49" s="103" t="s">
        <v>157</v>
      </c>
      <c r="B49">
        <v>1062.9264019384248</v>
      </c>
      <c r="C49">
        <v>252.82254090650551</v>
      </c>
      <c r="D49">
        <v>8.0903213090081767</v>
      </c>
    </row>
    <row r="50" spans="1:4" ht="16" x14ac:dyDescent="0.2">
      <c r="A50" s="103" t="s">
        <v>158</v>
      </c>
      <c r="B50">
        <v>1037.3242108837887</v>
      </c>
      <c r="C50">
        <v>250.30353891720128</v>
      </c>
      <c r="D50">
        <v>8.0097132453504418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Solubility</vt:lpstr>
      <vt:lpstr>10-22-24</vt:lpstr>
      <vt:lpstr>Parameters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MIMS UFL</dc:creator>
  <cp:lastModifiedBy>Finlay, Colin</cp:lastModifiedBy>
  <dcterms:created xsi:type="dcterms:W3CDTF">2024-10-21T15:57:52Z</dcterms:created>
  <dcterms:modified xsi:type="dcterms:W3CDTF">2024-11-15T19:10:39Z</dcterms:modified>
</cp:coreProperties>
</file>