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MS\SmythLab20241022\"/>
    </mc:Choice>
  </mc:AlternateContent>
  <xr:revisionPtr revIDLastSave="0" documentId="8_{C6A51C0F-070F-4EFA-ABC4-E1063C81D061}" xr6:coauthVersionLast="47" xr6:coauthVersionMax="47" xr10:uidLastSave="{00000000-0000-0000-0000-000000000000}"/>
  <bookViews>
    <workbookView xWindow="14565" yWindow="60" windowWidth="14190" windowHeight="14670" xr2:uid="{40413261-B681-4BEE-980E-5F466D84AE18}"/>
  </bookViews>
  <sheets>
    <sheet name="10-23-2024" sheetId="2" r:id="rId1"/>
    <sheet name="Sheet3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0" i="2" l="1"/>
  <c r="L27" i="2"/>
  <c r="L21" i="2"/>
  <c r="L18" i="2"/>
  <c r="L15" i="2"/>
  <c r="D5" i="3" l="1"/>
  <c r="E43" i="2"/>
  <c r="C43" i="2"/>
  <c r="E42" i="2"/>
  <c r="C42" i="2"/>
  <c r="N41" i="2"/>
  <c r="L39" i="2"/>
  <c r="L36" i="2"/>
  <c r="L33" i="2"/>
  <c r="L24" i="2"/>
  <c r="Q87" i="2" l="1"/>
  <c r="T87" i="2" s="1"/>
  <c r="N89" i="2"/>
  <c r="R89" i="2" s="1"/>
  <c r="U89" i="2" s="1"/>
  <c r="V89" i="2" s="1"/>
  <c r="Q50" i="2"/>
  <c r="T50" i="2" s="1"/>
  <c r="N51" i="2"/>
  <c r="R51" i="2" s="1"/>
  <c r="U51" i="2" s="1"/>
  <c r="V51" i="2" s="1"/>
  <c r="Q59" i="2"/>
  <c r="T59" i="2" s="1"/>
  <c r="N60" i="2"/>
  <c r="R60" i="2" s="1"/>
  <c r="U60" i="2" s="1"/>
  <c r="V60" i="2" s="1"/>
  <c r="Q68" i="2"/>
  <c r="T68" i="2" s="1"/>
  <c r="N69" i="2"/>
  <c r="R69" i="2" s="1"/>
  <c r="U69" i="2" s="1"/>
  <c r="V69" i="2" s="1"/>
  <c r="Q77" i="2"/>
  <c r="T77" i="2" s="1"/>
  <c r="N78" i="2"/>
  <c r="R78" i="2" s="1"/>
  <c r="U78" i="2" s="1"/>
  <c r="V78" i="2" s="1"/>
  <c r="Q86" i="2"/>
  <c r="T86" i="2" s="1"/>
  <c r="N87" i="2"/>
  <c r="R87" i="2" s="1"/>
  <c r="U87" i="2" s="1"/>
  <c r="V87" i="2" s="1"/>
  <c r="Q49" i="2"/>
  <c r="T49" i="2" s="1"/>
  <c r="N50" i="2"/>
  <c r="R50" i="2" s="1"/>
  <c r="U50" i="2" s="1"/>
  <c r="V50" i="2" s="1"/>
  <c r="Q58" i="2"/>
  <c r="T58" i="2" s="1"/>
  <c r="N59" i="2"/>
  <c r="R59" i="2" s="1"/>
  <c r="U59" i="2" s="1"/>
  <c r="V59" i="2" s="1"/>
  <c r="Q67" i="2"/>
  <c r="T67" i="2" s="1"/>
  <c r="N68" i="2"/>
  <c r="R68" i="2" s="1"/>
  <c r="U68" i="2" s="1"/>
  <c r="V68" i="2" s="1"/>
  <c r="Q76" i="2"/>
  <c r="T76" i="2" s="1"/>
  <c r="N77" i="2"/>
  <c r="R77" i="2" s="1"/>
  <c r="U77" i="2" s="1"/>
  <c r="V77" i="2" s="1"/>
  <c r="Q85" i="2"/>
  <c r="T85" i="2" s="1"/>
  <c r="N86" i="2"/>
  <c r="R86" i="2" s="1"/>
  <c r="U86" i="2" s="1"/>
  <c r="V86" i="2" s="1"/>
  <c r="Q94" i="2"/>
  <c r="T94" i="2" s="1"/>
  <c r="Q48" i="2"/>
  <c r="T48" i="2" s="1"/>
  <c r="N49" i="2"/>
  <c r="R49" i="2" s="1"/>
  <c r="U49" i="2" s="1"/>
  <c r="V49" i="2" s="1"/>
  <c r="Q57" i="2"/>
  <c r="T57" i="2" s="1"/>
  <c r="N58" i="2"/>
  <c r="R58" i="2" s="1"/>
  <c r="U58" i="2" s="1"/>
  <c r="V58" i="2" s="1"/>
  <c r="Q66" i="2"/>
  <c r="T66" i="2" s="1"/>
  <c r="N67" i="2"/>
  <c r="R67" i="2" s="1"/>
  <c r="U67" i="2" s="1"/>
  <c r="V67" i="2" s="1"/>
  <c r="Q75" i="2"/>
  <c r="T75" i="2" s="1"/>
  <c r="N76" i="2"/>
  <c r="R76" i="2" s="1"/>
  <c r="U76" i="2" s="1"/>
  <c r="V76" i="2" s="1"/>
  <c r="Q84" i="2"/>
  <c r="T84" i="2" s="1"/>
  <c r="N85" i="2"/>
  <c r="R85" i="2" s="1"/>
  <c r="U85" i="2" s="1"/>
  <c r="V85" i="2" s="1"/>
  <c r="Q93" i="2"/>
  <c r="T93" i="2" s="1"/>
  <c r="N94" i="2"/>
  <c r="R94" i="2" s="1"/>
  <c r="U94" i="2" s="1"/>
  <c r="V94" i="2" s="1"/>
  <c r="Q47" i="2"/>
  <c r="T47" i="2" s="1"/>
  <c r="N48" i="2"/>
  <c r="R48" i="2" s="1"/>
  <c r="U48" i="2" s="1"/>
  <c r="V48" i="2" s="1"/>
  <c r="Q56" i="2"/>
  <c r="T56" i="2" s="1"/>
  <c r="N57" i="2"/>
  <c r="R57" i="2" s="1"/>
  <c r="U57" i="2" s="1"/>
  <c r="V57" i="2" s="1"/>
  <c r="Q65" i="2"/>
  <c r="T65" i="2" s="1"/>
  <c r="N66" i="2"/>
  <c r="R66" i="2" s="1"/>
  <c r="U66" i="2" s="1"/>
  <c r="V66" i="2" s="1"/>
  <c r="Q74" i="2"/>
  <c r="T74" i="2" s="1"/>
  <c r="N75" i="2"/>
  <c r="R75" i="2" s="1"/>
  <c r="U75" i="2" s="1"/>
  <c r="V75" i="2" s="1"/>
  <c r="Q83" i="2"/>
  <c r="T83" i="2" s="1"/>
  <c r="N84" i="2"/>
  <c r="R84" i="2" s="1"/>
  <c r="U84" i="2" s="1"/>
  <c r="V84" i="2" s="1"/>
  <c r="Q92" i="2"/>
  <c r="T92" i="2" s="1"/>
  <c r="N93" i="2"/>
  <c r="R93" i="2" s="1"/>
  <c r="U93" i="2" s="1"/>
  <c r="V93" i="2" s="1"/>
  <c r="Q46" i="2"/>
  <c r="T46" i="2" s="1"/>
  <c r="N47" i="2"/>
  <c r="R47" i="2" s="1"/>
  <c r="U47" i="2" s="1"/>
  <c r="V47" i="2" s="1"/>
  <c r="Q55" i="2"/>
  <c r="T55" i="2" s="1"/>
  <c r="N56" i="2"/>
  <c r="R56" i="2" s="1"/>
  <c r="U56" i="2" s="1"/>
  <c r="V56" i="2" s="1"/>
  <c r="Q64" i="2"/>
  <c r="T64" i="2" s="1"/>
  <c r="N65" i="2"/>
  <c r="R65" i="2" s="1"/>
  <c r="U65" i="2" s="1"/>
  <c r="V65" i="2" s="1"/>
  <c r="Q73" i="2"/>
  <c r="T73" i="2" s="1"/>
  <c r="N74" i="2"/>
  <c r="R74" i="2" s="1"/>
  <c r="U74" i="2" s="1"/>
  <c r="V74" i="2" s="1"/>
  <c r="Q82" i="2"/>
  <c r="T82" i="2" s="1"/>
  <c r="N83" i="2"/>
  <c r="R83" i="2" s="1"/>
  <c r="U83" i="2" s="1"/>
  <c r="V83" i="2" s="1"/>
  <c r="Q91" i="2"/>
  <c r="T91" i="2" s="1"/>
  <c r="N92" i="2"/>
  <c r="R92" i="2" s="1"/>
  <c r="U92" i="2" s="1"/>
  <c r="V92" i="2" s="1"/>
  <c r="N46" i="2"/>
  <c r="R46" i="2" s="1"/>
  <c r="U46" i="2" s="1"/>
  <c r="V46" i="2" s="1"/>
  <c r="Q53" i="2"/>
  <c r="T53" i="2" s="1"/>
  <c r="N55" i="2"/>
  <c r="R55" i="2" s="1"/>
  <c r="U55" i="2" s="1"/>
  <c r="V55" i="2" s="1"/>
  <c r="Q62" i="2"/>
  <c r="T62" i="2" s="1"/>
  <c r="N64" i="2"/>
  <c r="R64" i="2" s="1"/>
  <c r="U64" i="2" s="1"/>
  <c r="V64" i="2" s="1"/>
  <c r="Q72" i="2"/>
  <c r="T72" i="2" s="1"/>
  <c r="N73" i="2"/>
  <c r="R73" i="2" s="1"/>
  <c r="U73" i="2" s="1"/>
  <c r="V73" i="2" s="1"/>
  <c r="Q81" i="2"/>
  <c r="T81" i="2" s="1"/>
  <c r="N82" i="2"/>
  <c r="R82" i="2" s="1"/>
  <c r="U82" i="2" s="1"/>
  <c r="V82" i="2" s="1"/>
  <c r="Q90" i="2"/>
  <c r="T90" i="2" s="1"/>
  <c r="N91" i="2"/>
  <c r="R91" i="2" s="1"/>
  <c r="U91" i="2" s="1"/>
  <c r="V91" i="2" s="1"/>
  <c r="Q52" i="2"/>
  <c r="T52" i="2" s="1"/>
  <c r="N53" i="2"/>
  <c r="R53" i="2" s="1"/>
  <c r="U53" i="2" s="1"/>
  <c r="V53" i="2" s="1"/>
  <c r="Q61" i="2"/>
  <c r="T61" i="2" s="1"/>
  <c r="N62" i="2"/>
  <c r="R62" i="2" s="1"/>
  <c r="U62" i="2" s="1"/>
  <c r="V62" i="2" s="1"/>
  <c r="Q71" i="2"/>
  <c r="T71" i="2" s="1"/>
  <c r="N72" i="2"/>
  <c r="R72" i="2" s="1"/>
  <c r="U72" i="2" s="1"/>
  <c r="V72" i="2" s="1"/>
  <c r="Q80" i="2"/>
  <c r="T80" i="2" s="1"/>
  <c r="N81" i="2"/>
  <c r="R81" i="2" s="1"/>
  <c r="U81" i="2" s="1"/>
  <c r="V81" i="2" s="1"/>
  <c r="Q89" i="2"/>
  <c r="T89" i="2" s="1"/>
  <c r="N90" i="2"/>
  <c r="R90" i="2" s="1"/>
  <c r="U90" i="2" s="1"/>
  <c r="V90" i="2" s="1"/>
  <c r="Q51" i="2"/>
  <c r="T51" i="2" s="1"/>
  <c r="N52" i="2"/>
  <c r="R52" i="2" s="1"/>
  <c r="U52" i="2" s="1"/>
  <c r="V52" i="2" s="1"/>
  <c r="Q60" i="2"/>
  <c r="T60" i="2" s="1"/>
  <c r="N61" i="2"/>
  <c r="R61" i="2" s="1"/>
  <c r="U61" i="2" s="1"/>
  <c r="V61" i="2" s="1"/>
  <c r="Q69" i="2"/>
  <c r="T69" i="2" s="1"/>
  <c r="N71" i="2"/>
  <c r="R71" i="2" s="1"/>
  <c r="U71" i="2" s="1"/>
  <c r="V71" i="2" s="1"/>
  <c r="Q78" i="2"/>
  <c r="T78" i="2" s="1"/>
  <c r="N80" i="2"/>
  <c r="R80" i="2" s="1"/>
  <c r="U80" i="2" s="1"/>
  <c r="V8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Ashley Smyth</author>
  </authors>
  <commentList>
    <comment ref="O12" authorId="0" shapeId="0" xr:uid="{90D9AC78-7852-4741-A6BA-63DAA627753F}">
      <text>
        <r>
          <rPr>
            <b/>
            <sz val="9"/>
            <color indexed="81"/>
            <rFont val="Verdana"/>
            <family val="2"/>
          </rPr>
          <t>Ashley Smyth:</t>
        </r>
        <r>
          <rPr>
            <sz val="9"/>
            <color indexed="81"/>
            <rFont val="Verdana"/>
            <family val="2"/>
          </rPr>
          <t xml:space="preserve">
Obtained from Gas Concentrations spreadsheet @ STDS temp- should be same as ambent temp
</t>
        </r>
      </text>
    </comment>
    <comment ref="S12" authorId="0" shapeId="0" xr:uid="{E6DD6172-6385-4888-AA03-6B46D35A05C5}">
      <text>
        <r>
          <rPr>
            <b/>
            <sz val="9"/>
            <color indexed="81"/>
            <rFont val="Verdana"/>
            <family val="2"/>
          </rPr>
          <t>Ashley Smyth:</t>
        </r>
        <r>
          <rPr>
            <sz val="9"/>
            <color indexed="81"/>
            <rFont val="Verdana"/>
            <family val="2"/>
          </rPr>
          <t xml:space="preserve">
From Gas Concentration Spreadsheet at experimental temperature
</t>
        </r>
      </text>
    </comment>
    <comment ref="O45" authorId="0" shapeId="0" xr:uid="{A896EAE6-66A3-4E71-A3DF-908449A93244}">
      <text>
        <r>
          <rPr>
            <b/>
            <sz val="9"/>
            <color rgb="FF000000"/>
            <rFont val="Verdana"/>
            <family val="2"/>
          </rPr>
          <t>Ashley Smyth: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Obtained from Gas Concentrations spreadsheet @ STDS temp- should be same as ambent temp
</t>
        </r>
      </text>
    </comment>
    <comment ref="S45" authorId="0" shapeId="0" xr:uid="{F6F0725E-AC20-422C-92A5-116EB6BF7E67}">
      <text>
        <r>
          <rPr>
            <b/>
            <sz val="9"/>
            <color rgb="FF000000"/>
            <rFont val="Verdana"/>
            <family val="2"/>
          </rPr>
          <t>Ashley Smyth: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From Gas Concentration Spreadsheet at experimental temperature
</t>
        </r>
      </text>
    </comment>
  </commentList>
</comments>
</file>

<file path=xl/sharedStrings.xml><?xml version="1.0" encoding="utf-8"?>
<sst xmlns="http://schemas.openxmlformats.org/spreadsheetml/2006/main" count="105" uniqueCount="59">
  <si>
    <t>Samples</t>
  </si>
  <si>
    <t>Tech</t>
  </si>
  <si>
    <t>Date</t>
  </si>
  <si>
    <t>Std Temp</t>
  </si>
  <si>
    <t>Field Temp</t>
  </si>
  <si>
    <t>Incubation Date</t>
  </si>
  <si>
    <t>Std Salinity</t>
  </si>
  <si>
    <t>Field Salinity</t>
  </si>
  <si>
    <t>Incubation: Batch or Flow Thru</t>
  </si>
  <si>
    <t>Notes:</t>
  </si>
  <si>
    <t>sample</t>
  </si>
  <si>
    <t>Notes</t>
  </si>
  <si>
    <t>Index</t>
  </si>
  <si>
    <t>time run</t>
  </si>
  <si>
    <t>TP</t>
  </si>
  <si>
    <t>N2:Ar</t>
  </si>
  <si>
    <t>O2:Ar</t>
  </si>
  <si>
    <t>CV (N2/Ar)</t>
  </si>
  <si>
    <t>N2:Ar (stnd)</t>
  </si>
  <si>
    <t>O2:Ar (stnd)</t>
  </si>
  <si>
    <t>[uM N2]:[uM Ar] (Stds Water Bath Equilibrium)</t>
    <phoneticPr fontId="0" type="noConversion"/>
  </si>
  <si>
    <t>[uM O2]:[uM Ar] (water bath equilibrium)</t>
  </si>
  <si>
    <t>[uM N2]:[uM Ar] (sample)</t>
  </si>
  <si>
    <t>[uM O2]:[uM Ar] (sample)</t>
  </si>
  <si>
    <t>uM Ar (exp equilibrium)</t>
  </si>
  <si>
    <t>uM N</t>
  </si>
  <si>
    <t>uMO2</t>
  </si>
  <si>
    <t>mg/L O2</t>
  </si>
  <si>
    <t>stds</t>
  </si>
  <si>
    <t>Leak Test</t>
  </si>
  <si>
    <t>Want &lt;1%</t>
  </si>
  <si>
    <t>CV (N2:Ar)</t>
  </si>
  <si>
    <t>Want &lt;0.5</t>
  </si>
  <si>
    <t>Slope</t>
  </si>
  <si>
    <t>Expected N2</t>
  </si>
  <si>
    <t>Intercept</t>
  </si>
  <si>
    <t>N2 %Diff</t>
  </si>
  <si>
    <t>Want &lt;5</t>
  </si>
  <si>
    <t>Time</t>
  </si>
  <si>
    <t>N2/Ar</t>
  </si>
  <si>
    <t>O2/Ar</t>
  </si>
  <si>
    <t>IS_P1_W_R1_V1</t>
  </si>
  <si>
    <t>IS_P1_W_R1_V2</t>
  </si>
  <si>
    <t>IS_P1_W_R1_V3</t>
  </si>
  <si>
    <t>IS_P1_W_R2_V1</t>
  </si>
  <si>
    <t>IS_P1_W_R2_V2</t>
  </si>
  <si>
    <t>IS_P1_W_R2_V3</t>
  </si>
  <si>
    <t>IS_P1_W_R3_V1</t>
  </si>
  <si>
    <t>IS_P1_W_R3_V2</t>
  </si>
  <si>
    <t>IS_P1_W_R3_V3</t>
  </si>
  <si>
    <t>IS_P4_W_R1_V1</t>
  </si>
  <si>
    <t>IS_P4_W_R1_V2</t>
  </si>
  <si>
    <t>IS_P4_W_R1_V3</t>
  </si>
  <si>
    <t>IS_P4_W_R2_V1</t>
  </si>
  <si>
    <t>IS_P4_W_R2_V2</t>
  </si>
  <si>
    <t>IS_P4_W_R2_V3</t>
  </si>
  <si>
    <t>IS_P4_W_R3_V1</t>
  </si>
  <si>
    <t>IS_P4_W_R3_V2</t>
  </si>
  <si>
    <t>IS_P4_W_R3_V3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</si>
</sst>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0"/>
    <numFmt numFmtId="166" formatCode="h:mm;@"/>
    <numFmt numFmtId="167" formatCode="0.0000"/>
    <numFmt numFmtId="168" formatCode="0.000%"/>
    <numFmt numFmtId="170" formatCode="0.000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name val="Verdana"/>
      <family val="2"/>
    </font>
    <font>
      <i/>
      <sz val="10"/>
      <name val="Verdan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Verdana"/>
      <family val="2"/>
    </font>
    <font>
      <sz val="9"/>
      <color indexed="81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0.5"/>
      <color theme="1"/>
      <name val="Aptos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3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0" fontId="3" fillId="2" borderId="3" xfId="0" applyFont="1" applyFill="1" applyBorder="1" applyAlignment="1">
      <alignment horizontal="left" wrapText="1"/>
    </xf>
    <xf numFmtId="0" fontId="0" fillId="2" borderId="4" xfId="0" applyFill="1" applyBorder="1" applyAlignment="1">
      <alignment horizontal="center"/>
    </xf>
    <xf numFmtId="2" fontId="0" fillId="0" borderId="0" xfId="0" applyNumberFormat="1"/>
    <xf numFmtId="14" fontId="0" fillId="2" borderId="4" xfId="0" applyNumberFormat="1" applyFill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0" fontId="0" fillId="2" borderId="4" xfId="0" applyFill="1" applyBorder="1" applyAlignment="1">
      <alignment horizontal="center" wrapText="1"/>
    </xf>
    <xf numFmtId="0" fontId="0" fillId="0" borderId="0" xfId="0" applyAlignment="1">
      <alignment horizontal="left" wrapText="1"/>
    </xf>
    <xf numFmtId="14" fontId="0" fillId="2" borderId="4" xfId="0" applyNumberFormat="1" applyFill="1" applyBorder="1" applyAlignment="1">
      <alignment horizontal="center" wrapText="1"/>
    </xf>
    <xf numFmtId="0" fontId="3" fillId="2" borderId="5" xfId="0" applyFont="1" applyFill="1" applyBorder="1" applyAlignment="1">
      <alignment horizontal="left" wrapText="1"/>
    </xf>
    <xf numFmtId="0" fontId="0" fillId="2" borderId="6" xfId="0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3" borderId="7" xfId="0" applyFont="1" applyFill="1" applyBorder="1"/>
    <xf numFmtId="0" fontId="3" fillId="3" borderId="8" xfId="0" applyFont="1" applyFill="1" applyBorder="1"/>
    <xf numFmtId="166" fontId="3" fillId="3" borderId="8" xfId="0" applyNumberFormat="1" applyFont="1" applyFill="1" applyBorder="1"/>
    <xf numFmtId="2" fontId="3" fillId="3" borderId="8" xfId="0" applyNumberFormat="1" applyFont="1" applyFill="1" applyBorder="1"/>
    <xf numFmtId="167" fontId="4" fillId="3" borderId="8" xfId="0" applyNumberFormat="1" applyFont="1" applyFill="1" applyBorder="1" applyAlignment="1">
      <alignment horizontal="center" vertical="center" wrapText="1"/>
    </xf>
    <xf numFmtId="164" fontId="4" fillId="3" borderId="8" xfId="0" applyNumberFormat="1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2" fontId="4" fillId="3" borderId="8" xfId="0" applyNumberFormat="1" applyFont="1" applyFill="1" applyBorder="1" applyAlignment="1">
      <alignment horizontal="center" vertical="center" wrapText="1"/>
    </xf>
    <xf numFmtId="166" fontId="0" fillId="0" borderId="0" xfId="0" applyNumberFormat="1"/>
    <xf numFmtId="11" fontId="0" fillId="0" borderId="0" xfId="0" applyNumberFormat="1"/>
    <xf numFmtId="167" fontId="0" fillId="0" borderId="0" xfId="0" applyNumberFormat="1"/>
    <xf numFmtId="9" fontId="0" fillId="0" borderId="0" xfId="1" applyFont="1"/>
    <xf numFmtId="0" fontId="5" fillId="0" borderId="0" xfId="0" applyFont="1"/>
    <xf numFmtId="164" fontId="0" fillId="0" borderId="0" xfId="0" applyNumberFormat="1"/>
    <xf numFmtId="168" fontId="0" fillId="0" borderId="0" xfId="1" applyNumberFormat="1" applyFont="1"/>
    <xf numFmtId="10" fontId="0" fillId="0" borderId="0" xfId="1" applyNumberFormat="1" applyFont="1"/>
    <xf numFmtId="11" fontId="0" fillId="0" borderId="0" xfId="0" applyNumberFormat="1" applyAlignment="1">
      <alignment horizontal="center"/>
    </xf>
    <xf numFmtId="20" fontId="0" fillId="0" borderId="0" xfId="0" applyNumberFormat="1"/>
    <xf numFmtId="2" fontId="6" fillId="4" borderId="1" xfId="0" applyNumberFormat="1" applyFont="1" applyFill="1" applyBorder="1"/>
    <xf numFmtId="2" fontId="0" fillId="4" borderId="9" xfId="0" applyNumberFormat="1" applyFill="1" applyBorder="1" applyAlignment="1">
      <alignment horizontal="center"/>
    </xf>
    <xf numFmtId="164" fontId="0" fillId="4" borderId="10" xfId="0" applyNumberFormat="1" applyFill="1" applyBorder="1" applyAlignment="1">
      <alignment horizontal="center"/>
    </xf>
    <xf numFmtId="2" fontId="6" fillId="0" borderId="0" xfId="0" applyNumberFormat="1" applyFont="1"/>
    <xf numFmtId="2" fontId="0" fillId="0" borderId="0" xfId="0" applyNumberFormat="1" applyAlignment="1">
      <alignment horizontal="center"/>
    </xf>
    <xf numFmtId="20" fontId="0" fillId="0" borderId="1" xfId="0" applyNumberFormat="1" applyBorder="1"/>
    <xf numFmtId="166" fontId="0" fillId="0" borderId="9" xfId="0" applyNumberFormat="1" applyBorder="1"/>
    <xf numFmtId="11" fontId="0" fillId="0" borderId="10" xfId="0" applyNumberFormat="1" applyBorder="1"/>
    <xf numFmtId="2" fontId="6" fillId="4" borderId="3" xfId="0" applyNumberFormat="1" applyFont="1" applyFill="1" applyBorder="1"/>
    <xf numFmtId="2" fontId="0" fillId="4" borderId="0" xfId="0" applyNumberFormat="1" applyFill="1" applyAlignment="1">
      <alignment horizontal="center"/>
    </xf>
    <xf numFmtId="164" fontId="7" fillId="4" borderId="11" xfId="0" applyNumberFormat="1" applyFont="1" applyFill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166" fontId="0" fillId="0" borderId="3" xfId="0" applyNumberFormat="1" applyBorder="1"/>
    <xf numFmtId="0" fontId="0" fillId="0" borderId="11" xfId="0" applyBorder="1"/>
    <xf numFmtId="164" fontId="0" fillId="4" borderId="11" xfId="0" applyNumberFormat="1" applyFill="1" applyBorder="1" applyAlignment="1">
      <alignment horizontal="center"/>
    </xf>
    <xf numFmtId="166" fontId="0" fillId="0" borderId="5" xfId="0" applyNumberFormat="1" applyBorder="1"/>
    <xf numFmtId="11" fontId="0" fillId="0" borderId="12" xfId="0" applyNumberFormat="1" applyBorder="1"/>
    <xf numFmtId="0" fontId="0" fillId="0" borderId="13" xfId="0" applyBorder="1"/>
    <xf numFmtId="2" fontId="6" fillId="4" borderId="5" xfId="0" applyNumberFormat="1" applyFont="1" applyFill="1" applyBorder="1"/>
    <xf numFmtId="2" fontId="0" fillId="4" borderId="12" xfId="0" applyNumberFormat="1" applyFill="1" applyBorder="1" applyAlignment="1">
      <alignment horizontal="center"/>
    </xf>
    <xf numFmtId="164" fontId="7" fillId="4" borderId="13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7" fontId="8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166" fontId="8" fillId="0" borderId="0" xfId="0" applyNumberFormat="1" applyFont="1"/>
    <xf numFmtId="22" fontId="0" fillId="0" borderId="0" xfId="0" applyNumberFormat="1"/>
    <xf numFmtId="0" fontId="14" fillId="0" borderId="14" xfId="0" applyFont="1" applyBorder="1" applyAlignment="1">
      <alignment vertical="center" wrapText="1"/>
    </xf>
    <xf numFmtId="17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FCB8-6BCD-4D88-9E0D-3C6A92266FA6}">
  <dimension ref="A1:V108"/>
  <sheetViews>
    <sheetView tabSelected="1" zoomScale="70" zoomScaleNormal="70" workbookViewId="0">
      <selection activeCell="D37" sqref="D37"/>
    </sheetView>
  </sheetViews>
  <sheetFormatPr defaultColWidth="12.140625" defaultRowHeight="15" x14ac:dyDescent="0.25"/>
  <cols>
    <col min="1" max="1" width="25.7109375" customWidth="1"/>
    <col min="2" max="2" width="14.42578125" customWidth="1"/>
    <col min="3" max="3" width="13.7109375" customWidth="1"/>
    <col min="4" max="4" width="16.5703125" customWidth="1"/>
    <col min="12" max="12" width="12.7109375" customWidth="1"/>
    <col min="13" max="13" width="13.85546875" bestFit="1" customWidth="1"/>
    <col min="14" max="14" width="11.85546875" customWidth="1"/>
    <col min="15" max="16" width="16.5703125" style="31" customWidth="1"/>
    <col min="17" max="18" width="12.140625" style="4"/>
    <col min="19" max="19" width="12.140625" style="9"/>
    <col min="20" max="20" width="13.5703125" bestFit="1" customWidth="1"/>
  </cols>
  <sheetData>
    <row r="1" spans="1:22" ht="15" customHeight="1" x14ac:dyDescent="0.25">
      <c r="A1" s="1" t="s">
        <v>0</v>
      </c>
      <c r="B1" s="2"/>
      <c r="O1" s="3"/>
      <c r="P1" s="3"/>
      <c r="S1" s="5"/>
      <c r="T1" s="6"/>
    </row>
    <row r="2" spans="1:22" ht="15.75" x14ac:dyDescent="0.25">
      <c r="A2" s="7" t="s">
        <v>1</v>
      </c>
      <c r="B2" s="8"/>
      <c r="O2" s="3"/>
      <c r="P2" s="3"/>
    </row>
    <row r="3" spans="1:22" ht="15.75" x14ac:dyDescent="0.25">
      <c r="A3" s="7" t="s">
        <v>2</v>
      </c>
      <c r="B3" s="10"/>
      <c r="O3" s="3"/>
      <c r="P3" s="3"/>
    </row>
    <row r="4" spans="1:22" ht="15.75" x14ac:dyDescent="0.25">
      <c r="A4" s="11" t="s">
        <v>3</v>
      </c>
      <c r="B4" s="12"/>
      <c r="C4" s="13"/>
      <c r="D4" s="13"/>
      <c r="E4" s="13"/>
      <c r="F4" s="13"/>
      <c r="G4" s="13"/>
      <c r="H4" s="13"/>
      <c r="I4" s="13"/>
      <c r="J4" s="13"/>
      <c r="K4" s="13"/>
      <c r="O4" s="3"/>
      <c r="P4" s="3"/>
    </row>
    <row r="5" spans="1:22" ht="15.95" customHeight="1" x14ac:dyDescent="0.25">
      <c r="A5" s="7" t="s">
        <v>4</v>
      </c>
      <c r="B5" s="12"/>
      <c r="C5" s="13"/>
      <c r="D5" s="13"/>
      <c r="E5" s="13"/>
      <c r="F5" s="13"/>
      <c r="G5" s="13"/>
      <c r="H5" s="13"/>
      <c r="I5" s="13"/>
      <c r="J5" s="13"/>
      <c r="K5" s="13"/>
      <c r="O5" s="3"/>
      <c r="P5" s="3"/>
    </row>
    <row r="6" spans="1:22" ht="15.95" customHeight="1" x14ac:dyDescent="0.25">
      <c r="A6" s="7" t="s">
        <v>5</v>
      </c>
      <c r="B6" s="14"/>
      <c r="C6" s="13"/>
      <c r="D6" s="13"/>
      <c r="E6" s="13"/>
      <c r="F6" s="13"/>
      <c r="G6" s="13"/>
      <c r="H6" s="13"/>
      <c r="I6" s="13"/>
      <c r="J6" s="13"/>
      <c r="K6" s="13"/>
      <c r="O6" s="3"/>
      <c r="P6" s="3"/>
    </row>
    <row r="7" spans="1:22" ht="15.95" customHeight="1" x14ac:dyDescent="0.25">
      <c r="A7" s="7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O7" s="3"/>
      <c r="P7" s="3"/>
    </row>
    <row r="8" spans="1:22" ht="15.95" customHeight="1" x14ac:dyDescent="0.25">
      <c r="A8" s="7" t="s">
        <v>7</v>
      </c>
      <c r="B8" s="12"/>
      <c r="C8" s="13"/>
      <c r="D8" s="13"/>
      <c r="E8" s="13"/>
      <c r="F8" s="13"/>
      <c r="G8" s="13"/>
      <c r="H8" s="13"/>
      <c r="I8" s="13"/>
      <c r="J8" s="13"/>
      <c r="K8" s="13"/>
      <c r="O8" s="3"/>
      <c r="P8" s="3"/>
    </row>
    <row r="9" spans="1:22" ht="15.95" customHeight="1" thickBot="1" x14ac:dyDescent="0.3">
      <c r="A9" s="15" t="s">
        <v>8</v>
      </c>
      <c r="B9" s="16"/>
      <c r="C9" s="13"/>
      <c r="D9" s="13"/>
      <c r="E9" s="13"/>
      <c r="F9" s="13"/>
      <c r="G9" s="13"/>
      <c r="H9" s="13"/>
      <c r="I9" s="13"/>
      <c r="J9" s="13"/>
      <c r="K9" s="13"/>
      <c r="O9" s="3"/>
      <c r="P9" s="3"/>
    </row>
    <row r="10" spans="1:22" ht="15.95" customHeight="1" x14ac:dyDescent="0.25">
      <c r="A10" s="17" t="s">
        <v>9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O10" s="3"/>
      <c r="P10" s="3"/>
    </row>
    <row r="11" spans="1:22" ht="24.95" customHeight="1" thickBot="1" x14ac:dyDescent="0.3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O11" s="3"/>
      <c r="P11" s="3"/>
    </row>
    <row r="12" spans="1:22" s="19" customFormat="1" ht="20.45" customHeight="1" thickBot="1" x14ac:dyDescent="0.3">
      <c r="A12" s="18" t="s">
        <v>10</v>
      </c>
      <c r="B12" s="19" t="s">
        <v>11</v>
      </c>
      <c r="D12" s="19" t="s">
        <v>12</v>
      </c>
      <c r="E12" s="20" t="s">
        <v>13</v>
      </c>
      <c r="F12" s="19">
        <v>28</v>
      </c>
      <c r="G12" s="19">
        <v>32</v>
      </c>
      <c r="H12" s="19">
        <v>40</v>
      </c>
      <c r="I12" s="19" t="s">
        <v>14</v>
      </c>
      <c r="J12" s="21" t="s">
        <v>15</v>
      </c>
      <c r="K12" s="21" t="s">
        <v>16</v>
      </c>
      <c r="L12" s="19" t="s">
        <v>17</v>
      </c>
      <c r="M12" s="22" t="s">
        <v>18</v>
      </c>
      <c r="N12" s="22" t="s">
        <v>19</v>
      </c>
      <c r="O12" s="23" t="s">
        <v>20</v>
      </c>
      <c r="P12" s="23" t="s">
        <v>21</v>
      </c>
      <c r="Q12" s="24" t="s">
        <v>22</v>
      </c>
      <c r="R12" s="24" t="s">
        <v>23</v>
      </c>
      <c r="S12" s="25" t="s">
        <v>24</v>
      </c>
      <c r="T12" s="24" t="s">
        <v>25</v>
      </c>
      <c r="U12" s="24" t="s">
        <v>26</v>
      </c>
      <c r="V12" s="24" t="s">
        <v>27</v>
      </c>
    </row>
    <row r="13" spans="1:22" x14ac:dyDescent="0.25">
      <c r="A13" t="s">
        <v>28</v>
      </c>
      <c r="B13" s="26"/>
      <c r="D13">
        <v>5508</v>
      </c>
      <c r="E13" s="26">
        <v>45588.568645833337</v>
      </c>
      <c r="F13" s="27">
        <v>1.5129709999999999E-9</v>
      </c>
      <c r="G13" s="27">
        <v>7.3014750000000004E-10</v>
      </c>
      <c r="H13" s="27">
        <v>3.6291840000000001E-11</v>
      </c>
      <c r="I13" s="27">
        <v>4.2005870000000001E-7</v>
      </c>
      <c r="J13" s="28">
        <v>41.689</v>
      </c>
      <c r="K13" s="28">
        <v>20.118780000000001</v>
      </c>
      <c r="L13" s="29"/>
      <c r="M13" s="30"/>
      <c r="N13" s="30"/>
      <c r="T13" s="9"/>
      <c r="U13" s="9"/>
      <c r="V13" s="9"/>
    </row>
    <row r="14" spans="1:22" x14ac:dyDescent="0.25">
      <c r="A14" t="s">
        <v>28</v>
      </c>
      <c r="B14" s="26"/>
      <c r="D14">
        <v>5510</v>
      </c>
      <c r="E14" s="26">
        <v>45588.568680555552</v>
      </c>
      <c r="F14" s="27">
        <v>1.512752E-9</v>
      </c>
      <c r="G14" s="27">
        <v>7.3006120000000003E-10</v>
      </c>
      <c r="H14" s="27">
        <v>3.6287230000000002E-11</v>
      </c>
      <c r="I14" s="27">
        <v>4.1997999999999998E-7</v>
      </c>
      <c r="J14" s="28">
        <v>41.688279999999999</v>
      </c>
      <c r="K14" s="28">
        <v>20.118950000000002</v>
      </c>
      <c r="L14" s="29"/>
      <c r="M14" s="30"/>
      <c r="N14" s="30"/>
      <c r="T14" s="9"/>
      <c r="U14" s="9"/>
      <c r="V14" s="9"/>
    </row>
    <row r="15" spans="1:22" x14ac:dyDescent="0.25">
      <c r="A15" t="s">
        <v>28</v>
      </c>
      <c r="B15" s="26"/>
      <c r="D15">
        <v>5512</v>
      </c>
      <c r="E15" s="26">
        <v>45588.568715277775</v>
      </c>
      <c r="F15" s="27">
        <v>1.512551E-9</v>
      </c>
      <c r="G15" s="27">
        <v>7.2998149999999996E-10</v>
      </c>
      <c r="H15" s="27">
        <v>3.628716E-11</v>
      </c>
      <c r="I15" s="27">
        <v>4.1994069999999999E-7</v>
      </c>
      <c r="J15" s="28">
        <v>41.682810000000003</v>
      </c>
      <c r="K15" s="28">
        <v>20.116800000000001</v>
      </c>
      <c r="L15" s="32">
        <f>STDEV(J13:J15)/AVERAGE(J13:J15)</f>
        <v>8.1204537869659555E-5</v>
      </c>
      <c r="M15" s="30"/>
      <c r="N15" s="30"/>
      <c r="T15" s="9"/>
      <c r="U15" s="9"/>
      <c r="V15" s="9"/>
    </row>
    <row r="16" spans="1:22" x14ac:dyDescent="0.25">
      <c r="A16" t="s">
        <v>28</v>
      </c>
      <c r="B16" s="26"/>
      <c r="C16" s="26"/>
      <c r="D16">
        <v>5595</v>
      </c>
      <c r="E16" s="26">
        <v>45588.570289351854</v>
      </c>
      <c r="F16" s="27">
        <v>1.5084480000000001E-9</v>
      </c>
      <c r="G16" s="27">
        <v>7.279508E-10</v>
      </c>
      <c r="H16" s="27">
        <v>3.6166470000000001E-11</v>
      </c>
      <c r="I16" s="27">
        <v>4.188219E-7</v>
      </c>
      <c r="J16" s="28">
        <v>41.708460000000002</v>
      </c>
      <c r="K16" s="28">
        <v>20.127780000000001</v>
      </c>
      <c r="L16" s="29"/>
      <c r="M16" s="30"/>
      <c r="N16" s="30"/>
      <c r="T16" s="9"/>
      <c r="U16" s="9"/>
      <c r="V16" s="9"/>
    </row>
    <row r="17" spans="1:22" x14ac:dyDescent="0.25">
      <c r="A17" t="s">
        <v>28</v>
      </c>
      <c r="B17" s="26"/>
      <c r="C17" s="26"/>
      <c r="D17">
        <v>5597</v>
      </c>
      <c r="E17" s="26">
        <v>45588.570324074077</v>
      </c>
      <c r="F17" s="27">
        <v>1.5073120000000001E-9</v>
      </c>
      <c r="G17" s="27">
        <v>7.2729639999999995E-10</v>
      </c>
      <c r="H17" s="27">
        <v>3.6138360000000001E-11</v>
      </c>
      <c r="I17" s="27">
        <v>4.1841029999999998E-7</v>
      </c>
      <c r="J17" s="28">
        <v>41.709479999999999</v>
      </c>
      <c r="K17" s="28">
        <v>20.125330000000002</v>
      </c>
      <c r="L17" s="29"/>
      <c r="M17" s="30"/>
      <c r="N17" s="30"/>
      <c r="T17" s="9"/>
      <c r="U17" s="9"/>
      <c r="V17" s="9"/>
    </row>
    <row r="18" spans="1:22" x14ac:dyDescent="0.25">
      <c r="A18" t="s">
        <v>28</v>
      </c>
      <c r="B18" s="26"/>
      <c r="C18" s="26"/>
      <c r="D18">
        <v>5598</v>
      </c>
      <c r="E18" s="26">
        <v>45588.570335648146</v>
      </c>
      <c r="F18" s="27">
        <v>1.5065479999999999E-9</v>
      </c>
      <c r="G18" s="27">
        <v>7.2688930000000005E-10</v>
      </c>
      <c r="H18" s="27">
        <v>3.612141E-11</v>
      </c>
      <c r="I18" s="27">
        <v>4.181557E-7</v>
      </c>
      <c r="J18" s="28">
        <v>41.707900000000002</v>
      </c>
      <c r="K18" s="28">
        <v>20.1235</v>
      </c>
      <c r="L18" s="33">
        <f>STDEV(J16:J18)/AVERAGE(J16:J18)</f>
        <v>1.9206646704223107E-5</v>
      </c>
      <c r="M18" s="30"/>
      <c r="N18" s="30"/>
      <c r="T18" s="9"/>
      <c r="U18" s="9"/>
      <c r="V18" s="9"/>
    </row>
    <row r="19" spans="1:22" x14ac:dyDescent="0.25">
      <c r="A19" t="s">
        <v>28</v>
      </c>
      <c r="B19" s="26"/>
      <c r="C19" s="26"/>
      <c r="D19">
        <v>5971</v>
      </c>
      <c r="E19" s="26">
        <v>45588.577384259261</v>
      </c>
      <c r="F19" s="27">
        <v>1.468402E-9</v>
      </c>
      <c r="G19" s="27">
        <v>7.0921159999999997E-10</v>
      </c>
      <c r="H19" s="27">
        <v>3.5202549999999997E-11</v>
      </c>
      <c r="I19" s="27">
        <v>4.1185379999999999E-7</v>
      </c>
      <c r="J19" s="28">
        <v>41.712949999999999</v>
      </c>
      <c r="K19" s="28">
        <v>20.146599999999999</v>
      </c>
      <c r="L19" s="29"/>
      <c r="M19" s="30"/>
      <c r="N19" s="30"/>
      <c r="O19" s="3"/>
      <c r="P19" s="3"/>
      <c r="Q19" s="34"/>
      <c r="R19" s="34"/>
      <c r="T19" s="9"/>
      <c r="U19" s="9"/>
      <c r="V19" s="9"/>
    </row>
    <row r="20" spans="1:22" x14ac:dyDescent="0.25">
      <c r="A20" t="s">
        <v>28</v>
      </c>
      <c r="B20" s="26"/>
      <c r="C20" s="26"/>
      <c r="D20">
        <v>5976</v>
      </c>
      <c r="E20" s="26">
        <v>45588.577476851853</v>
      </c>
      <c r="F20" s="27">
        <v>1.468705E-9</v>
      </c>
      <c r="G20" s="27">
        <v>7.0936980000000004E-10</v>
      </c>
      <c r="H20" s="27">
        <v>3.5212369999999999E-11</v>
      </c>
      <c r="I20" s="27">
        <v>4.1204669999999998E-7</v>
      </c>
      <c r="J20" s="28">
        <v>41.70993</v>
      </c>
      <c r="K20" s="28">
        <v>20.14547</v>
      </c>
      <c r="L20" s="29"/>
      <c r="M20" s="30"/>
      <c r="N20" s="30"/>
      <c r="O20" s="3"/>
      <c r="P20" s="3"/>
    </row>
    <row r="21" spans="1:22" x14ac:dyDescent="0.25">
      <c r="A21" t="s">
        <v>28</v>
      </c>
      <c r="B21" s="26"/>
      <c r="C21" s="26"/>
      <c r="D21">
        <v>5985</v>
      </c>
      <c r="E21" s="26">
        <v>45588.577650462961</v>
      </c>
      <c r="F21" s="27">
        <v>1.468806E-9</v>
      </c>
      <c r="G21" s="27">
        <v>7.0946700000000001E-10</v>
      </c>
      <c r="H21" s="27">
        <v>3.5212829999999999E-11</v>
      </c>
      <c r="I21" s="27">
        <v>4.1206650000000002E-7</v>
      </c>
      <c r="J21" s="28">
        <v>41.712229999999998</v>
      </c>
      <c r="K21" s="28">
        <v>20.147970000000001</v>
      </c>
      <c r="L21" s="32">
        <f>STDEV(J19:J21)/AVERAGE(J19:J21)</f>
        <v>3.7816288257014624E-5</v>
      </c>
      <c r="M21" s="30"/>
      <c r="N21" s="30"/>
      <c r="O21" s="3"/>
      <c r="P21" s="3"/>
      <c r="Q21" s="34"/>
      <c r="R21" s="34"/>
    </row>
    <row r="22" spans="1:22" x14ac:dyDescent="0.25">
      <c r="A22" t="s">
        <v>28</v>
      </c>
      <c r="B22" s="26"/>
      <c r="C22" s="26"/>
      <c r="D22">
        <v>6117</v>
      </c>
      <c r="E22" s="26">
        <v>45588.580138888887</v>
      </c>
      <c r="F22" s="27">
        <v>1.4680790000000001E-9</v>
      </c>
      <c r="G22" s="27">
        <v>7.08948E-10</v>
      </c>
      <c r="H22" s="27">
        <v>3.5179409999999997E-11</v>
      </c>
      <c r="I22" s="27">
        <v>4.1223980000000001E-7</v>
      </c>
      <c r="J22" s="28">
        <v>41.731189999999998</v>
      </c>
      <c r="K22" s="28">
        <v>20.152349999999998</v>
      </c>
      <c r="L22" s="29"/>
      <c r="M22" s="30"/>
      <c r="N22" s="30"/>
      <c r="O22" s="3"/>
      <c r="P22" s="3"/>
      <c r="Q22" s="34"/>
      <c r="R22" s="34"/>
    </row>
    <row r="23" spans="1:22" x14ac:dyDescent="0.25">
      <c r="A23" t="s">
        <v>28</v>
      </c>
      <c r="B23" s="35"/>
      <c r="C23" s="26"/>
      <c r="D23">
        <v>6123</v>
      </c>
      <c r="E23" s="26">
        <v>45588.580254629633</v>
      </c>
      <c r="F23" s="27">
        <v>1.4667149999999999E-9</v>
      </c>
      <c r="G23" s="27">
        <v>7.0832820000000002E-10</v>
      </c>
      <c r="H23" s="27">
        <v>3.5152219999999998E-11</v>
      </c>
      <c r="I23" s="27">
        <v>4.1212369999999999E-7</v>
      </c>
      <c r="J23" s="28">
        <v>41.724679999999999</v>
      </c>
      <c r="K23" s="28">
        <v>20.150310000000001</v>
      </c>
      <c r="L23" s="29"/>
      <c r="M23" s="30"/>
      <c r="N23" s="30"/>
      <c r="O23" s="3"/>
      <c r="P23" s="3"/>
      <c r="Q23" s="34"/>
      <c r="R23" s="34"/>
    </row>
    <row r="24" spans="1:22" x14ac:dyDescent="0.25">
      <c r="A24" t="s">
        <v>28</v>
      </c>
      <c r="B24" s="35"/>
      <c r="C24" s="26"/>
      <c r="D24">
        <v>6126</v>
      </c>
      <c r="E24" s="26">
        <v>45588.580312500002</v>
      </c>
      <c r="F24" s="27">
        <v>1.46628E-9</v>
      </c>
      <c r="G24" s="27">
        <v>7.0823889999999999E-10</v>
      </c>
      <c r="H24" s="27">
        <v>3.5147529999999999E-11</v>
      </c>
      <c r="I24" s="27">
        <v>4.1208490000000001E-7</v>
      </c>
      <c r="J24" s="28">
        <v>41.717869999999998</v>
      </c>
      <c r="K24" s="28">
        <v>20.150459999999999</v>
      </c>
      <c r="L24" s="32">
        <f>STDEV(J22:J24)/AVERAGE(J22:J24)</f>
        <v>1.5963163773639885E-4</v>
      </c>
      <c r="M24" s="30"/>
      <c r="N24" s="30"/>
      <c r="O24" s="3"/>
      <c r="P24" s="3"/>
      <c r="Q24" s="34"/>
      <c r="R24" s="34"/>
      <c r="T24" s="9"/>
      <c r="U24" s="9"/>
      <c r="V24" s="9"/>
    </row>
    <row r="25" spans="1:22" x14ac:dyDescent="0.25">
      <c r="A25" t="s">
        <v>28</v>
      </c>
      <c r="B25" s="26"/>
      <c r="C25" s="26"/>
      <c r="D25">
        <v>6283</v>
      </c>
      <c r="E25" s="26">
        <v>45588.583275462966</v>
      </c>
      <c r="F25" s="27">
        <v>1.457197E-9</v>
      </c>
      <c r="G25" s="27">
        <v>7.0394069999999997E-10</v>
      </c>
      <c r="H25" s="27">
        <v>3.4937569999999997E-11</v>
      </c>
      <c r="I25" s="27">
        <v>4.1125669999999999E-7</v>
      </c>
      <c r="J25" s="28">
        <v>41.708599999999997</v>
      </c>
      <c r="K25" s="28">
        <v>20.148530000000001</v>
      </c>
      <c r="L25" s="29"/>
      <c r="M25" s="30"/>
      <c r="N25" s="30"/>
      <c r="O25" s="3"/>
      <c r="P25" s="3"/>
      <c r="Q25" s="34"/>
      <c r="R25" s="34"/>
    </row>
    <row r="26" spans="1:22" x14ac:dyDescent="0.25">
      <c r="A26" t="s">
        <v>28</v>
      </c>
      <c r="B26" s="35"/>
      <c r="C26" s="26"/>
      <c r="D26">
        <v>6285</v>
      </c>
      <c r="E26" s="26">
        <v>45588.583310185182</v>
      </c>
      <c r="F26" s="27">
        <v>1.456948E-9</v>
      </c>
      <c r="G26" s="27">
        <v>7.0381839999999996E-10</v>
      </c>
      <c r="H26" s="27">
        <v>3.4930449999999997E-11</v>
      </c>
      <c r="I26" s="27">
        <v>4.1117969999999998E-7</v>
      </c>
      <c r="J26" s="28">
        <v>41.709969999999998</v>
      </c>
      <c r="K26" s="28">
        <v>20.149139999999999</v>
      </c>
      <c r="L26" s="29"/>
      <c r="M26" s="30"/>
      <c r="N26" s="30"/>
      <c r="O26" s="3"/>
      <c r="P26" s="3"/>
      <c r="Q26" s="34"/>
      <c r="R26" s="34"/>
    </row>
    <row r="27" spans="1:22" x14ac:dyDescent="0.25">
      <c r="A27" t="s">
        <v>28</v>
      </c>
      <c r="B27" s="35"/>
      <c r="C27" s="26"/>
      <c r="D27">
        <v>6293</v>
      </c>
      <c r="E27" s="26">
        <v>45588.583472222221</v>
      </c>
      <c r="F27" s="27">
        <v>1.4568250000000001E-9</v>
      </c>
      <c r="G27" s="27">
        <v>7.0387860000000002E-10</v>
      </c>
      <c r="H27" s="27">
        <v>3.4928120000000003E-11</v>
      </c>
      <c r="I27" s="27">
        <v>4.1116040000000001E-7</v>
      </c>
      <c r="J27" s="28">
        <v>41.709229999999998</v>
      </c>
      <c r="K27" s="28">
        <v>20.152200000000001</v>
      </c>
      <c r="L27" s="64">
        <f>STDEV(J25:J27)/AVERAGE(J25:J27)</f>
        <v>1.6440845633384851E-5</v>
      </c>
      <c r="M27" s="30"/>
      <c r="N27" s="30"/>
      <c r="O27" s="3"/>
      <c r="P27" s="3"/>
      <c r="Q27" s="34"/>
      <c r="R27" s="34"/>
      <c r="T27" s="9"/>
      <c r="U27" s="9"/>
      <c r="V27" s="9"/>
    </row>
    <row r="28" spans="1:22" x14ac:dyDescent="0.25">
      <c r="A28" t="s">
        <v>28</v>
      </c>
      <c r="B28" s="26"/>
      <c r="C28" s="26"/>
      <c r="D28">
        <v>8346</v>
      </c>
      <c r="E28" s="26">
        <v>45588.622245370374</v>
      </c>
      <c r="F28" s="27">
        <v>1.466472E-9</v>
      </c>
      <c r="G28" s="27">
        <v>7.094926E-10</v>
      </c>
      <c r="H28" s="27">
        <v>3.5159329999999999E-11</v>
      </c>
      <c r="I28" s="27">
        <v>4.2104449999999998E-7</v>
      </c>
      <c r="J28" s="28">
        <v>41.709319999999998</v>
      </c>
      <c r="K28" s="28">
        <v>20.179359999999999</v>
      </c>
      <c r="L28" s="29"/>
      <c r="M28" s="30"/>
      <c r="N28" s="30"/>
      <c r="O28" s="3"/>
      <c r="P28" s="3"/>
      <c r="Q28" s="34"/>
      <c r="R28" s="34"/>
    </row>
    <row r="29" spans="1:22" x14ac:dyDescent="0.25">
      <c r="A29" t="s">
        <v>28</v>
      </c>
      <c r="B29" s="35"/>
      <c r="C29" s="26"/>
      <c r="D29">
        <v>8348</v>
      </c>
      <c r="E29" s="26">
        <v>45588.62228009259</v>
      </c>
      <c r="F29" s="27">
        <v>1.4665850000000001E-9</v>
      </c>
      <c r="G29" s="27">
        <v>7.0955560000000002E-10</v>
      </c>
      <c r="H29" s="27">
        <v>3.5162200000000001E-11</v>
      </c>
      <c r="I29" s="27">
        <v>4.2110370000000001E-7</v>
      </c>
      <c r="J29" s="28">
        <v>41.709139999999998</v>
      </c>
      <c r="K29" s="28">
        <v>20.179500000000001</v>
      </c>
      <c r="L29" s="29"/>
      <c r="M29" s="30"/>
      <c r="N29" s="30"/>
      <c r="O29" s="3"/>
      <c r="P29" s="3"/>
      <c r="Q29" s="34"/>
      <c r="R29" s="34"/>
    </row>
    <row r="30" spans="1:22" x14ac:dyDescent="0.25">
      <c r="A30" t="s">
        <v>28</v>
      </c>
      <c r="B30" s="35"/>
      <c r="C30" s="26"/>
      <c r="D30">
        <v>8350</v>
      </c>
      <c r="E30" s="26">
        <v>45588.622314814813</v>
      </c>
      <c r="F30" s="27">
        <v>1.4666779999999999E-9</v>
      </c>
      <c r="G30" s="27">
        <v>7.0961379999999996E-10</v>
      </c>
      <c r="H30" s="27">
        <v>3.5165059999999998E-11</v>
      </c>
      <c r="I30" s="27">
        <v>4.2110370000000001E-7</v>
      </c>
      <c r="J30" s="28">
        <v>41.708390000000001</v>
      </c>
      <c r="K30" s="28">
        <v>20.179510000000001</v>
      </c>
      <c r="L30" s="64">
        <f>STDEV(J28:J30)/AVERAGE(J28:J30)</f>
        <v>1.1826106823682915E-5</v>
      </c>
      <c r="M30" s="30"/>
      <c r="N30" s="30"/>
      <c r="O30" s="3"/>
      <c r="P30" s="3"/>
      <c r="Q30" s="34"/>
      <c r="R30" s="34"/>
      <c r="T30" s="9"/>
      <c r="U30" s="9"/>
      <c r="V30" s="9"/>
    </row>
    <row r="31" spans="1:22" x14ac:dyDescent="0.25">
      <c r="A31" t="s">
        <v>28</v>
      </c>
      <c r="B31" s="26"/>
      <c r="D31">
        <v>10295</v>
      </c>
      <c r="E31" s="26">
        <v>45588.659050925926</v>
      </c>
      <c r="F31" s="27">
        <v>1.49559E-9</v>
      </c>
      <c r="G31" s="27">
        <v>7.2539919999999995E-10</v>
      </c>
      <c r="H31" s="27">
        <v>3.5855349999999997E-11</v>
      </c>
      <c r="I31" s="27">
        <v>4.2185230000000001E-7</v>
      </c>
      <c r="J31" s="28">
        <v>41.711750000000002</v>
      </c>
      <c r="K31" s="28">
        <v>20.231269999999999</v>
      </c>
      <c r="L31" s="29"/>
      <c r="M31" s="30"/>
      <c r="N31" s="30"/>
      <c r="O31" s="3"/>
      <c r="P31" s="3"/>
      <c r="Q31" s="34"/>
      <c r="R31" s="34"/>
      <c r="T31" s="9"/>
      <c r="U31" s="9"/>
      <c r="V31" s="9"/>
    </row>
    <row r="32" spans="1:22" x14ac:dyDescent="0.25">
      <c r="A32" t="s">
        <v>28</v>
      </c>
      <c r="B32" s="26"/>
      <c r="D32">
        <v>10297</v>
      </c>
      <c r="E32" s="26">
        <v>45588.659097222226</v>
      </c>
      <c r="F32" s="27">
        <v>1.495531E-9</v>
      </c>
      <c r="G32" s="27">
        <v>7.253679E-10</v>
      </c>
      <c r="H32" s="27">
        <v>3.5856379999999997E-11</v>
      </c>
      <c r="I32" s="27">
        <v>4.2185230000000001E-7</v>
      </c>
      <c r="J32" s="28">
        <v>41.708910000000003</v>
      </c>
      <c r="K32" s="28">
        <v>20.229810000000001</v>
      </c>
      <c r="L32" s="29"/>
      <c r="M32" s="30"/>
      <c r="N32" s="30"/>
      <c r="O32" s="3"/>
      <c r="P32" s="3"/>
      <c r="Q32" s="34"/>
      <c r="R32" s="34"/>
      <c r="T32" s="9"/>
      <c r="U32" s="9"/>
      <c r="V32" s="9"/>
    </row>
    <row r="33" spans="1:22" x14ac:dyDescent="0.25">
      <c r="A33" t="s">
        <v>28</v>
      </c>
      <c r="B33" s="26"/>
      <c r="D33">
        <v>10299</v>
      </c>
      <c r="E33" s="26">
        <v>45588.659131944441</v>
      </c>
      <c r="F33" s="27">
        <v>1.4955260000000001E-9</v>
      </c>
      <c r="G33" s="27">
        <v>7.2536280000000003E-10</v>
      </c>
      <c r="H33" s="27">
        <v>3.5854230000000003E-11</v>
      </c>
      <c r="I33" s="27">
        <v>4.2185230000000001E-7</v>
      </c>
      <c r="J33" s="28">
        <v>41.711280000000002</v>
      </c>
      <c r="K33" s="28">
        <v>20.230879999999999</v>
      </c>
      <c r="L33" s="32">
        <f>STDEV(J31:J33)/AVERAGE(J31:J33)</f>
        <v>3.6495385928298923E-5</v>
      </c>
      <c r="M33" s="30"/>
      <c r="N33" s="30"/>
      <c r="O33" s="3"/>
      <c r="P33" s="3"/>
      <c r="Q33" s="34"/>
      <c r="R33" s="34"/>
      <c r="T33" s="9"/>
      <c r="U33" s="9"/>
      <c r="V33" s="9"/>
    </row>
    <row r="34" spans="1:22" x14ac:dyDescent="0.25">
      <c r="A34" t="s">
        <v>28</v>
      </c>
      <c r="B34" s="26"/>
      <c r="C34" s="26"/>
      <c r="E34" s="26"/>
      <c r="F34" s="27"/>
      <c r="G34" s="27"/>
      <c r="H34" s="27"/>
      <c r="I34" s="27"/>
      <c r="J34" s="28"/>
      <c r="K34" s="28"/>
      <c r="L34" s="29"/>
      <c r="M34" s="30"/>
      <c r="N34" s="30"/>
      <c r="O34" s="3"/>
      <c r="P34" s="3"/>
      <c r="Q34" s="34"/>
      <c r="R34" s="34"/>
      <c r="T34" s="9"/>
      <c r="U34" s="9"/>
      <c r="V34" s="9"/>
    </row>
    <row r="35" spans="1:22" x14ac:dyDescent="0.25">
      <c r="A35" t="s">
        <v>28</v>
      </c>
      <c r="B35" s="26"/>
      <c r="C35" s="26"/>
      <c r="E35" s="26"/>
      <c r="F35" s="27"/>
      <c r="G35" s="27"/>
      <c r="H35" s="27"/>
      <c r="I35" s="27"/>
      <c r="J35" s="28"/>
      <c r="K35" s="28"/>
      <c r="L35" s="29"/>
      <c r="M35" s="30"/>
      <c r="N35" s="30"/>
      <c r="O35" s="3"/>
      <c r="P35" s="3"/>
      <c r="Q35" s="34"/>
      <c r="R35" s="34"/>
      <c r="T35" s="9"/>
      <c r="U35" s="9"/>
      <c r="V35" s="9"/>
    </row>
    <row r="36" spans="1:22" x14ac:dyDescent="0.25">
      <c r="A36" t="s">
        <v>28</v>
      </c>
      <c r="B36" s="26"/>
      <c r="C36" s="26"/>
      <c r="E36" s="26"/>
      <c r="F36" s="27"/>
      <c r="G36" s="27"/>
      <c r="H36" s="27"/>
      <c r="I36" s="27"/>
      <c r="J36" s="28"/>
      <c r="K36" s="28"/>
      <c r="L36" s="33" t="e">
        <f>STDEV(J34:J36)/AVERAGE(J34:J36)</f>
        <v>#DIV/0!</v>
      </c>
      <c r="M36" s="30"/>
      <c r="N36" s="30"/>
      <c r="O36" s="3"/>
      <c r="P36" s="3"/>
      <c r="Q36" s="34"/>
      <c r="R36" s="34"/>
      <c r="T36" s="9"/>
      <c r="U36" s="9"/>
      <c r="V36" s="9"/>
    </row>
    <row r="37" spans="1:22" x14ac:dyDescent="0.25">
      <c r="A37" t="s">
        <v>28</v>
      </c>
      <c r="B37" s="26"/>
      <c r="E37" s="26"/>
      <c r="F37" s="27"/>
      <c r="G37" s="27"/>
      <c r="H37" s="27"/>
      <c r="I37" s="27"/>
      <c r="J37" s="28"/>
      <c r="K37" s="28"/>
      <c r="L37" s="29"/>
      <c r="M37" s="30"/>
      <c r="N37" s="30"/>
      <c r="O37" s="3"/>
      <c r="P37" s="3"/>
      <c r="Q37" s="34"/>
      <c r="R37" s="34"/>
      <c r="T37" s="9"/>
      <c r="U37" s="9"/>
      <c r="V37" s="9"/>
    </row>
    <row r="38" spans="1:22" x14ac:dyDescent="0.25">
      <c r="A38" t="s">
        <v>28</v>
      </c>
      <c r="B38" s="26"/>
      <c r="E38" s="26"/>
      <c r="F38" s="27"/>
      <c r="G38" s="27"/>
      <c r="H38" s="27"/>
      <c r="I38" s="27"/>
      <c r="J38" s="28"/>
      <c r="K38" s="28"/>
      <c r="L38" s="29"/>
      <c r="M38" s="30"/>
      <c r="N38" s="30"/>
      <c r="O38" s="3"/>
      <c r="P38" s="3"/>
      <c r="Q38" s="34"/>
      <c r="R38" s="34"/>
      <c r="T38" s="9"/>
      <c r="U38" s="9"/>
      <c r="V38" s="9"/>
    </row>
    <row r="39" spans="1:22" ht="15.75" thickBot="1" x14ac:dyDescent="0.3">
      <c r="A39" t="s">
        <v>28</v>
      </c>
      <c r="B39" s="26"/>
      <c r="E39" s="26"/>
      <c r="F39" s="27"/>
      <c r="G39" s="27"/>
      <c r="H39" s="27"/>
      <c r="I39" s="27"/>
      <c r="J39" s="28"/>
      <c r="K39" s="28"/>
      <c r="L39" s="32" t="e">
        <f>STDEV(J37:J39)/AVERAGE(J37:J39)</f>
        <v>#DIV/0!</v>
      </c>
      <c r="M39" s="30"/>
      <c r="N39" s="30"/>
      <c r="O39" s="3"/>
      <c r="P39" s="3"/>
      <c r="Q39" s="34"/>
      <c r="R39" s="34"/>
      <c r="T39" s="9"/>
      <c r="U39" s="9"/>
      <c r="V39" s="9"/>
    </row>
    <row r="40" spans="1:22" ht="15.75" thickBot="1" x14ac:dyDescent="0.3">
      <c r="B40" s="35"/>
      <c r="C40" s="26"/>
      <c r="D40" s="26"/>
      <c r="E40" s="26"/>
      <c r="F40" s="27"/>
      <c r="G40" s="27"/>
      <c r="H40" s="27"/>
      <c r="I40" s="27"/>
      <c r="J40" s="28"/>
      <c r="K40" s="28"/>
      <c r="M40" s="36" t="s">
        <v>29</v>
      </c>
      <c r="N40" s="37"/>
      <c r="O40" s="38" t="s">
        <v>30</v>
      </c>
      <c r="P40" s="3"/>
      <c r="Q40" s="39"/>
      <c r="R40" s="40"/>
    </row>
    <row r="41" spans="1:22" x14ac:dyDescent="0.25">
      <c r="B41" s="41"/>
      <c r="C41" s="42" t="s">
        <v>15</v>
      </c>
      <c r="D41" s="42"/>
      <c r="E41" s="42" t="s">
        <v>16</v>
      </c>
      <c r="F41" s="43"/>
      <c r="G41" s="27"/>
      <c r="H41" s="27"/>
      <c r="I41" s="27"/>
      <c r="J41" s="28"/>
      <c r="K41" s="28"/>
      <c r="M41" s="44" t="s">
        <v>31</v>
      </c>
      <c r="N41" s="45">
        <f>STDEV(J13:J40)/AVERAGE(J13:J40)*100</f>
        <v>2.6113029254163062E-2</v>
      </c>
      <c r="O41" s="46" t="s">
        <v>32</v>
      </c>
      <c r="P41" s="47"/>
      <c r="Q41" s="39"/>
      <c r="R41" s="40"/>
    </row>
    <row r="42" spans="1:22" x14ac:dyDescent="0.25">
      <c r="B42" s="48" t="s">
        <v>33</v>
      </c>
      <c r="C42" s="27">
        <f>SLOPE(J13:J41,E13:E41)</f>
        <v>6.1438518735825606E-2</v>
      </c>
      <c r="D42" s="27"/>
      <c r="E42" s="27">
        <f>SLOPE(K13:K41,E13:E41)</f>
        <v>1.0985775784902323</v>
      </c>
      <c r="F42" s="49"/>
      <c r="G42" s="27"/>
      <c r="H42" s="27"/>
      <c r="I42" s="27"/>
      <c r="K42" s="27"/>
      <c r="M42" s="44" t="s">
        <v>34</v>
      </c>
      <c r="N42" s="45"/>
      <c r="O42" s="50"/>
      <c r="P42" s="3"/>
      <c r="Q42" s="39"/>
      <c r="R42" s="40"/>
    </row>
    <row r="43" spans="1:22" ht="15.75" thickBot="1" x14ac:dyDescent="0.3">
      <c r="B43" s="51" t="s">
        <v>35</v>
      </c>
      <c r="C43" s="52">
        <f>INTERCEPT(J13:J41,E13:E41)</f>
        <v>-2759.1870803296956</v>
      </c>
      <c r="D43" s="52"/>
      <c r="E43" s="52">
        <f>INTERCEPT(K13:K41,E13:E41)</f>
        <v>-50062.450389506586</v>
      </c>
      <c r="F43" s="53"/>
      <c r="G43" s="27"/>
      <c r="H43" s="27"/>
      <c r="I43" s="27"/>
      <c r="J43" s="28"/>
      <c r="K43" s="27"/>
      <c r="M43" s="54" t="s">
        <v>36</v>
      </c>
      <c r="N43" s="55"/>
      <c r="O43" s="56" t="s">
        <v>37</v>
      </c>
      <c r="P43" s="47"/>
      <c r="Q43" s="39"/>
      <c r="R43" s="40"/>
    </row>
    <row r="44" spans="1:22" ht="15.75" thickBot="1" x14ac:dyDescent="0.3">
      <c r="B44" s="26"/>
      <c r="C44" s="27"/>
      <c r="D44" s="27"/>
      <c r="E44" s="27"/>
      <c r="G44" s="27"/>
      <c r="H44" s="27"/>
      <c r="I44" s="27"/>
      <c r="J44" s="28"/>
      <c r="K44" s="27"/>
      <c r="M44" s="39"/>
      <c r="N44" s="40"/>
      <c r="O44" s="47"/>
      <c r="P44" s="47"/>
      <c r="Q44" s="39"/>
      <c r="R44" s="40"/>
    </row>
    <row r="45" spans="1:22" s="19" customFormat="1" ht="39" thickBot="1" x14ac:dyDescent="0.3">
      <c r="A45" s="18" t="s">
        <v>10</v>
      </c>
      <c r="B45" s="19" t="s">
        <v>11</v>
      </c>
      <c r="D45" s="19" t="s">
        <v>12</v>
      </c>
      <c r="E45" s="20" t="s">
        <v>13</v>
      </c>
      <c r="F45" s="19">
        <v>28</v>
      </c>
      <c r="G45" s="19">
        <v>32</v>
      </c>
      <c r="H45" s="19">
        <v>40</v>
      </c>
      <c r="I45" s="19" t="s">
        <v>14</v>
      </c>
      <c r="J45" s="21" t="s">
        <v>15</v>
      </c>
      <c r="K45" s="21" t="s">
        <v>16</v>
      </c>
      <c r="M45" s="22" t="s">
        <v>18</v>
      </c>
      <c r="N45" s="22" t="s">
        <v>19</v>
      </c>
      <c r="O45" s="23" t="s">
        <v>20</v>
      </c>
      <c r="P45" s="23" t="s">
        <v>21</v>
      </c>
      <c r="Q45" s="24" t="s">
        <v>22</v>
      </c>
      <c r="R45" s="24" t="s">
        <v>23</v>
      </c>
      <c r="S45" s="25" t="s">
        <v>24</v>
      </c>
      <c r="T45" s="24" t="s">
        <v>25</v>
      </c>
      <c r="U45" s="24" t="s">
        <v>26</v>
      </c>
      <c r="V45" s="24" t="s">
        <v>27</v>
      </c>
    </row>
    <row r="46" spans="1:22" x14ac:dyDescent="0.25">
      <c r="A46" s="63" t="s">
        <v>41</v>
      </c>
      <c r="B46" s="35"/>
      <c r="D46" s="57">
        <v>6815</v>
      </c>
      <c r="E46" s="26">
        <v>45588.593321759261</v>
      </c>
      <c r="F46" s="27">
        <v>1.4683289999999999E-9</v>
      </c>
      <c r="G46" s="27">
        <v>6.0897889999999996E-10</v>
      </c>
      <c r="H46" s="27">
        <v>3.5347319999999997E-11</v>
      </c>
      <c r="I46" s="27">
        <v>3.9899400000000001E-7</v>
      </c>
      <c r="J46" s="9">
        <v>41.540050000000001</v>
      </c>
      <c r="K46" s="9">
        <v>17.228439999999999</v>
      </c>
      <c r="M46" s="58"/>
      <c r="N46" s="58">
        <f t="shared" ref="N46:N53" si="0">$E$42*E46+$E$43</f>
        <v>20.156068687676452</v>
      </c>
      <c r="O46" s="59"/>
      <c r="P46" s="59"/>
      <c r="Q46" s="58" t="e">
        <f t="shared" ref="Q46:R53" si="1">J46*(O46/M46)</f>
        <v>#DIV/0!</v>
      </c>
      <c r="R46" s="58">
        <f t="shared" si="1"/>
        <v>0</v>
      </c>
      <c r="S46" s="60"/>
      <c r="T46" s="9" t="e">
        <f t="shared" ref="T46:T53" si="2">(Q46*S46)*2</f>
        <v>#DIV/0!</v>
      </c>
      <c r="U46" s="9">
        <f t="shared" ref="U46:U53" si="3">R46*S46</f>
        <v>0</v>
      </c>
      <c r="V46" s="9">
        <f>(U46*32)/1000</f>
        <v>0</v>
      </c>
    </row>
    <row r="47" spans="1:22" x14ac:dyDescent="0.25">
      <c r="A47" s="63" t="s">
        <v>42</v>
      </c>
      <c r="B47" s="35"/>
      <c r="D47" s="57">
        <v>6960</v>
      </c>
      <c r="E47" s="26">
        <v>45588.596064814818</v>
      </c>
      <c r="F47" s="27">
        <v>1.488665E-9</v>
      </c>
      <c r="G47" s="27">
        <v>6.247116E-10</v>
      </c>
      <c r="H47" s="27">
        <v>3.5651719999999999E-11</v>
      </c>
      <c r="I47" s="27">
        <v>4.0485129999999998E-7</v>
      </c>
      <c r="J47" s="9">
        <v>41.755760000000002</v>
      </c>
      <c r="K47" s="9">
        <v>17.52262</v>
      </c>
      <c r="M47" s="58"/>
      <c r="N47" s="58">
        <f t="shared" si="0"/>
        <v>20.15908214700903</v>
      </c>
      <c r="O47" s="59"/>
      <c r="P47" s="59"/>
      <c r="Q47" s="58" t="e">
        <f t="shared" si="1"/>
        <v>#DIV/0!</v>
      </c>
      <c r="R47" s="58">
        <f t="shared" si="1"/>
        <v>0</v>
      </c>
      <c r="S47" s="60"/>
      <c r="T47" s="9" t="e">
        <f t="shared" si="2"/>
        <v>#DIV/0!</v>
      </c>
      <c r="U47" s="9">
        <f t="shared" si="3"/>
        <v>0</v>
      </c>
      <c r="V47" s="9">
        <f t="shared" ref="V47:V53" si="4">(U47*32)/1000</f>
        <v>0</v>
      </c>
    </row>
    <row r="48" spans="1:22" x14ac:dyDescent="0.25">
      <c r="A48" s="63" t="s">
        <v>43</v>
      </c>
      <c r="B48" s="35"/>
      <c r="D48" s="57">
        <v>7109</v>
      </c>
      <c r="E48" s="26">
        <v>45588.598877314813</v>
      </c>
      <c r="F48" s="27">
        <v>1.440763E-9</v>
      </c>
      <c r="G48" s="27">
        <v>6.1439609999999996E-10</v>
      </c>
      <c r="H48" s="27">
        <v>3.4823919999999997E-11</v>
      </c>
      <c r="I48" s="27">
        <v>3.9714690000000001E-7</v>
      </c>
      <c r="J48" s="9">
        <v>41.372790000000002</v>
      </c>
      <c r="K48" s="9">
        <v>17.64293</v>
      </c>
      <c r="M48" s="58"/>
      <c r="N48" s="58">
        <f t="shared" si="0"/>
        <v>20.162171896445216</v>
      </c>
      <c r="O48" s="59"/>
      <c r="P48" s="59"/>
      <c r="Q48" s="58" t="e">
        <f t="shared" si="1"/>
        <v>#DIV/0!</v>
      </c>
      <c r="R48" s="58">
        <f t="shared" si="1"/>
        <v>0</v>
      </c>
      <c r="S48" s="60"/>
      <c r="T48" s="9" t="e">
        <f t="shared" si="2"/>
        <v>#DIV/0!</v>
      </c>
      <c r="U48" s="9">
        <f t="shared" si="3"/>
        <v>0</v>
      </c>
      <c r="V48" s="9">
        <f t="shared" si="4"/>
        <v>0</v>
      </c>
    </row>
    <row r="49" spans="1:22" x14ac:dyDescent="0.25">
      <c r="A49" s="63" t="s">
        <v>44</v>
      </c>
      <c r="B49" s="35"/>
      <c r="D49" s="57">
        <v>7294</v>
      </c>
      <c r="E49" s="26">
        <v>45588.602372685185</v>
      </c>
      <c r="F49" s="27">
        <v>1.4727629999999999E-9</v>
      </c>
      <c r="G49" s="27">
        <v>5.7537649999999995E-10</v>
      </c>
      <c r="H49" s="27">
        <v>3.5200340000000001E-11</v>
      </c>
      <c r="I49" s="27">
        <v>3.9738950000000003E-7</v>
      </c>
      <c r="J49" s="9">
        <v>41.839449999999999</v>
      </c>
      <c r="K49" s="9">
        <v>16.345759999999999</v>
      </c>
      <c r="M49" s="58"/>
      <c r="N49" s="58">
        <f t="shared" si="0"/>
        <v>20.16601183196326</v>
      </c>
      <c r="O49" s="59"/>
      <c r="P49" s="59"/>
      <c r="Q49" s="58" t="e">
        <f t="shared" si="1"/>
        <v>#DIV/0!</v>
      </c>
      <c r="R49" s="58">
        <f t="shared" si="1"/>
        <v>0</v>
      </c>
      <c r="S49" s="60"/>
      <c r="T49" s="9" t="e">
        <f t="shared" si="2"/>
        <v>#DIV/0!</v>
      </c>
      <c r="U49" s="9">
        <f t="shared" si="3"/>
        <v>0</v>
      </c>
      <c r="V49" s="9">
        <f t="shared" si="4"/>
        <v>0</v>
      </c>
    </row>
    <row r="50" spans="1:22" x14ac:dyDescent="0.25">
      <c r="A50" s="63" t="s">
        <v>45</v>
      </c>
      <c r="B50" s="35"/>
      <c r="D50" s="57">
        <v>7429</v>
      </c>
      <c r="E50" s="26">
        <v>45588.60491898148</v>
      </c>
      <c r="F50" s="27">
        <v>1.463602E-9</v>
      </c>
      <c r="G50" s="27">
        <v>5.6705339999999997E-10</v>
      </c>
      <c r="H50" s="27">
        <v>3.5080120000000001E-11</v>
      </c>
      <c r="I50" s="27">
        <v>3.9523490000000001E-7</v>
      </c>
      <c r="J50" s="9">
        <v>41.721690000000002</v>
      </c>
      <c r="K50" s="9">
        <v>16.16452</v>
      </c>
      <c r="M50" s="58"/>
      <c r="N50" s="58">
        <f t="shared" si="0"/>
        <v>20.168809135982883</v>
      </c>
      <c r="O50" s="59"/>
      <c r="P50" s="59"/>
      <c r="Q50" s="58" t="e">
        <f t="shared" si="1"/>
        <v>#DIV/0!</v>
      </c>
      <c r="R50" s="58">
        <f t="shared" si="1"/>
        <v>0</v>
      </c>
      <c r="S50" s="60"/>
      <c r="T50" s="9" t="e">
        <f t="shared" si="2"/>
        <v>#DIV/0!</v>
      </c>
      <c r="U50" s="9">
        <f t="shared" si="3"/>
        <v>0</v>
      </c>
      <c r="V50" s="9">
        <f t="shared" si="4"/>
        <v>0</v>
      </c>
    </row>
    <row r="51" spans="1:22" x14ac:dyDescent="0.25">
      <c r="A51" s="63" t="s">
        <v>46</v>
      </c>
      <c r="B51" s="35"/>
      <c r="D51" s="57">
        <v>7576</v>
      </c>
      <c r="E51" s="26">
        <v>45588.60769675926</v>
      </c>
      <c r="F51" s="27">
        <v>1.481416E-9</v>
      </c>
      <c r="G51" s="27">
        <v>6.727744E-10</v>
      </c>
      <c r="H51" s="27">
        <v>3.5562660000000002E-11</v>
      </c>
      <c r="I51" s="27">
        <v>4.141174E-7</v>
      </c>
      <c r="J51" s="9">
        <v>41.656509999999997</v>
      </c>
      <c r="K51" s="9">
        <v>18.917999999999999</v>
      </c>
      <c r="M51" s="58"/>
      <c r="N51" s="58">
        <f t="shared" si="0"/>
        <v>20.171860740367265</v>
      </c>
      <c r="O51" s="59"/>
      <c r="P51" s="59"/>
      <c r="Q51" s="58" t="e">
        <f t="shared" si="1"/>
        <v>#DIV/0!</v>
      </c>
      <c r="R51" s="58">
        <f t="shared" si="1"/>
        <v>0</v>
      </c>
      <c r="S51" s="60"/>
      <c r="T51" s="9" t="e">
        <f t="shared" si="2"/>
        <v>#DIV/0!</v>
      </c>
      <c r="U51" s="9">
        <f t="shared" si="3"/>
        <v>0</v>
      </c>
      <c r="V51" s="9">
        <f t="shared" si="4"/>
        <v>0</v>
      </c>
    </row>
    <row r="52" spans="1:22" x14ac:dyDescent="0.25">
      <c r="A52" s="63" t="s">
        <v>47</v>
      </c>
      <c r="B52" s="35"/>
      <c r="D52" s="57">
        <v>7783</v>
      </c>
      <c r="E52" s="26">
        <v>45588.611608796295</v>
      </c>
      <c r="F52" s="27">
        <v>1.4719870000000001E-9</v>
      </c>
      <c r="G52" s="27">
        <v>6.2311889999999997E-10</v>
      </c>
      <c r="H52" s="27">
        <v>3.5382090000000003E-11</v>
      </c>
      <c r="I52" s="27">
        <v>4.062564E-7</v>
      </c>
      <c r="J52" s="9">
        <v>41.602600000000002</v>
      </c>
      <c r="K52" s="9">
        <v>17.611139999999999</v>
      </c>
      <c r="M52" s="58"/>
      <c r="N52" s="58">
        <f t="shared" si="0"/>
        <v>20.176158416543331</v>
      </c>
      <c r="O52" s="59"/>
      <c r="P52" s="59"/>
      <c r="Q52" s="58" t="e">
        <f t="shared" si="1"/>
        <v>#DIV/0!</v>
      </c>
      <c r="R52" s="58">
        <f t="shared" si="1"/>
        <v>0</v>
      </c>
      <c r="S52" s="60"/>
      <c r="T52" s="9" t="e">
        <f t="shared" si="2"/>
        <v>#DIV/0!</v>
      </c>
      <c r="U52" s="9">
        <f t="shared" si="3"/>
        <v>0</v>
      </c>
      <c r="V52" s="9">
        <f t="shared" si="4"/>
        <v>0</v>
      </c>
    </row>
    <row r="53" spans="1:22" x14ac:dyDescent="0.25">
      <c r="A53" s="63" t="s">
        <v>48</v>
      </c>
      <c r="B53" s="35"/>
      <c r="D53" s="57">
        <v>7932</v>
      </c>
      <c r="E53" s="26">
        <v>45588.614421296297</v>
      </c>
      <c r="F53" s="27">
        <v>1.4290420000000001E-9</v>
      </c>
      <c r="G53" s="27">
        <v>5.9026170000000001E-10</v>
      </c>
      <c r="H53" s="27">
        <v>3.4416070000000002E-11</v>
      </c>
      <c r="I53" s="27">
        <v>3.9553159999999998E-7</v>
      </c>
      <c r="J53" s="9">
        <v>41.52252</v>
      </c>
      <c r="K53" s="9">
        <v>17.150759999999998</v>
      </c>
      <c r="M53" s="58"/>
      <c r="N53" s="58">
        <f t="shared" si="0"/>
        <v>20.179248165979516</v>
      </c>
      <c r="O53" s="59"/>
      <c r="P53" s="59"/>
      <c r="Q53" s="58" t="e">
        <f t="shared" si="1"/>
        <v>#DIV/0!</v>
      </c>
      <c r="R53" s="58">
        <f t="shared" si="1"/>
        <v>0</v>
      </c>
      <c r="S53" s="60"/>
      <c r="T53" s="9" t="e">
        <f t="shared" si="2"/>
        <v>#DIV/0!</v>
      </c>
      <c r="U53" s="9">
        <f t="shared" si="3"/>
        <v>0</v>
      </c>
      <c r="V53" s="9">
        <f t="shared" si="4"/>
        <v>0</v>
      </c>
    </row>
    <row r="54" spans="1:22" x14ac:dyDescent="0.25">
      <c r="A54" s="63" t="s">
        <v>49</v>
      </c>
      <c r="B54" s="35"/>
      <c r="D54" s="57">
        <v>8080</v>
      </c>
      <c r="E54" s="26">
        <v>45588.617210648146</v>
      </c>
      <c r="F54" s="27">
        <v>1.4670100000000001E-9</v>
      </c>
      <c r="G54" s="27">
        <v>6.1826129999999999E-10</v>
      </c>
      <c r="H54" s="27">
        <v>3.5162770000000001E-11</v>
      </c>
      <c r="I54" s="27">
        <v>4.0627549999999999E-7</v>
      </c>
      <c r="J54" s="9">
        <v>41.72054</v>
      </c>
      <c r="K54" s="9">
        <v>17.582840000000001</v>
      </c>
      <c r="M54" s="58"/>
      <c r="N54" s="58"/>
      <c r="O54" s="59"/>
      <c r="P54" s="59"/>
      <c r="Q54" s="58"/>
      <c r="R54" s="58"/>
      <c r="S54" s="60"/>
      <c r="T54" s="9"/>
      <c r="U54" s="9"/>
      <c r="V54" s="9"/>
    </row>
    <row r="55" spans="1:22" x14ac:dyDescent="0.25">
      <c r="B55" s="35"/>
      <c r="D55" s="57"/>
      <c r="E55" s="26"/>
      <c r="F55" s="27"/>
      <c r="G55" s="27"/>
      <c r="H55" s="27"/>
      <c r="I55" s="27"/>
      <c r="J55" s="9"/>
      <c r="K55" s="9"/>
      <c r="M55" s="58"/>
      <c r="N55" s="58">
        <f t="shared" ref="N55:N62" si="5">$E$42*E55+$E$43</f>
        <v>-50062.450389506586</v>
      </c>
      <c r="O55" s="59"/>
      <c r="P55" s="59"/>
      <c r="Q55" s="58" t="e">
        <f t="shared" ref="Q55:R94" si="6">J55*(O55/M55)</f>
        <v>#DIV/0!</v>
      </c>
      <c r="R55" s="58">
        <f t="shared" si="6"/>
        <v>0</v>
      </c>
      <c r="S55" s="60"/>
      <c r="T55" s="9" t="e">
        <f t="shared" ref="T55:T94" si="7">(Q55*S55)*2</f>
        <v>#DIV/0!</v>
      </c>
      <c r="U55" s="9">
        <f t="shared" ref="U55:U94" si="8">R55*S55</f>
        <v>0</v>
      </c>
      <c r="V55" s="9">
        <f t="shared" ref="V55:V94" si="9">(U55*32)/1000</f>
        <v>0</v>
      </c>
    </row>
    <row r="56" spans="1:22" x14ac:dyDescent="0.25">
      <c r="A56" s="63" t="s">
        <v>50</v>
      </c>
      <c r="B56" s="35"/>
      <c r="D56" s="57">
        <v>8729</v>
      </c>
      <c r="E56" s="26">
        <v>45588.629479166666</v>
      </c>
      <c r="F56" s="27">
        <v>1.535695E-9</v>
      </c>
      <c r="G56" s="27">
        <v>7.1824799999999996E-10</v>
      </c>
      <c r="H56" s="27">
        <v>3.6498710000000002E-11</v>
      </c>
      <c r="I56" s="27">
        <v>4.3298909999999998E-7</v>
      </c>
      <c r="J56" s="9">
        <v>42.075310000000002</v>
      </c>
      <c r="K56" s="9">
        <v>19.678719999999998</v>
      </c>
      <c r="M56" s="58"/>
      <c r="N56" s="58">
        <f t="shared" si="5"/>
        <v>20.195790404752188</v>
      </c>
      <c r="O56" s="59"/>
      <c r="P56" s="59"/>
      <c r="Q56" s="58" t="e">
        <f t="shared" si="6"/>
        <v>#DIV/0!</v>
      </c>
      <c r="R56" s="58">
        <f t="shared" si="6"/>
        <v>0</v>
      </c>
      <c r="S56" s="60"/>
      <c r="T56" s="9" t="e">
        <f t="shared" si="7"/>
        <v>#DIV/0!</v>
      </c>
      <c r="U56" s="9">
        <f t="shared" si="8"/>
        <v>0</v>
      </c>
      <c r="V56" s="9">
        <f t="shared" si="9"/>
        <v>0</v>
      </c>
    </row>
    <row r="57" spans="1:22" x14ac:dyDescent="0.25">
      <c r="A57" s="63" t="s">
        <v>51</v>
      </c>
      <c r="B57" s="35"/>
      <c r="D57" s="57">
        <v>8887</v>
      </c>
      <c r="E57" s="26">
        <v>45588.632465277777</v>
      </c>
      <c r="F57" s="27">
        <v>1.529765E-9</v>
      </c>
      <c r="G57" s="27">
        <v>6.8845640000000001E-10</v>
      </c>
      <c r="H57" s="27">
        <v>3.6449220000000003E-11</v>
      </c>
      <c r="I57" s="27">
        <v>4.2475030000000002E-7</v>
      </c>
      <c r="J57" s="9">
        <v>41.969749999999998</v>
      </c>
      <c r="K57" s="9">
        <v>18.888100000000001</v>
      </c>
      <c r="M57" s="58"/>
      <c r="N57" s="58">
        <f t="shared" si="5"/>
        <v>20.199070879461942</v>
      </c>
      <c r="O57" s="59"/>
      <c r="P57" s="59"/>
      <c r="Q57" s="58" t="e">
        <f t="shared" si="6"/>
        <v>#DIV/0!</v>
      </c>
      <c r="R57" s="58">
        <f t="shared" si="6"/>
        <v>0</v>
      </c>
      <c r="S57" s="60"/>
      <c r="T57" s="9" t="e">
        <f t="shared" si="7"/>
        <v>#DIV/0!</v>
      </c>
      <c r="U57" s="9">
        <f t="shared" si="8"/>
        <v>0</v>
      </c>
      <c r="V57" s="9">
        <f t="shared" si="9"/>
        <v>0</v>
      </c>
    </row>
    <row r="58" spans="1:22" x14ac:dyDescent="0.25">
      <c r="A58" s="63" t="s">
        <v>52</v>
      </c>
      <c r="B58" s="35"/>
      <c r="D58" s="57">
        <v>9079</v>
      </c>
      <c r="E58" s="26">
        <v>45588.636087962965</v>
      </c>
      <c r="F58" s="27">
        <v>1.545743E-9</v>
      </c>
      <c r="G58" s="27">
        <v>6.9913039999999997E-10</v>
      </c>
      <c r="H58" s="27">
        <v>3.6898119999999997E-11</v>
      </c>
      <c r="I58" s="27">
        <v>4.3577679999999999E-7</v>
      </c>
      <c r="J58" s="9">
        <v>41.892180000000003</v>
      </c>
      <c r="K58" s="9">
        <v>18.947590000000002</v>
      </c>
      <c r="M58" s="58"/>
      <c r="N58" s="58">
        <f t="shared" si="5"/>
        <v>20.203050680182059</v>
      </c>
      <c r="O58" s="59"/>
      <c r="P58" s="59"/>
      <c r="Q58" s="58" t="e">
        <f t="shared" si="6"/>
        <v>#DIV/0!</v>
      </c>
      <c r="R58" s="58">
        <f t="shared" si="6"/>
        <v>0</v>
      </c>
      <c r="S58" s="60"/>
      <c r="T58" s="9" t="e">
        <f t="shared" si="7"/>
        <v>#DIV/0!</v>
      </c>
      <c r="U58" s="9">
        <f t="shared" si="8"/>
        <v>0</v>
      </c>
      <c r="V58" s="9">
        <f t="shared" si="9"/>
        <v>0</v>
      </c>
    </row>
    <row r="59" spans="1:22" x14ac:dyDescent="0.25">
      <c r="A59" s="63" t="s">
        <v>53</v>
      </c>
      <c r="B59" s="35"/>
      <c r="D59" s="57">
        <v>9230</v>
      </c>
      <c r="E59" s="26">
        <v>45588.638935185183</v>
      </c>
      <c r="F59" s="27">
        <v>1.543318E-9</v>
      </c>
      <c r="G59" s="27">
        <v>7.0454629999999997E-10</v>
      </c>
      <c r="H59" s="27">
        <v>3.683005E-11</v>
      </c>
      <c r="I59" s="27">
        <v>4.2568580000000001E-7</v>
      </c>
      <c r="J59" s="9">
        <v>41.903770000000002</v>
      </c>
      <c r="K59" s="9">
        <v>19.129660000000001</v>
      </c>
      <c r="M59" s="58"/>
      <c r="N59" s="58">
        <f t="shared" si="5"/>
        <v>20.206178574677324</v>
      </c>
      <c r="O59" s="59"/>
      <c r="P59" s="59"/>
      <c r="Q59" s="58" t="e">
        <f t="shared" si="6"/>
        <v>#DIV/0!</v>
      </c>
      <c r="R59" s="58">
        <f t="shared" si="6"/>
        <v>0</v>
      </c>
      <c r="S59" s="60"/>
      <c r="T59" s="9" t="e">
        <f t="shared" si="7"/>
        <v>#DIV/0!</v>
      </c>
      <c r="U59" s="9">
        <f t="shared" si="8"/>
        <v>0</v>
      </c>
      <c r="V59" s="9">
        <f t="shared" si="9"/>
        <v>0</v>
      </c>
    </row>
    <row r="60" spans="1:22" x14ac:dyDescent="0.25">
      <c r="A60" s="63" t="s">
        <v>54</v>
      </c>
      <c r="B60" s="35"/>
      <c r="D60" s="57">
        <v>9440</v>
      </c>
      <c r="E60" s="26">
        <v>45588.642905092594</v>
      </c>
      <c r="F60" s="27">
        <v>1.5413949999999999E-9</v>
      </c>
      <c r="G60" s="27">
        <v>7.1861809999999996E-10</v>
      </c>
      <c r="H60" s="27">
        <v>3.6870860000000003E-11</v>
      </c>
      <c r="I60" s="27">
        <v>4.2568570000000001E-7</v>
      </c>
      <c r="J60" s="9">
        <v>41.805219999999998</v>
      </c>
      <c r="K60" s="9">
        <v>19.49014</v>
      </c>
      <c r="M60" s="58"/>
      <c r="N60" s="58">
        <f t="shared" si="5"/>
        <v>20.210539825944579</v>
      </c>
      <c r="O60" s="59"/>
      <c r="P60" s="59"/>
      <c r="Q60" s="58" t="e">
        <f t="shared" si="6"/>
        <v>#DIV/0!</v>
      </c>
      <c r="R60" s="58">
        <f t="shared" si="6"/>
        <v>0</v>
      </c>
      <c r="S60" s="60"/>
      <c r="T60" s="9" t="e">
        <f t="shared" si="7"/>
        <v>#DIV/0!</v>
      </c>
      <c r="U60" s="9">
        <f t="shared" si="8"/>
        <v>0</v>
      </c>
      <c r="V60" s="9">
        <f t="shared" si="9"/>
        <v>0</v>
      </c>
    </row>
    <row r="61" spans="1:22" x14ac:dyDescent="0.25">
      <c r="A61" s="63" t="s">
        <v>55</v>
      </c>
      <c r="B61" s="35"/>
      <c r="D61" s="57">
        <v>9577</v>
      </c>
      <c r="E61" s="26">
        <v>45588.645497685182</v>
      </c>
      <c r="F61" s="27">
        <v>1.531968E-9</v>
      </c>
      <c r="G61" s="27">
        <v>7.2855599999999998E-10</v>
      </c>
      <c r="H61" s="27">
        <v>3.6661229999999998E-11</v>
      </c>
      <c r="I61" s="27">
        <v>4.25646E-7</v>
      </c>
      <c r="J61" s="9">
        <v>41.787140000000001</v>
      </c>
      <c r="K61" s="9">
        <v>19.87265</v>
      </c>
      <c r="M61" s="58"/>
      <c r="N61" s="58">
        <f t="shared" si="5"/>
        <v>20.213387990028423</v>
      </c>
      <c r="O61" s="59"/>
      <c r="P61" s="59"/>
      <c r="Q61" s="58" t="e">
        <f t="shared" si="6"/>
        <v>#DIV/0!</v>
      </c>
      <c r="R61" s="58">
        <f t="shared" si="6"/>
        <v>0</v>
      </c>
      <c r="S61" s="60"/>
      <c r="T61" s="9" t="e">
        <f t="shared" si="7"/>
        <v>#DIV/0!</v>
      </c>
      <c r="U61" s="9">
        <f t="shared" si="8"/>
        <v>0</v>
      </c>
      <c r="V61" s="9">
        <f t="shared" si="9"/>
        <v>0</v>
      </c>
    </row>
    <row r="62" spans="1:22" x14ac:dyDescent="0.25">
      <c r="A62" s="63" t="s">
        <v>56</v>
      </c>
      <c r="B62" s="35"/>
      <c r="D62" s="57">
        <v>9751</v>
      </c>
      <c r="E62" s="26">
        <v>45588.648773148147</v>
      </c>
      <c r="F62" s="27">
        <v>1.5311249999999999E-9</v>
      </c>
      <c r="G62" s="27">
        <v>7.0614639999999998E-10</v>
      </c>
      <c r="H62" s="27">
        <v>3.6587620000000002E-11</v>
      </c>
      <c r="I62" s="27">
        <v>4.2264539999999998E-7</v>
      </c>
      <c r="J62" s="9">
        <v>41.848170000000003</v>
      </c>
      <c r="K62" s="9">
        <v>19.300139999999999</v>
      </c>
      <c r="M62" s="58"/>
      <c r="N62" s="58">
        <f t="shared" si="5"/>
        <v>20.216986340201402</v>
      </c>
      <c r="O62" s="59"/>
      <c r="P62" s="59"/>
      <c r="Q62" s="58" t="e">
        <f t="shared" si="6"/>
        <v>#DIV/0!</v>
      </c>
      <c r="R62" s="58">
        <f t="shared" si="6"/>
        <v>0</v>
      </c>
      <c r="S62" s="60"/>
      <c r="T62" s="9" t="e">
        <f t="shared" si="7"/>
        <v>#DIV/0!</v>
      </c>
      <c r="U62" s="9">
        <f t="shared" si="8"/>
        <v>0</v>
      </c>
      <c r="V62" s="9">
        <f t="shared" si="9"/>
        <v>0</v>
      </c>
    </row>
    <row r="63" spans="1:22" x14ac:dyDescent="0.25">
      <c r="A63" s="63" t="s">
        <v>57</v>
      </c>
      <c r="B63" s="35"/>
      <c r="D63" s="57">
        <v>9895</v>
      </c>
      <c r="E63" s="26">
        <v>45588.651504629626</v>
      </c>
      <c r="F63" s="27">
        <v>1.4482650000000001E-9</v>
      </c>
      <c r="G63" s="27">
        <v>6.4915189999999996E-10</v>
      </c>
      <c r="H63" s="27">
        <v>3.5363039999999998E-11</v>
      </c>
      <c r="I63" s="27">
        <v>4.0505920000000001E-7</v>
      </c>
      <c r="J63" s="9">
        <v>40.954189999999997</v>
      </c>
      <c r="K63" s="9">
        <v>18.35679</v>
      </c>
      <c r="M63" s="58"/>
      <c r="N63" s="58"/>
      <c r="O63" s="59"/>
      <c r="P63" s="59"/>
      <c r="Q63" s="58"/>
      <c r="R63" s="58"/>
      <c r="S63" s="60"/>
      <c r="T63" s="9"/>
      <c r="U63" s="9"/>
      <c r="V63" s="9"/>
    </row>
    <row r="64" spans="1:22" x14ac:dyDescent="0.25">
      <c r="A64" s="63" t="s">
        <v>58</v>
      </c>
      <c r="B64" s="35"/>
      <c r="D64" s="57">
        <v>10033</v>
      </c>
      <c r="E64" s="26">
        <v>45588.654108796298</v>
      </c>
      <c r="F64" s="27">
        <v>1.4224100000000001E-9</v>
      </c>
      <c r="G64" s="27">
        <v>6.4649850000000003E-10</v>
      </c>
      <c r="H64" s="27">
        <v>3.4935520000000003E-11</v>
      </c>
      <c r="I64" s="27">
        <v>4.0094230000000002E-7</v>
      </c>
      <c r="J64" s="9">
        <v>40.715290000000003</v>
      </c>
      <c r="K64" s="9">
        <v>18.505479999999999</v>
      </c>
      <c r="M64" s="58"/>
      <c r="N64" s="58">
        <f t="shared" ref="N64:N69" si="10">$E$42*E64+$E$43</f>
        <v>20.222847963632375</v>
      </c>
      <c r="O64" s="59"/>
      <c r="P64" s="59"/>
      <c r="Q64" s="58" t="e">
        <f t="shared" si="6"/>
        <v>#DIV/0!</v>
      </c>
      <c r="R64" s="58">
        <f t="shared" si="6"/>
        <v>0</v>
      </c>
      <c r="S64" s="60"/>
      <c r="T64" s="9" t="e">
        <f t="shared" si="7"/>
        <v>#DIV/0!</v>
      </c>
      <c r="U64" s="9">
        <f t="shared" si="8"/>
        <v>0</v>
      </c>
      <c r="V64" s="9">
        <f t="shared" si="9"/>
        <v>0</v>
      </c>
    </row>
    <row r="65" spans="1:22" x14ac:dyDescent="0.25">
      <c r="A65" s="4"/>
      <c r="B65" s="35"/>
      <c r="D65" s="57"/>
      <c r="E65" s="26"/>
      <c r="F65" s="27"/>
      <c r="G65" s="27"/>
      <c r="H65" s="27"/>
      <c r="I65" s="27"/>
      <c r="J65" s="9"/>
      <c r="K65" s="9"/>
      <c r="M65" s="58"/>
      <c r="N65" s="58">
        <f t="shared" si="10"/>
        <v>-50062.450389506586</v>
      </c>
      <c r="O65" s="59"/>
      <c r="P65" s="59"/>
      <c r="Q65" s="58" t="e">
        <f t="shared" si="6"/>
        <v>#DIV/0!</v>
      </c>
      <c r="R65" s="58">
        <f t="shared" si="6"/>
        <v>0</v>
      </c>
      <c r="S65" s="60"/>
      <c r="T65" s="9" t="e">
        <f t="shared" si="7"/>
        <v>#DIV/0!</v>
      </c>
      <c r="U65" s="9">
        <f t="shared" si="8"/>
        <v>0</v>
      </c>
      <c r="V65" s="9">
        <f t="shared" si="9"/>
        <v>0</v>
      </c>
    </row>
    <row r="66" spans="1:22" x14ac:dyDescent="0.25">
      <c r="A66" s="4"/>
      <c r="B66" s="35"/>
      <c r="D66" s="57"/>
      <c r="E66" s="26"/>
      <c r="F66" s="27"/>
      <c r="G66" s="27"/>
      <c r="H66" s="27"/>
      <c r="I66" s="27"/>
      <c r="J66" s="9"/>
      <c r="K66" s="9"/>
      <c r="M66" s="58"/>
      <c r="N66" s="58">
        <f t="shared" si="10"/>
        <v>-50062.450389506586</v>
      </c>
      <c r="O66" s="59"/>
      <c r="P66" s="59"/>
      <c r="Q66" s="58" t="e">
        <f t="shared" si="6"/>
        <v>#DIV/0!</v>
      </c>
      <c r="R66" s="58">
        <f t="shared" si="6"/>
        <v>0</v>
      </c>
      <c r="S66" s="60"/>
      <c r="T66" s="9" t="e">
        <f t="shared" si="7"/>
        <v>#DIV/0!</v>
      </c>
      <c r="U66" s="9">
        <f t="shared" si="8"/>
        <v>0</v>
      </c>
      <c r="V66" s="9">
        <f t="shared" si="9"/>
        <v>0</v>
      </c>
    </row>
    <row r="67" spans="1:22" x14ac:dyDescent="0.25">
      <c r="A67" s="4"/>
      <c r="B67" s="35"/>
      <c r="D67" s="57"/>
      <c r="E67" s="61"/>
      <c r="F67" s="27"/>
      <c r="G67" s="27"/>
      <c r="H67" s="27"/>
      <c r="I67" s="27"/>
      <c r="J67" s="9"/>
      <c r="K67" s="9"/>
      <c r="M67" s="58"/>
      <c r="N67" s="58">
        <f t="shared" si="10"/>
        <v>-50062.450389506586</v>
      </c>
      <c r="O67" s="59"/>
      <c r="P67" s="59"/>
      <c r="Q67" s="58" t="e">
        <f t="shared" si="6"/>
        <v>#DIV/0!</v>
      </c>
      <c r="R67" s="58">
        <f t="shared" si="6"/>
        <v>0</v>
      </c>
      <c r="S67" s="60"/>
      <c r="T67" s="9" t="e">
        <f t="shared" si="7"/>
        <v>#DIV/0!</v>
      </c>
      <c r="U67" s="9">
        <f t="shared" si="8"/>
        <v>0</v>
      </c>
      <c r="V67" s="9">
        <f t="shared" si="9"/>
        <v>0</v>
      </c>
    </row>
    <row r="68" spans="1:22" x14ac:dyDescent="0.25">
      <c r="A68" s="4"/>
      <c r="B68" s="35"/>
      <c r="D68" s="57"/>
      <c r="E68" s="61"/>
      <c r="F68" s="27"/>
      <c r="G68" s="27"/>
      <c r="H68" s="27"/>
      <c r="I68" s="27"/>
      <c r="J68" s="9"/>
      <c r="K68" s="9"/>
      <c r="M68" s="58"/>
      <c r="N68" s="58">
        <f t="shared" si="10"/>
        <v>-50062.450389506586</v>
      </c>
      <c r="O68" s="59"/>
      <c r="P68" s="59"/>
      <c r="Q68" s="58" t="e">
        <f t="shared" si="6"/>
        <v>#DIV/0!</v>
      </c>
      <c r="R68" s="58">
        <f t="shared" si="6"/>
        <v>0</v>
      </c>
      <c r="S68" s="60"/>
      <c r="T68" s="9" t="e">
        <f t="shared" si="7"/>
        <v>#DIV/0!</v>
      </c>
      <c r="U68" s="9">
        <f t="shared" si="8"/>
        <v>0</v>
      </c>
      <c r="V68" s="9">
        <f t="shared" si="9"/>
        <v>0</v>
      </c>
    </row>
    <row r="69" spans="1:22" x14ac:dyDescent="0.25">
      <c r="A69" s="4"/>
      <c r="B69" s="35"/>
      <c r="D69" s="57"/>
      <c r="E69" s="61"/>
      <c r="F69" s="27"/>
      <c r="G69" s="27"/>
      <c r="H69" s="27"/>
      <c r="I69" s="27"/>
      <c r="J69" s="9"/>
      <c r="K69" s="9"/>
      <c r="M69" s="58"/>
      <c r="N69" s="58">
        <f t="shared" si="10"/>
        <v>-50062.450389506586</v>
      </c>
      <c r="O69" s="59"/>
      <c r="P69" s="59"/>
      <c r="Q69" s="58" t="e">
        <f t="shared" si="6"/>
        <v>#DIV/0!</v>
      </c>
      <c r="R69" s="58">
        <f t="shared" si="6"/>
        <v>0</v>
      </c>
      <c r="S69" s="60"/>
      <c r="T69" s="9" t="e">
        <f t="shared" si="7"/>
        <v>#DIV/0!</v>
      </c>
      <c r="U69" s="9">
        <f t="shared" si="8"/>
        <v>0</v>
      </c>
      <c r="V69" s="9">
        <f t="shared" si="9"/>
        <v>0</v>
      </c>
    </row>
    <row r="70" spans="1:22" x14ac:dyDescent="0.25">
      <c r="A70" s="4"/>
      <c r="B70" s="35"/>
      <c r="D70" s="57"/>
      <c r="E70" s="61"/>
      <c r="F70" s="27"/>
      <c r="G70" s="27"/>
      <c r="H70" s="27"/>
      <c r="I70" s="27"/>
      <c r="J70" s="9"/>
      <c r="K70" s="9"/>
      <c r="M70" s="58"/>
      <c r="N70" s="58"/>
      <c r="O70" s="59"/>
      <c r="P70" s="59"/>
      <c r="Q70" s="58"/>
      <c r="R70" s="58"/>
      <c r="S70" s="60"/>
      <c r="T70" s="9"/>
      <c r="U70" s="9"/>
      <c r="V70" s="9"/>
    </row>
    <row r="71" spans="1:22" x14ac:dyDescent="0.25">
      <c r="A71" s="4"/>
      <c r="B71" s="35"/>
      <c r="D71" s="57"/>
      <c r="E71" s="61"/>
      <c r="F71" s="27"/>
      <c r="G71" s="27"/>
      <c r="H71" s="27"/>
      <c r="I71" s="27"/>
      <c r="J71" s="9"/>
      <c r="K71" s="9"/>
      <c r="M71" s="58"/>
      <c r="N71" s="58">
        <f t="shared" ref="N71:N78" si="11">$E$42*E71+$E$43</f>
        <v>-50062.450389506586</v>
      </c>
      <c r="O71" s="59"/>
      <c r="P71" s="59"/>
      <c r="Q71" s="58" t="e">
        <f t="shared" si="6"/>
        <v>#DIV/0!</v>
      </c>
      <c r="R71" s="58">
        <f t="shared" si="6"/>
        <v>0</v>
      </c>
      <c r="S71" s="60"/>
      <c r="T71" s="9" t="e">
        <f t="shared" si="7"/>
        <v>#DIV/0!</v>
      </c>
      <c r="U71" s="9">
        <f t="shared" si="8"/>
        <v>0</v>
      </c>
      <c r="V71" s="9">
        <f t="shared" si="9"/>
        <v>0</v>
      </c>
    </row>
    <row r="72" spans="1:22" x14ac:dyDescent="0.25">
      <c r="A72" s="4"/>
      <c r="B72" s="35"/>
      <c r="D72" s="57"/>
      <c r="E72" s="61"/>
      <c r="F72" s="27"/>
      <c r="G72" s="27"/>
      <c r="H72" s="27"/>
      <c r="I72" s="27"/>
      <c r="J72" s="9"/>
      <c r="K72" s="9"/>
      <c r="M72" s="58"/>
      <c r="N72" s="58">
        <f t="shared" si="11"/>
        <v>-50062.450389506586</v>
      </c>
      <c r="O72" s="59"/>
      <c r="P72" s="59"/>
      <c r="Q72" s="58" t="e">
        <f t="shared" si="6"/>
        <v>#DIV/0!</v>
      </c>
      <c r="R72" s="58">
        <f t="shared" si="6"/>
        <v>0</v>
      </c>
      <c r="S72" s="60"/>
      <c r="T72" s="9" t="e">
        <f t="shared" si="7"/>
        <v>#DIV/0!</v>
      </c>
      <c r="U72" s="9">
        <f t="shared" si="8"/>
        <v>0</v>
      </c>
      <c r="V72" s="9">
        <f t="shared" si="9"/>
        <v>0</v>
      </c>
    </row>
    <row r="73" spans="1:22" x14ac:dyDescent="0.25">
      <c r="A73" s="4"/>
      <c r="B73" s="35"/>
      <c r="D73" s="57"/>
      <c r="E73" s="61"/>
      <c r="F73" s="27"/>
      <c r="G73" s="27"/>
      <c r="H73" s="27"/>
      <c r="I73" s="27"/>
      <c r="J73" s="9"/>
      <c r="K73" s="9"/>
      <c r="M73" s="58"/>
      <c r="N73" s="58">
        <f t="shared" si="11"/>
        <v>-50062.450389506586</v>
      </c>
      <c r="O73" s="59"/>
      <c r="P73" s="59"/>
      <c r="Q73" s="58" t="e">
        <f t="shared" si="6"/>
        <v>#DIV/0!</v>
      </c>
      <c r="R73" s="58">
        <f t="shared" si="6"/>
        <v>0</v>
      </c>
      <c r="S73" s="60"/>
      <c r="T73" s="9" t="e">
        <f t="shared" si="7"/>
        <v>#DIV/0!</v>
      </c>
      <c r="U73" s="9">
        <f t="shared" si="8"/>
        <v>0</v>
      </c>
      <c r="V73" s="9">
        <f t="shared" si="9"/>
        <v>0</v>
      </c>
    </row>
    <row r="74" spans="1:22" x14ac:dyDescent="0.25">
      <c r="A74" s="4"/>
      <c r="B74" s="35"/>
      <c r="D74" s="57"/>
      <c r="E74" s="61"/>
      <c r="F74" s="27"/>
      <c r="G74" s="27"/>
      <c r="H74" s="27"/>
      <c r="I74" s="27"/>
      <c r="J74" s="9"/>
      <c r="K74" s="9"/>
      <c r="M74" s="58"/>
      <c r="N74" s="58">
        <f t="shared" si="11"/>
        <v>-50062.450389506586</v>
      </c>
      <c r="O74" s="59"/>
      <c r="P74" s="59"/>
      <c r="Q74" s="58" t="e">
        <f t="shared" si="6"/>
        <v>#DIV/0!</v>
      </c>
      <c r="R74" s="58">
        <f t="shared" si="6"/>
        <v>0</v>
      </c>
      <c r="S74" s="60"/>
      <c r="T74" s="9" t="e">
        <f t="shared" si="7"/>
        <v>#DIV/0!</v>
      </c>
      <c r="U74" s="9">
        <f t="shared" si="8"/>
        <v>0</v>
      </c>
      <c r="V74" s="9">
        <f t="shared" si="9"/>
        <v>0</v>
      </c>
    </row>
    <row r="75" spans="1:22" x14ac:dyDescent="0.25">
      <c r="A75" s="4"/>
      <c r="B75" s="35"/>
      <c r="D75" s="57"/>
      <c r="E75" s="61"/>
      <c r="F75" s="27"/>
      <c r="G75" s="27"/>
      <c r="H75" s="27"/>
      <c r="I75" s="27"/>
      <c r="J75" s="9"/>
      <c r="K75" s="9"/>
      <c r="M75" s="58"/>
      <c r="N75" s="58">
        <f t="shared" si="11"/>
        <v>-50062.450389506586</v>
      </c>
      <c r="O75" s="59"/>
      <c r="P75" s="59"/>
      <c r="Q75" s="58" t="e">
        <f t="shared" si="6"/>
        <v>#DIV/0!</v>
      </c>
      <c r="R75" s="58">
        <f t="shared" si="6"/>
        <v>0</v>
      </c>
      <c r="S75" s="60"/>
      <c r="T75" s="9" t="e">
        <f t="shared" si="7"/>
        <v>#DIV/0!</v>
      </c>
      <c r="U75" s="9">
        <f t="shared" si="8"/>
        <v>0</v>
      </c>
      <c r="V75" s="9">
        <f t="shared" si="9"/>
        <v>0</v>
      </c>
    </row>
    <row r="76" spans="1:22" x14ac:dyDescent="0.25">
      <c r="A76" s="4"/>
      <c r="B76" s="35"/>
      <c r="D76" s="57"/>
      <c r="E76" s="61"/>
      <c r="F76" s="27"/>
      <c r="G76" s="27"/>
      <c r="H76" s="27"/>
      <c r="I76" s="27"/>
      <c r="J76" s="9"/>
      <c r="K76" s="9"/>
      <c r="M76" s="58"/>
      <c r="N76" s="58">
        <f t="shared" si="11"/>
        <v>-50062.450389506586</v>
      </c>
      <c r="O76" s="59"/>
      <c r="P76" s="59"/>
      <c r="Q76" s="58" t="e">
        <f t="shared" si="6"/>
        <v>#DIV/0!</v>
      </c>
      <c r="R76" s="58">
        <f t="shared" si="6"/>
        <v>0</v>
      </c>
      <c r="S76" s="60"/>
      <c r="T76" s="9" t="e">
        <f t="shared" si="7"/>
        <v>#DIV/0!</v>
      </c>
      <c r="U76" s="9">
        <f t="shared" si="8"/>
        <v>0</v>
      </c>
      <c r="V76" s="9">
        <f t="shared" si="9"/>
        <v>0</v>
      </c>
    </row>
    <row r="77" spans="1:22" x14ac:dyDescent="0.25">
      <c r="A77" s="4"/>
      <c r="B77" s="35"/>
      <c r="D77" s="57"/>
      <c r="E77" s="61"/>
      <c r="F77" s="27"/>
      <c r="G77" s="27"/>
      <c r="H77" s="27"/>
      <c r="I77" s="27"/>
      <c r="J77" s="9"/>
      <c r="K77" s="9"/>
      <c r="M77" s="58"/>
      <c r="N77" s="58">
        <f t="shared" si="11"/>
        <v>-50062.450389506586</v>
      </c>
      <c r="O77" s="59"/>
      <c r="P77" s="59"/>
      <c r="Q77" s="58" t="e">
        <f t="shared" si="6"/>
        <v>#DIV/0!</v>
      </c>
      <c r="R77" s="58">
        <f t="shared" si="6"/>
        <v>0</v>
      </c>
      <c r="S77" s="60"/>
      <c r="T77" s="9" t="e">
        <f t="shared" si="7"/>
        <v>#DIV/0!</v>
      </c>
      <c r="U77" s="9">
        <f t="shared" si="8"/>
        <v>0</v>
      </c>
      <c r="V77" s="9">
        <f t="shared" si="9"/>
        <v>0</v>
      </c>
    </row>
    <row r="78" spans="1:22" x14ac:dyDescent="0.25">
      <c r="A78" s="4"/>
      <c r="B78" s="35"/>
      <c r="D78" s="57"/>
      <c r="E78" s="61"/>
      <c r="F78" s="27"/>
      <c r="G78" s="27"/>
      <c r="H78" s="27"/>
      <c r="I78" s="27"/>
      <c r="J78" s="9"/>
      <c r="K78" s="9"/>
      <c r="M78" s="58"/>
      <c r="N78" s="58">
        <f t="shared" si="11"/>
        <v>-50062.450389506586</v>
      </c>
      <c r="O78" s="59"/>
      <c r="P78" s="59"/>
      <c r="Q78" s="58" t="e">
        <f t="shared" si="6"/>
        <v>#DIV/0!</v>
      </c>
      <c r="R78" s="58">
        <f t="shared" si="6"/>
        <v>0</v>
      </c>
      <c r="S78" s="60"/>
      <c r="T78" s="9" t="e">
        <f t="shared" si="7"/>
        <v>#DIV/0!</v>
      </c>
      <c r="U78" s="9">
        <f t="shared" si="8"/>
        <v>0</v>
      </c>
      <c r="V78" s="9">
        <f t="shared" si="9"/>
        <v>0</v>
      </c>
    </row>
    <row r="79" spans="1:22" x14ac:dyDescent="0.25">
      <c r="A79" s="4"/>
      <c r="B79" s="35"/>
      <c r="D79" s="57"/>
      <c r="E79" s="61"/>
      <c r="F79" s="27"/>
      <c r="G79" s="27"/>
      <c r="H79" s="27"/>
      <c r="I79" s="27"/>
      <c r="J79" s="9"/>
      <c r="K79" s="9"/>
      <c r="M79" s="58"/>
      <c r="N79" s="58"/>
      <c r="O79" s="59"/>
      <c r="P79" s="59"/>
      <c r="Q79" s="58"/>
      <c r="R79" s="58"/>
      <c r="S79" s="60"/>
      <c r="T79" s="9"/>
      <c r="U79" s="9"/>
      <c r="V79" s="9"/>
    </row>
    <row r="80" spans="1:22" x14ac:dyDescent="0.25">
      <c r="A80" s="4"/>
      <c r="B80" s="35"/>
      <c r="D80" s="57"/>
      <c r="E80" s="61"/>
      <c r="F80" s="27"/>
      <c r="G80" s="27"/>
      <c r="H80" s="27"/>
      <c r="I80" s="27"/>
      <c r="J80" s="9"/>
      <c r="K80" s="9"/>
      <c r="M80" s="58"/>
      <c r="N80" s="58">
        <f t="shared" ref="N80:N87" si="12">$E$42*E80+$E$43</f>
        <v>-50062.450389506586</v>
      </c>
      <c r="O80" s="59"/>
      <c r="P80" s="59"/>
      <c r="Q80" s="58" t="e">
        <f t="shared" si="6"/>
        <v>#DIV/0!</v>
      </c>
      <c r="R80" s="58">
        <f t="shared" si="6"/>
        <v>0</v>
      </c>
      <c r="S80" s="60"/>
      <c r="T80" s="9" t="e">
        <f t="shared" si="7"/>
        <v>#DIV/0!</v>
      </c>
      <c r="U80" s="9">
        <f t="shared" si="8"/>
        <v>0</v>
      </c>
      <c r="V80" s="9">
        <f t="shared" si="9"/>
        <v>0</v>
      </c>
    </row>
    <row r="81" spans="1:22" x14ac:dyDescent="0.25">
      <c r="A81" s="4"/>
      <c r="B81" s="35"/>
      <c r="D81" s="57"/>
      <c r="E81" s="61"/>
      <c r="F81" s="27"/>
      <c r="G81" s="27"/>
      <c r="H81" s="27"/>
      <c r="I81" s="27"/>
      <c r="J81" s="9"/>
      <c r="K81" s="9"/>
      <c r="M81" s="58"/>
      <c r="N81" s="58">
        <f t="shared" si="12"/>
        <v>-50062.450389506586</v>
      </c>
      <c r="O81" s="59"/>
      <c r="P81" s="59"/>
      <c r="Q81" s="58" t="e">
        <f t="shared" si="6"/>
        <v>#DIV/0!</v>
      </c>
      <c r="R81" s="58">
        <f t="shared" si="6"/>
        <v>0</v>
      </c>
      <c r="S81" s="60"/>
      <c r="T81" s="9" t="e">
        <f t="shared" si="7"/>
        <v>#DIV/0!</v>
      </c>
      <c r="U81" s="9">
        <f t="shared" si="8"/>
        <v>0</v>
      </c>
      <c r="V81" s="9">
        <f t="shared" si="9"/>
        <v>0</v>
      </c>
    </row>
    <row r="82" spans="1:22" x14ac:dyDescent="0.25">
      <c r="A82" s="4"/>
      <c r="B82" s="35"/>
      <c r="D82" s="57"/>
      <c r="E82" s="61"/>
      <c r="F82" s="27"/>
      <c r="G82" s="27"/>
      <c r="H82" s="27"/>
      <c r="I82" s="27"/>
      <c r="J82" s="9"/>
      <c r="K82" s="9"/>
      <c r="M82" s="58"/>
      <c r="N82" s="58">
        <f t="shared" si="12"/>
        <v>-50062.450389506586</v>
      </c>
      <c r="O82" s="59"/>
      <c r="P82" s="59"/>
      <c r="Q82" s="58" t="e">
        <f t="shared" si="6"/>
        <v>#DIV/0!</v>
      </c>
      <c r="R82" s="58">
        <f t="shared" si="6"/>
        <v>0</v>
      </c>
      <c r="S82" s="60"/>
      <c r="T82" s="9" t="e">
        <f t="shared" si="7"/>
        <v>#DIV/0!</v>
      </c>
      <c r="U82" s="9">
        <f t="shared" si="8"/>
        <v>0</v>
      </c>
      <c r="V82" s="9">
        <f t="shared" si="9"/>
        <v>0</v>
      </c>
    </row>
    <row r="83" spans="1:22" x14ac:dyDescent="0.25">
      <c r="A83" s="4"/>
      <c r="B83" s="35"/>
      <c r="D83" s="57"/>
      <c r="E83" s="61"/>
      <c r="F83" s="27"/>
      <c r="G83" s="27"/>
      <c r="H83" s="27"/>
      <c r="I83" s="27"/>
      <c r="J83" s="9"/>
      <c r="K83" s="9"/>
      <c r="M83" s="58"/>
      <c r="N83" s="58">
        <f t="shared" si="12"/>
        <v>-50062.450389506586</v>
      </c>
      <c r="O83" s="59"/>
      <c r="P83" s="59"/>
      <c r="Q83" s="58" t="e">
        <f t="shared" si="6"/>
        <v>#DIV/0!</v>
      </c>
      <c r="R83" s="58">
        <f t="shared" si="6"/>
        <v>0</v>
      </c>
      <c r="S83" s="60"/>
      <c r="T83" s="9" t="e">
        <f t="shared" si="7"/>
        <v>#DIV/0!</v>
      </c>
      <c r="U83" s="9">
        <f t="shared" si="8"/>
        <v>0</v>
      </c>
      <c r="V83" s="9">
        <f t="shared" si="9"/>
        <v>0</v>
      </c>
    </row>
    <row r="84" spans="1:22" x14ac:dyDescent="0.25">
      <c r="A84" s="4"/>
      <c r="D84" s="57"/>
      <c r="E84" s="26"/>
      <c r="F84" s="27"/>
      <c r="G84" s="27"/>
      <c r="H84" s="27"/>
      <c r="I84" s="27"/>
      <c r="J84" s="9"/>
      <c r="K84" s="9"/>
      <c r="M84" s="58"/>
      <c r="N84" s="58">
        <f t="shared" si="12"/>
        <v>-50062.450389506586</v>
      </c>
      <c r="O84" s="59"/>
      <c r="P84" s="59"/>
      <c r="Q84" s="58" t="e">
        <f t="shared" si="6"/>
        <v>#DIV/0!</v>
      </c>
      <c r="R84" s="58">
        <f t="shared" si="6"/>
        <v>0</v>
      </c>
      <c r="S84" s="60"/>
      <c r="T84" s="9" t="e">
        <f t="shared" si="7"/>
        <v>#DIV/0!</v>
      </c>
      <c r="U84" s="9">
        <f t="shared" si="8"/>
        <v>0</v>
      </c>
      <c r="V84" s="9">
        <f t="shared" si="9"/>
        <v>0</v>
      </c>
    </row>
    <row r="85" spans="1:22" x14ac:dyDescent="0.25">
      <c r="A85" s="4"/>
      <c r="D85" s="57"/>
      <c r="E85" s="26"/>
      <c r="F85" s="27"/>
      <c r="G85" s="27"/>
      <c r="H85" s="27"/>
      <c r="I85" s="27"/>
      <c r="J85" s="9"/>
      <c r="K85" s="9"/>
      <c r="M85" s="58"/>
      <c r="N85" s="58">
        <f t="shared" si="12"/>
        <v>-50062.450389506586</v>
      </c>
      <c r="O85" s="59"/>
      <c r="P85" s="59"/>
      <c r="Q85" s="58" t="e">
        <f t="shared" si="6"/>
        <v>#DIV/0!</v>
      </c>
      <c r="R85" s="58">
        <f t="shared" si="6"/>
        <v>0</v>
      </c>
      <c r="S85" s="60"/>
      <c r="T85" s="9" t="e">
        <f t="shared" si="7"/>
        <v>#DIV/0!</v>
      </c>
      <c r="U85" s="9">
        <f t="shared" si="8"/>
        <v>0</v>
      </c>
      <c r="V85" s="9">
        <f t="shared" si="9"/>
        <v>0</v>
      </c>
    </row>
    <row r="86" spans="1:22" x14ac:dyDescent="0.25">
      <c r="A86" s="4"/>
      <c r="D86" s="57"/>
      <c r="E86" s="26"/>
      <c r="F86" s="27"/>
      <c r="G86" s="27"/>
      <c r="H86" s="27"/>
      <c r="I86" s="27"/>
      <c r="J86" s="9"/>
      <c r="K86" s="9"/>
      <c r="M86" s="58"/>
      <c r="N86" s="58">
        <f t="shared" si="12"/>
        <v>-50062.450389506586</v>
      </c>
      <c r="O86" s="59"/>
      <c r="P86" s="59"/>
      <c r="Q86" s="58" t="e">
        <f t="shared" si="6"/>
        <v>#DIV/0!</v>
      </c>
      <c r="R86" s="58">
        <f t="shared" si="6"/>
        <v>0</v>
      </c>
      <c r="S86" s="60"/>
      <c r="T86" s="9" t="e">
        <f t="shared" si="7"/>
        <v>#DIV/0!</v>
      </c>
      <c r="U86" s="9">
        <f t="shared" si="8"/>
        <v>0</v>
      </c>
      <c r="V86" s="9">
        <f t="shared" si="9"/>
        <v>0</v>
      </c>
    </row>
    <row r="87" spans="1:22" x14ac:dyDescent="0.25">
      <c r="A87" s="4"/>
      <c r="D87" s="57"/>
      <c r="E87" s="26"/>
      <c r="F87" s="27"/>
      <c r="G87" s="27"/>
      <c r="H87" s="27"/>
      <c r="I87" s="27"/>
      <c r="J87" s="9"/>
      <c r="K87" s="9"/>
      <c r="M87" s="58"/>
      <c r="N87" s="58">
        <f t="shared" si="12"/>
        <v>-50062.450389506586</v>
      </c>
      <c r="O87" s="59"/>
      <c r="P87" s="59"/>
      <c r="Q87" s="58" t="e">
        <f t="shared" si="6"/>
        <v>#DIV/0!</v>
      </c>
      <c r="R87" s="58">
        <f t="shared" si="6"/>
        <v>0</v>
      </c>
      <c r="S87" s="60"/>
      <c r="T87" s="9" t="e">
        <f t="shared" si="7"/>
        <v>#DIV/0!</v>
      </c>
      <c r="U87" s="9">
        <f t="shared" si="8"/>
        <v>0</v>
      </c>
      <c r="V87" s="9">
        <f t="shared" si="9"/>
        <v>0</v>
      </c>
    </row>
    <row r="88" spans="1:22" x14ac:dyDescent="0.25">
      <c r="A88" s="4"/>
      <c r="E88" s="26"/>
      <c r="F88" s="27"/>
      <c r="G88" s="27"/>
      <c r="H88" s="27"/>
      <c r="I88" s="27"/>
      <c r="J88" s="9"/>
      <c r="K88" s="9"/>
      <c r="M88" s="58"/>
      <c r="N88" s="58"/>
      <c r="O88" s="59"/>
      <c r="P88" s="59"/>
      <c r="Q88" s="58"/>
      <c r="R88" s="58"/>
      <c r="S88" s="60"/>
      <c r="T88" s="9"/>
      <c r="U88" s="9"/>
      <c r="V88" s="9"/>
    </row>
    <row r="89" spans="1:22" x14ac:dyDescent="0.25">
      <c r="A89" s="4"/>
      <c r="E89" s="26"/>
      <c r="F89" s="27"/>
      <c r="G89" s="27"/>
      <c r="H89" s="27"/>
      <c r="I89" s="27"/>
      <c r="J89" s="9"/>
      <c r="K89" s="9"/>
      <c r="M89" s="58"/>
      <c r="N89" s="58">
        <f t="shared" ref="N89:N94" si="13">$E$42*E89+$E$43</f>
        <v>-50062.450389506586</v>
      </c>
      <c r="O89" s="59"/>
      <c r="P89" s="59"/>
      <c r="Q89" s="58" t="e">
        <f t="shared" si="6"/>
        <v>#DIV/0!</v>
      </c>
      <c r="R89" s="58">
        <f t="shared" si="6"/>
        <v>0</v>
      </c>
      <c r="S89" s="60"/>
      <c r="T89" s="9" t="e">
        <f t="shared" si="7"/>
        <v>#DIV/0!</v>
      </c>
      <c r="U89" s="9">
        <f t="shared" si="8"/>
        <v>0</v>
      </c>
      <c r="V89" s="9">
        <f t="shared" si="9"/>
        <v>0</v>
      </c>
    </row>
    <row r="90" spans="1:22" x14ac:dyDescent="0.25">
      <c r="A90" s="4"/>
      <c r="E90" s="26"/>
      <c r="F90" s="27"/>
      <c r="G90" s="27"/>
      <c r="H90" s="27"/>
      <c r="I90" s="27"/>
      <c r="J90" s="9"/>
      <c r="K90" s="9"/>
      <c r="M90" s="58"/>
      <c r="N90" s="58">
        <f t="shared" si="13"/>
        <v>-50062.450389506586</v>
      </c>
      <c r="O90" s="59"/>
      <c r="P90" s="59"/>
      <c r="Q90" s="58" t="e">
        <f t="shared" si="6"/>
        <v>#DIV/0!</v>
      </c>
      <c r="R90" s="58">
        <f t="shared" si="6"/>
        <v>0</v>
      </c>
      <c r="S90" s="60"/>
      <c r="T90" s="9" t="e">
        <f t="shared" si="7"/>
        <v>#DIV/0!</v>
      </c>
      <c r="U90" s="9">
        <f t="shared" si="8"/>
        <v>0</v>
      </c>
      <c r="V90" s="9">
        <f t="shared" si="9"/>
        <v>0</v>
      </c>
    </row>
    <row r="91" spans="1:22" x14ac:dyDescent="0.25">
      <c r="A91" s="4"/>
      <c r="E91" s="26"/>
      <c r="F91" s="27"/>
      <c r="G91" s="27"/>
      <c r="H91" s="27"/>
      <c r="I91" s="27"/>
      <c r="J91" s="9"/>
      <c r="K91" s="9"/>
      <c r="M91" s="58"/>
      <c r="N91" s="58">
        <f t="shared" si="13"/>
        <v>-50062.450389506586</v>
      </c>
      <c r="O91" s="59"/>
      <c r="P91" s="59"/>
      <c r="Q91" s="58" t="e">
        <f t="shared" si="6"/>
        <v>#DIV/0!</v>
      </c>
      <c r="R91" s="58">
        <f t="shared" si="6"/>
        <v>0</v>
      </c>
      <c r="S91" s="60"/>
      <c r="T91" s="9" t="e">
        <f t="shared" si="7"/>
        <v>#DIV/0!</v>
      </c>
      <c r="U91" s="9">
        <f t="shared" si="8"/>
        <v>0</v>
      </c>
      <c r="V91" s="9">
        <f t="shared" si="9"/>
        <v>0</v>
      </c>
    </row>
    <row r="92" spans="1:22" x14ac:dyDescent="0.25">
      <c r="A92" s="4"/>
      <c r="E92" s="26"/>
      <c r="F92" s="27"/>
      <c r="G92" s="27"/>
      <c r="H92" s="27"/>
      <c r="I92" s="27"/>
      <c r="J92" s="9"/>
      <c r="K92" s="9"/>
      <c r="M92" s="58"/>
      <c r="N92" s="58">
        <f t="shared" si="13"/>
        <v>-50062.450389506586</v>
      </c>
      <c r="O92" s="59"/>
      <c r="P92" s="59"/>
      <c r="Q92" s="58" t="e">
        <f t="shared" si="6"/>
        <v>#DIV/0!</v>
      </c>
      <c r="R92" s="58">
        <f t="shared" si="6"/>
        <v>0</v>
      </c>
      <c r="S92" s="60"/>
      <c r="T92" s="9" t="e">
        <f t="shared" si="7"/>
        <v>#DIV/0!</v>
      </c>
      <c r="U92" s="9">
        <f t="shared" si="8"/>
        <v>0</v>
      </c>
      <c r="V92" s="9">
        <f t="shared" si="9"/>
        <v>0</v>
      </c>
    </row>
    <row r="93" spans="1:22" x14ac:dyDescent="0.25">
      <c r="A93" s="4"/>
      <c r="E93" s="26"/>
      <c r="F93" s="27"/>
      <c r="G93" s="27"/>
      <c r="H93" s="27"/>
      <c r="I93" s="27"/>
      <c r="J93" s="9"/>
      <c r="K93" s="9"/>
      <c r="M93" s="58"/>
      <c r="N93" s="58">
        <f t="shared" si="13"/>
        <v>-50062.450389506586</v>
      </c>
      <c r="O93" s="59"/>
      <c r="P93" s="59"/>
      <c r="Q93" s="58" t="e">
        <f t="shared" si="6"/>
        <v>#DIV/0!</v>
      </c>
      <c r="R93" s="58">
        <f t="shared" si="6"/>
        <v>0</v>
      </c>
      <c r="S93" s="60"/>
      <c r="T93" s="9" t="e">
        <f t="shared" si="7"/>
        <v>#DIV/0!</v>
      </c>
      <c r="U93" s="9">
        <f t="shared" si="8"/>
        <v>0</v>
      </c>
      <c r="V93" s="9">
        <f t="shared" si="9"/>
        <v>0</v>
      </c>
    </row>
    <row r="94" spans="1:22" x14ac:dyDescent="0.25">
      <c r="A94" s="4"/>
      <c r="E94" s="26"/>
      <c r="F94" s="27"/>
      <c r="G94" s="27"/>
      <c r="H94" s="27"/>
      <c r="I94" s="27"/>
      <c r="J94" s="9"/>
      <c r="K94" s="9"/>
      <c r="M94" s="58"/>
      <c r="N94" s="58">
        <f t="shared" si="13"/>
        <v>-50062.450389506586</v>
      </c>
      <c r="O94" s="59"/>
      <c r="P94" s="59"/>
      <c r="Q94" s="58" t="e">
        <f t="shared" si="6"/>
        <v>#DIV/0!</v>
      </c>
      <c r="R94" s="58">
        <f t="shared" si="6"/>
        <v>0</v>
      </c>
      <c r="S94" s="60"/>
      <c r="T94" s="9" t="e">
        <f t="shared" si="7"/>
        <v>#DIV/0!</v>
      </c>
      <c r="U94" s="9">
        <f t="shared" si="8"/>
        <v>0</v>
      </c>
      <c r="V94" s="9">
        <f t="shared" si="9"/>
        <v>0</v>
      </c>
    </row>
    <row r="95" spans="1:22" x14ac:dyDescent="0.25">
      <c r="A95" s="4"/>
      <c r="E95" s="26"/>
      <c r="F95" s="27"/>
      <c r="G95" s="27"/>
      <c r="H95" s="27"/>
      <c r="I95" s="27"/>
      <c r="J95" s="9"/>
      <c r="K95" s="9"/>
      <c r="M95" s="58"/>
      <c r="N95" s="58"/>
      <c r="O95" s="59"/>
      <c r="P95" s="59"/>
      <c r="Q95" s="58"/>
      <c r="R95" s="58"/>
      <c r="S95" s="60"/>
      <c r="T95" s="9"/>
      <c r="U95" s="9"/>
      <c r="V95" s="9"/>
    </row>
    <row r="96" spans="1:22" x14ac:dyDescent="0.25">
      <c r="A96" s="4"/>
      <c r="E96" s="26"/>
      <c r="F96" s="27"/>
      <c r="G96" s="27"/>
      <c r="H96" s="27"/>
      <c r="I96" s="27"/>
      <c r="J96" s="9"/>
      <c r="K96" s="9"/>
    </row>
    <row r="97" spans="1:11" x14ac:dyDescent="0.25">
      <c r="A97" s="4"/>
      <c r="E97" s="26"/>
      <c r="F97" s="27"/>
      <c r="G97" s="27"/>
      <c r="H97" s="27"/>
      <c r="I97" s="27"/>
      <c r="J97" s="9"/>
      <c r="K97" s="9"/>
    </row>
    <row r="98" spans="1:11" x14ac:dyDescent="0.25">
      <c r="A98" s="4"/>
      <c r="E98" s="26"/>
      <c r="F98" s="27"/>
      <c r="G98" s="27"/>
      <c r="H98" s="27"/>
      <c r="I98" s="27"/>
      <c r="J98" s="9"/>
      <c r="K98" s="9"/>
    </row>
    <row r="99" spans="1:11" x14ac:dyDescent="0.25">
      <c r="A99" s="4"/>
      <c r="E99" s="26"/>
      <c r="F99" s="27"/>
      <c r="G99" s="27"/>
      <c r="H99" s="27"/>
      <c r="I99" s="27"/>
      <c r="J99" s="9"/>
      <c r="K99" s="9"/>
    </row>
    <row r="100" spans="1:11" x14ac:dyDescent="0.25">
      <c r="A100" s="4"/>
      <c r="E100" s="26"/>
      <c r="J100" s="9"/>
      <c r="K100" s="9"/>
    </row>
    <row r="101" spans="1:11" x14ac:dyDescent="0.25">
      <c r="E101" s="26"/>
      <c r="J101" s="9"/>
      <c r="K101" s="9"/>
    </row>
    <row r="102" spans="1:11" x14ac:dyDescent="0.25">
      <c r="E102" s="26"/>
      <c r="J102" s="9"/>
      <c r="K102" s="9"/>
    </row>
    <row r="103" spans="1:11" x14ac:dyDescent="0.25">
      <c r="E103" s="26"/>
      <c r="J103" s="9"/>
      <c r="K103" s="9"/>
    </row>
    <row r="104" spans="1:11" x14ac:dyDescent="0.25">
      <c r="E104" s="26"/>
      <c r="J104" s="9"/>
      <c r="K104" s="9"/>
    </row>
    <row r="105" spans="1:11" x14ac:dyDescent="0.25">
      <c r="E105" s="26"/>
      <c r="J105" s="9"/>
      <c r="K105" s="9"/>
    </row>
    <row r="106" spans="1:11" x14ac:dyDescent="0.25">
      <c r="E106" s="26"/>
      <c r="J106" s="9"/>
      <c r="K106" s="9"/>
    </row>
    <row r="107" spans="1:11" x14ac:dyDescent="0.25">
      <c r="E107" s="26"/>
      <c r="J107" s="9"/>
      <c r="K107" s="9"/>
    </row>
    <row r="108" spans="1:11" x14ac:dyDescent="0.25">
      <c r="E108" s="26"/>
    </row>
  </sheetData>
  <mergeCells count="1">
    <mergeCell ref="A10:K11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974F-D8EF-4754-8C2B-C5149A10742B}">
  <dimension ref="B1:I5"/>
  <sheetViews>
    <sheetView workbookViewId="0">
      <selection activeCell="G15" sqref="G15"/>
    </sheetView>
  </sheetViews>
  <sheetFormatPr defaultRowHeight="15" x14ac:dyDescent="0.25"/>
  <cols>
    <col min="3" max="3" width="15.42578125" customWidth="1"/>
    <col min="4" max="4" width="13.85546875" customWidth="1"/>
  </cols>
  <sheetData>
    <row r="1" spans="2:9" x14ac:dyDescent="0.25">
      <c r="B1" t="s">
        <v>12</v>
      </c>
      <c r="C1" t="s">
        <v>38</v>
      </c>
      <c r="D1">
        <v>28</v>
      </c>
      <c r="E1">
        <v>32</v>
      </c>
      <c r="F1">
        <v>40</v>
      </c>
      <c r="G1">
        <v>99</v>
      </c>
      <c r="H1" t="s">
        <v>39</v>
      </c>
      <c r="I1" t="s">
        <v>40</v>
      </c>
    </row>
    <row r="2" spans="2:9" x14ac:dyDescent="0.25">
      <c r="B2">
        <v>4146</v>
      </c>
      <c r="C2" s="62">
        <v>45588.542916666665</v>
      </c>
      <c r="D2" s="27">
        <v>2.0517779999999999E-9</v>
      </c>
      <c r="E2" s="27">
        <v>1.0194009999999999E-9</v>
      </c>
      <c r="F2" s="27">
        <v>4.9132090000000001E-11</v>
      </c>
      <c r="G2" s="27">
        <v>4.199804E-7</v>
      </c>
      <c r="H2">
        <v>41.760440000000003</v>
      </c>
      <c r="I2">
        <v>20.748180000000001</v>
      </c>
    </row>
    <row r="3" spans="2:9" x14ac:dyDescent="0.25">
      <c r="B3">
        <v>4565</v>
      </c>
      <c r="C3" s="62">
        <v>45588.550833333335</v>
      </c>
      <c r="D3" s="27">
        <v>1.489043E-12</v>
      </c>
      <c r="E3" s="27">
        <v>6.9873049999999998E-13</v>
      </c>
      <c r="F3" s="27">
        <v>3.5112410000000003E-14</v>
      </c>
      <c r="G3" s="27">
        <v>1.3053279999999999E-8</v>
      </c>
      <c r="H3">
        <v>42.407879999999999</v>
      </c>
      <c r="I3">
        <v>19.899819999999998</v>
      </c>
    </row>
    <row r="5" spans="2:9" x14ac:dyDescent="0.25">
      <c r="D5" s="27">
        <f>(D3/D2)*100</f>
        <v>7.257329984043108E-2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F9F55-11D7-4789-B211-AFCA7ABB4996}">
  <dimension ref="A1"/>
  <sheetViews>
    <sheetView topLeftCell="A1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10-23-2024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MIMS UFL</dc:creator>
  <cp:lastModifiedBy>MIMS UFL</cp:lastModifiedBy>
  <dcterms:created xsi:type="dcterms:W3CDTF">2024-10-23T17:27:27Z</dcterms:created>
  <dcterms:modified xsi:type="dcterms:W3CDTF">2024-10-23T22:16:36Z</dcterms:modified>
</cp:coreProperties>
</file>