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esktop\Colin HCPs\20220426_NewPD Search\Originals - Modified\"/>
    </mc:Choice>
  </mc:AlternateContent>
  <xr:revisionPtr revIDLastSave="0" documentId="13_ncr:1_{5E525FC1-2A79-40E2-A3F7-79CED5D6CC8B}" xr6:coauthVersionLast="47" xr6:coauthVersionMax="47" xr10:uidLastSave="{00000000-0000-0000-0000-000000000000}"/>
  <bookViews>
    <workbookView xWindow="-4275" yWindow="6840" windowWidth="21600" windowHeight="11385" xr2:uid="{00000000-000D-0000-FFFF-FFFF00000000}"/>
  </bookViews>
  <sheets>
    <sheet name="Proteins" sheetId="1" r:id="rId1"/>
  </sheets>
  <definedNames>
    <definedName name="_xlnm._FilterDatabase" localSheetId="0" hidden="1">Proteins!$A$2:$R$53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V3" i="1" s="1"/>
  <c r="J11" i="1"/>
  <c r="J4" i="1"/>
  <c r="J5" i="1"/>
  <c r="J6" i="1"/>
  <c r="J7" i="1"/>
  <c r="J8" i="1"/>
  <c r="J9" i="1"/>
  <c r="J12" i="1"/>
  <c r="J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W3" i="1" l="1"/>
  <c r="X3" i="1" s="1"/>
  <c r="Y3" i="1" s="1"/>
  <c r="R15" i="1" l="1"/>
  <c r="R16" i="1"/>
  <c r="R17" i="1"/>
  <c r="R18" i="1"/>
  <c r="R19" i="1"/>
  <c r="R20" i="1"/>
  <c r="R3" i="1"/>
  <c r="R21" i="1"/>
  <c r="R4" i="1"/>
  <c r="R22" i="1"/>
  <c r="R23" i="1"/>
  <c r="R24" i="1"/>
  <c r="R25" i="1"/>
  <c r="R26" i="1"/>
  <c r="R5" i="1"/>
  <c r="R27" i="1"/>
  <c r="R7" i="1"/>
  <c r="R28" i="1"/>
  <c r="R29" i="1"/>
  <c r="R30" i="1"/>
  <c r="R9" i="1"/>
  <c r="R31" i="1"/>
  <c r="R32" i="1"/>
  <c r="R33" i="1"/>
  <c r="R34" i="1"/>
  <c r="R35" i="1"/>
  <c r="R36" i="1"/>
  <c r="R11" i="1"/>
  <c r="R37" i="1"/>
  <c r="R8" i="1"/>
  <c r="R38" i="1"/>
  <c r="R39" i="1"/>
  <c r="R40" i="1"/>
  <c r="R12" i="1"/>
  <c r="R41" i="1"/>
  <c r="R42" i="1"/>
  <c r="R10" i="1"/>
  <c r="R43" i="1"/>
  <c r="R44" i="1"/>
  <c r="R45" i="1"/>
  <c r="R46" i="1"/>
  <c r="R47" i="1"/>
  <c r="R48" i="1"/>
  <c r="R49" i="1"/>
  <c r="R50" i="1"/>
  <c r="R13" i="1"/>
  <c r="R6" i="1"/>
  <c r="R51" i="1"/>
  <c r="R52" i="1"/>
  <c r="R53" i="1"/>
  <c r="R14" i="1"/>
  <c r="T17" i="1" l="1"/>
  <c r="U17" i="1" s="1"/>
  <c r="V17" i="1" s="1"/>
  <c r="W17" i="1" s="1"/>
  <c r="X17" i="1" s="1"/>
  <c r="Y17" i="1" s="1"/>
  <c r="T5" i="1"/>
  <c r="U5" i="1" s="1"/>
  <c r="V5" i="1" s="1"/>
  <c r="W5" i="1" s="1"/>
  <c r="X5" i="1" s="1"/>
  <c r="Y5" i="1" s="1"/>
  <c r="T18" i="1"/>
  <c r="U18" i="1" s="1"/>
  <c r="V18" i="1" s="1"/>
  <c r="W18" i="1" s="1"/>
  <c r="X18" i="1" s="1"/>
  <c r="Y18" i="1" s="1"/>
  <c r="T6" i="1"/>
  <c r="U6" i="1" s="1"/>
  <c r="V6" i="1" s="1"/>
  <c r="W6" i="1" s="1"/>
  <c r="X6" i="1" s="1"/>
  <c r="Y6" i="1" s="1"/>
  <c r="T19" i="1"/>
  <c r="U19" i="1" s="1"/>
  <c r="V19" i="1" s="1"/>
  <c r="W19" i="1" s="1"/>
  <c r="X19" i="1" s="1"/>
  <c r="Y19" i="1" s="1"/>
  <c r="T7" i="1"/>
  <c r="U7" i="1" s="1"/>
  <c r="V7" i="1" s="1"/>
  <c r="W7" i="1" s="1"/>
  <c r="X7" i="1" s="1"/>
  <c r="Y7" i="1" s="1"/>
  <c r="T14" i="1"/>
  <c r="U14" i="1" s="1"/>
  <c r="V14" i="1" s="1"/>
  <c r="W14" i="1" s="1"/>
  <c r="X14" i="1" s="1"/>
  <c r="Y14" i="1" s="1"/>
  <c r="T20" i="1"/>
  <c r="U20" i="1" s="1"/>
  <c r="V20" i="1" s="1"/>
  <c r="W20" i="1" s="1"/>
  <c r="X20" i="1" s="1"/>
  <c r="Y20" i="1" s="1"/>
  <c r="T16" i="1"/>
  <c r="U16" i="1" s="1"/>
  <c r="V16" i="1" s="1"/>
  <c r="W16" i="1" s="1"/>
  <c r="X16" i="1" s="1"/>
  <c r="Y16" i="1" s="1"/>
  <c r="T8" i="1"/>
  <c r="U8" i="1" s="1"/>
  <c r="V8" i="1" s="1"/>
  <c r="W8" i="1" s="1"/>
  <c r="X8" i="1" s="1"/>
  <c r="Y8" i="1" s="1"/>
  <c r="T21" i="1"/>
  <c r="U21" i="1" s="1"/>
  <c r="V21" i="1" s="1"/>
  <c r="W21" i="1" s="1"/>
  <c r="X21" i="1" s="1"/>
  <c r="Y21" i="1" s="1"/>
  <c r="T15" i="1"/>
  <c r="U15" i="1" s="1"/>
  <c r="V15" i="1" s="1"/>
  <c r="W15" i="1" s="1"/>
  <c r="X15" i="1" s="1"/>
  <c r="Y15" i="1" s="1"/>
  <c r="T4" i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<sst xmlns="http://schemas.openxmlformats.org/spreadsheetml/2006/main" count="138" uniqueCount="133">
  <si>
    <t>Accession</t>
  </si>
  <si>
    <t>Description</t>
  </si>
  <si>
    <t>Coverage [%]</t>
  </si>
  <si>
    <t># Peptides</t>
  </si>
  <si>
    <t># PSMs</t>
  </si>
  <si>
    <t># Unique Peptides</t>
  </si>
  <si>
    <t># AAs</t>
  </si>
  <si>
    <t>MW [kDa]</t>
  </si>
  <si>
    <t>Score Sequest HT: Sequest HT</t>
  </si>
  <si>
    <t>Abundances (Normalized): F1: Sample</t>
  </si>
  <si>
    <t>Abundances (Normalized): F2: Sample</t>
  </si>
  <si>
    <t>Abundances (Normalized): F3: Sample</t>
  </si>
  <si>
    <t>Abundances (Normalized): F4: Sample</t>
  </si>
  <si>
    <t>Abundances (Normalized): F5: Sample</t>
  </si>
  <si>
    <t>Abundances (Normalized): F6: Sample</t>
  </si>
  <si>
    <t>XR_004769536.1_115897545_69aa</t>
  </si>
  <si>
    <t>gene=XR_004769536.1_115897545_69aa seq_id=NC_048597.1 type=cds</t>
  </si>
  <si>
    <t/>
  </si>
  <si>
    <t>XR_003484233.2_265790378_44aa</t>
  </si>
  <si>
    <t>gene=XR_003484233.2_265790378_44aa seq_id=NC_048596.1 type=cds</t>
  </si>
  <si>
    <t>XM_027432047.2_41298317_18aa</t>
  </si>
  <si>
    <t>gene=XM_027432047.2_41298317_18aa seq_id=NC_048604.1 type=cds</t>
  </si>
  <si>
    <t>XM_027429672.2_86498462_66aa</t>
  </si>
  <si>
    <t>gene=XM_027429672.2_86498462_66aa seq_id=NC_048601.1 type=cds</t>
  </si>
  <si>
    <t>XM_027396304.2_386313216_36aa</t>
  </si>
  <si>
    <t>gene=XM_027396304.2_386313216_36aa seq_id=NC_048595.1 type=cds</t>
  </si>
  <si>
    <t>XM_027393036.2_66719070_55aa</t>
  </si>
  <si>
    <t>gene=XM_027393036.2_66719070_55aa seq_id=NW_023276806.1 type=cds</t>
  </si>
  <si>
    <t>XM_027389031.2_233310596_85aa</t>
  </si>
  <si>
    <t>gene=XM_027389031.2_233310596_85aa seq_id=NW_023276806.1 type=cds</t>
  </si>
  <si>
    <t>P63286</t>
  </si>
  <si>
    <t>Chaperone protein ClpB OS=Escherichia coli O6:H1 (strain CFT073 / ATCC 700928 / UPEC) OX=199310 GN=clpB PE=3 SV=1</t>
  </si>
  <si>
    <t>NM_001246742.1_1_35230508_31aa</t>
  </si>
  <si>
    <t>gene=NM_001246742.1_1_35230508_31aa seq_id=NC_048595.1 type=cds</t>
  </si>
  <si>
    <t>G3INC5</t>
  </si>
  <si>
    <t>Cathepsin L1 OS=Cricetulus griseus OX=10029 GN=I79_025440 PE=3 SV=1</t>
  </si>
  <si>
    <t>G3IMJ0</t>
  </si>
  <si>
    <t>Uncharacterized protein (Fragment) OS=Cricetulus griseus OX=10029 GN=I79_025130 PE=4 SV=1</t>
  </si>
  <si>
    <t>G3IGX7</t>
  </si>
  <si>
    <t>Guanylate-binding protein 5 OS=Cricetulus griseus OX=10029 GN=I79_023054 PE=4 SV=1</t>
  </si>
  <si>
    <t>G3IDS0</t>
  </si>
  <si>
    <t>Pre-mRNA-processing factor 40-like A OS=Cricetulus griseus OX=10029 GN=I79_021853 PE=4 SV=1</t>
  </si>
  <si>
    <t>G3I9Y2</t>
  </si>
  <si>
    <t>Outer dense fiber protein 2 OS=Cricetulus griseus OX=10029 GN=I79_020393 PE=4 SV=1</t>
  </si>
  <si>
    <t>G3I5M5</t>
  </si>
  <si>
    <t>Nuclear receptor subfamily 1 group D member 1 OS=Cricetulus griseus OX=10029 GN=I79_018778 PE=3 SV=1</t>
  </si>
  <si>
    <t>G3I3K5</t>
  </si>
  <si>
    <t>G-protein coupled receptor 56 OS=Cricetulus griseus OX=10029 GN=CgPICR_005534 PE=3 SV=1</t>
  </si>
  <si>
    <t>G3HZY5</t>
  </si>
  <si>
    <t>U1 small nuclear ribonucleoprotein 70 kDa OS=Cricetulus griseus OX=10029 GN=I79_016650 PE=4 SV=1</t>
  </si>
  <si>
    <t>G3HUU6</t>
  </si>
  <si>
    <t>Protein S100 OS=Cricetulus griseus OX=10029 GN=H671_1g3381 PE=3 SV=1</t>
  </si>
  <si>
    <t>G3HRF1</t>
  </si>
  <si>
    <t>Uncharacterized protein OS=Cricetulus griseus OX=10029 GN=I79_013418 PE=4 SV=1</t>
  </si>
  <si>
    <t>G3HLW5</t>
  </si>
  <si>
    <t>RAB5C OS=Cricetulus griseus OX=10029 GN=CgPICR_016964 PE=4 SV=1</t>
  </si>
  <si>
    <t>G3H9S3</t>
  </si>
  <si>
    <t>Uncharacterized protein C1orf26-like OS=Cricetulus griseus OX=10029 GN=I79_007153 PE=4 SV=1</t>
  </si>
  <si>
    <t>G3H3Q1</t>
  </si>
  <si>
    <t>Pyruvate kinase OS=Cricetulus griseus OX=10029 GN=I79_004880 PE=3 SV=1</t>
  </si>
  <si>
    <t>G3H1Q3</t>
  </si>
  <si>
    <t>von Willebrand factor A domain-containing protein 3B OS=Cricetulus griseus OX=10029 GN=I79_004085 PE=4 SV=1</t>
  </si>
  <si>
    <t>G3H1M3</t>
  </si>
  <si>
    <t>Uncharacterized protein OS=Cricetulus griseus OX=10029 GN=I79_004072 PE=4 SV=1</t>
  </si>
  <si>
    <t>G3GUR8</t>
  </si>
  <si>
    <t>Sarcolemmal membrane-associated protein OS=Cricetulus griseus OX=10029 GN=I79_001441 PE=4 SV=1</t>
  </si>
  <si>
    <t>G3GUD1</t>
  </si>
  <si>
    <t>Spermatogenesis-associated protein 7-like OS=Cricetulus griseus OX=10029 GN=I79_001286 PE=4 SV=1</t>
  </si>
  <si>
    <t>A0A3L7INB5</t>
  </si>
  <si>
    <t>KIAA1211L OS=Cricetulus griseus OX=10029 GN=CgPICR_004300 PE=4 SV=1</t>
  </si>
  <si>
    <t>A0A3L7IDC5</t>
  </si>
  <si>
    <t>ADAM9 OS=Cricetulus griseus OX=10029 GN=CgPICR_017140 PE=4 SV=1</t>
  </si>
  <si>
    <t>A0A3L7IB04</t>
  </si>
  <si>
    <t>KRT77 OS=Cricetulus griseus OX=10029 GN=CgPICR_000226 PE=3 SV=1</t>
  </si>
  <si>
    <t>A0A3L7IAN3</t>
  </si>
  <si>
    <t>MAPK8IP2 OS=Cricetulus griseus OX=10029 GN=CgPICR_000076 PE=4 SV=1</t>
  </si>
  <si>
    <t>A0A3L7I1A8</t>
  </si>
  <si>
    <t>ITIH5 OS=Cricetulus griseus OX=10029 GN=CgPICR_005339 PE=4 SV=1</t>
  </si>
  <si>
    <t>A0A3L7I075</t>
  </si>
  <si>
    <t>FUK OS=Cricetulus griseus OX=10029 GN=CgPICR_005705 PE=4 SV=1</t>
  </si>
  <si>
    <t>A0A3L7HZL2</t>
  </si>
  <si>
    <t>AGBL1 OS=Cricetulus griseus OX=10029 GN=CgPICR_009311 PE=4 SV=1</t>
  </si>
  <si>
    <t>A0A3L7HYV5</t>
  </si>
  <si>
    <t>PSD OS=Cricetulus griseus OX=10029 GN=CgPICR_007779 PE=4 SV=1</t>
  </si>
  <si>
    <t>A0A3L7HX34</t>
  </si>
  <si>
    <t>Uncharacterized protein OS=Cricetulus griseus OX=10029 GN=CgPICR_009871 PE=3 SV=1</t>
  </si>
  <si>
    <t>A0A3L7HT81</t>
  </si>
  <si>
    <t>FAM83B OS=Cricetulus griseus OX=10029 GN=CgPICR_005172 PE=4 SV=1</t>
  </si>
  <si>
    <t>A0A3L7HPK5</t>
  </si>
  <si>
    <t>CDV3 OS=Cricetulus griseus OX=10029 GN=CgPICR_013201 PE=4 SV=1</t>
  </si>
  <si>
    <t>A0A3L7HLD3</t>
  </si>
  <si>
    <t>IGH-1A OS=Cricetulus griseus OX=10029 GN=CgPICR_019954 PE=4 SV=1</t>
  </si>
  <si>
    <t>A0A3L7HKJ8</t>
  </si>
  <si>
    <t>Uncharacterized protein OS=Cricetulus griseus OX=10029 GN=CgPICR_021169 PE=4 SV=1</t>
  </si>
  <si>
    <t>A0A3L7HK64</t>
  </si>
  <si>
    <t>RPL9 OS=Cricetulus griseus OX=10029 GN=CgPICR_001011 PE=4 SV=1</t>
  </si>
  <si>
    <t>A0A3L7HFW6</t>
  </si>
  <si>
    <t>CST3 OS=Cricetulus griseus OX=10029 GN=CgPICR_001325 PE=4 SV=1</t>
  </si>
  <si>
    <t>A0A3L7HE66</t>
  </si>
  <si>
    <t>Protein transport protein SEC23 OS=Cricetulus griseus OX=10029 GN=CgPICR_001350 PE=3 SV=1</t>
  </si>
  <si>
    <t>A0A3L7HDB3</t>
  </si>
  <si>
    <t>AK1 OS=Cricetulus griseus OX=10029 GN=CgPICR_015447 PE=3 SV=1</t>
  </si>
  <si>
    <t>A0A3L7HC31</t>
  </si>
  <si>
    <t>PPP1R9B OS=Cricetulus griseus OX=10029 GN=CgPICR_018801 PE=4 SV=1</t>
  </si>
  <si>
    <t>A0A3L7HBV6</t>
  </si>
  <si>
    <t>CD300E (Fragment) OS=Cricetulus griseus OX=10029 GN=CgPICR_012081 PE=4 SV=1</t>
  </si>
  <si>
    <t>A0A3L7GY94</t>
  </si>
  <si>
    <t>SNRPN (Fragment) OS=Cricetulus griseus OX=10029 GN=CgPICR_022070 PE=4 SV=1</t>
  </si>
  <si>
    <t>A0A3L7GX59</t>
  </si>
  <si>
    <t>IGHV3-23 OS=Cricetulus griseus OX=10029 GN=CgPICR_022531 PE=4 SV=1</t>
  </si>
  <si>
    <t>A0A3L7GVN1</t>
  </si>
  <si>
    <t>Uncharacterized protein OS=Cricetulus griseus OX=10029 GN=CgPICR_023067 PE=4 SV=1</t>
  </si>
  <si>
    <t>A0A061I9J9</t>
  </si>
  <si>
    <t>Putative UPF0505 protein C16orf62 like protein OS=Cricetulus griseus OX=10029 GN=H671_3g9716 PE=4 SV=1</t>
  </si>
  <si>
    <t>A0A061I6D4</t>
  </si>
  <si>
    <t>CD2 antigen cytoplasmic tail-binding protein 2 OS=Cricetulus griseus OX=10029 GN=CgPICR_017676 PE=4 SV=1</t>
  </si>
  <si>
    <t>A0A061HZ45</t>
  </si>
  <si>
    <t>Zinc finger protein (Fragment) OS=Cricetulus griseus OX=10029 GN=H671_20849 PE=4 SV=1</t>
  </si>
  <si>
    <t>Average</t>
  </si>
  <si>
    <t>Standard</t>
  </si>
  <si>
    <t>MW [Da]</t>
  </si>
  <si>
    <t>fmol</t>
  </si>
  <si>
    <t>mol</t>
  </si>
  <si>
    <t>ppm</t>
  </si>
  <si>
    <t>Note</t>
  </si>
  <si>
    <t>quantifiable</t>
  </si>
  <si>
    <t>fmol on col:</t>
  </si>
  <si>
    <t>g HCP/ug protein</t>
  </si>
  <si>
    <t>g HCP/mg</t>
  </si>
  <si>
    <t>g HCP</t>
  </si>
  <si>
    <t>per 3ug inj.</t>
  </si>
  <si>
    <t xml:space="preserve">ESTIMATED! </t>
  </si>
  <si>
    <t>For Hi3 quan - 3 unique peptides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</si>
</sst>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5"/>
      <name val="Calibri"/>
      <family val="2"/>
    </font>
    <font>
      <b/>
      <sz val="11"/>
      <color theme="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9"/>
      <name val="Calibri"/>
      <family val="2"/>
      <scheme val="minor"/>
    </font>
    <font>
      <sz val="11"/>
      <color theme="9"/>
      <name val="Calibri"/>
      <family val="2"/>
    </font>
    <font>
      <u val="double"/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indexed="64"/>
      </bottom>
      <diagonal/>
    </border>
    <border>
      <left style="thin">
        <color rgb="FFBFBFB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</borders>
  <cellStyleXfs count="2">
    <xf numFmtId="0" fontId="0" fillId="0" borderId="0" applyNumberFormat="0" applyFont="0" applyFill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1" xfId="0" applyFill="1" applyBorder="1"/>
    <xf numFmtId="11" fontId="0" fillId="0" borderId="0" xfId="0" applyNumberFormat="1"/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11" fontId="3" fillId="0" borderId="2" xfId="0" applyNumberFormat="1" applyFont="1" applyFill="1" applyBorder="1"/>
    <xf numFmtId="11" fontId="3" fillId="0" borderId="2" xfId="0" applyNumberFormat="1" applyFont="1" applyFill="1" applyBorder="1" applyAlignment="1">
      <alignment horizontal="center"/>
    </xf>
    <xf numFmtId="2" fontId="5" fillId="0" borderId="3" xfId="0" applyNumberFormat="1" applyFont="1" applyFill="1" applyBorder="1"/>
    <xf numFmtId="0" fontId="5" fillId="0" borderId="0" xfId="0" applyFont="1" applyFill="1"/>
    <xf numFmtId="11" fontId="5" fillId="0" borderId="0" xfId="0" applyNumberFormat="1" applyFont="1" applyFill="1"/>
    <xf numFmtId="164" fontId="6" fillId="0" borderId="0" xfId="0" applyNumberFormat="1" applyFont="1" applyFill="1" applyAlignment="1">
      <alignment horizontal="center"/>
    </xf>
    <xf numFmtId="0" fontId="5" fillId="0" borderId="5" xfId="0" applyFont="1" applyFill="1" applyBorder="1"/>
    <xf numFmtId="0" fontId="3" fillId="0" borderId="4" xfId="0" applyFont="1" applyBorder="1"/>
    <xf numFmtId="0" fontId="3" fillId="0" borderId="6" xfId="0" applyFont="1" applyFill="1" applyBorder="1"/>
    <xf numFmtId="11" fontId="3" fillId="0" borderId="4" xfId="0" applyNumberFormat="1" applyFont="1" applyBorder="1"/>
    <xf numFmtId="2" fontId="2" fillId="0" borderId="0" xfId="0" applyNumberFormat="1" applyFont="1"/>
    <xf numFmtId="0" fontId="2" fillId="0" borderId="0" xfId="0" applyFont="1" applyFill="1"/>
    <xf numFmtId="11" fontId="2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8" fillId="0" borderId="0" xfId="0" applyFont="1"/>
    <xf numFmtId="0" fontId="8" fillId="0" borderId="1" xfId="0" applyFont="1" applyFill="1" applyBorder="1"/>
    <xf numFmtId="11" fontId="8" fillId="0" borderId="0" xfId="0" applyNumberFormat="1" applyFont="1"/>
    <xf numFmtId="2" fontId="8" fillId="0" borderId="0" xfId="0" applyNumberFormat="1" applyFont="1"/>
    <xf numFmtId="0" fontId="8" fillId="0" borderId="0" xfId="0" applyFont="1" applyFill="1"/>
    <xf numFmtId="11" fontId="8" fillId="0" borderId="0" xfId="0" applyNumberFormat="1" applyFont="1" applyFill="1"/>
    <xf numFmtId="164" fontId="9" fillId="0" borderId="0" xfId="0" applyNumberFormat="1" applyFont="1" applyFill="1" applyAlignment="1">
      <alignment horizontal="center"/>
    </xf>
    <xf numFmtId="0" fontId="10" fillId="0" borderId="6" xfId="0" applyFont="1" applyFill="1" applyBorder="1"/>
    <xf numFmtId="0" fontId="11" fillId="0" borderId="1" xfId="0" applyFont="1" applyFill="1" applyBorder="1"/>
    <xf numFmtId="0" fontId="11" fillId="0" borderId="0" xfId="0" applyFont="1"/>
    <xf numFmtId="0" fontId="12" fillId="0" borderId="0" xfId="0" applyFont="1" applyFill="1"/>
    <xf numFmtId="0" fontId="13" fillId="0" borderId="0" xfId="0" applyFont="1"/>
    <xf numFmtId="0" fontId="13" fillId="0" borderId="1" xfId="0" applyFont="1" applyFill="1" applyBorder="1"/>
    <xf numFmtId="11" fontId="13" fillId="0" borderId="0" xfId="0" applyNumberFormat="1" applyFont="1"/>
    <xf numFmtId="2" fontId="13" fillId="0" borderId="0" xfId="0" applyNumberFormat="1" applyFont="1"/>
    <xf numFmtId="0" fontId="13" fillId="0" borderId="0" xfId="0" applyFont="1" applyFill="1"/>
    <xf numFmtId="11" fontId="13" fillId="0" borderId="0" xfId="0" applyNumberFormat="1" applyFont="1" applyFill="1"/>
    <xf numFmtId="0" fontId="14" fillId="0" borderId="0" xfId="0" applyFont="1"/>
    <xf numFmtId="164" fontId="12" fillId="0" borderId="0" xfId="1" applyNumberFormat="1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3"/>
  <sheetViews>
    <sheetView tabSelected="1" zoomScaleNormal="100" workbookViewId="0">
      <selection activeCell="C4" sqref="C4:C8"/>
    </sheetView>
  </sheetViews>
  <sheetFormatPr defaultRowHeight="15" x14ac:dyDescent="0.25"/>
  <cols>
    <col min="1" max="1" width="12.5703125" bestFit="1" customWidth="1"/>
    <col min="2" max="2" width="15.140625" customWidth="1"/>
    <col min="3" max="3" width="26.28515625" customWidth="1"/>
    <col min="4" max="9" width="15.140625" customWidth="1"/>
    <col min="10" max="10" width="15.140625" style="29" customWidth="1"/>
    <col min="11" max="11" width="15.140625" customWidth="1"/>
    <col min="12" max="17" width="11.5703125" customWidth="1"/>
    <col min="18" max="18" width="10.5703125" style="2" bestFit="1" customWidth="1"/>
    <col min="19" max="19" width="11.42578125" bestFit="1" customWidth="1"/>
    <col min="20" max="20" width="9.28515625" bestFit="1" customWidth="1"/>
    <col min="21" max="21" width="12" bestFit="1" customWidth="1"/>
    <col min="22" max="22" width="10.85546875" bestFit="1" customWidth="1"/>
    <col min="23" max="23" width="16.140625" bestFit="1" customWidth="1"/>
    <col min="24" max="24" width="9.5703125" bestFit="1" customWidth="1"/>
    <col min="25" max="25" width="9.28515625" bestFit="1" customWidth="1"/>
  </cols>
  <sheetData>
    <row r="1" spans="1:26" x14ac:dyDescent="0.25">
      <c r="V1" s="3" t="s">
        <v>130</v>
      </c>
    </row>
    <row r="2" spans="1:26" s="13" customFormat="1" x14ac:dyDescent="0.25">
      <c r="A2" s="13" t="s">
        <v>124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27" t="s">
        <v>120</v>
      </c>
      <c r="K2" s="14" t="s">
        <v>8</v>
      </c>
      <c r="L2" s="14" t="s">
        <v>9</v>
      </c>
      <c r="M2" s="14" t="s">
        <v>10</v>
      </c>
      <c r="N2" s="14" t="s">
        <v>11</v>
      </c>
      <c r="O2" s="14" t="s">
        <v>12</v>
      </c>
      <c r="P2" s="14" t="s">
        <v>13</v>
      </c>
      <c r="Q2" s="14" t="s">
        <v>14</v>
      </c>
      <c r="R2" s="15" t="s">
        <v>118</v>
      </c>
      <c r="T2" s="6" t="s">
        <v>121</v>
      </c>
      <c r="U2" s="6" t="s">
        <v>122</v>
      </c>
      <c r="V2" s="6" t="s">
        <v>129</v>
      </c>
      <c r="W2" s="6" t="s">
        <v>127</v>
      </c>
      <c r="X2" s="6" t="s">
        <v>128</v>
      </c>
      <c r="Y2" s="7" t="s">
        <v>123</v>
      </c>
    </row>
    <row r="3" spans="1:26" s="4" customFormat="1" x14ac:dyDescent="0.25">
      <c r="A3" s="4" t="s">
        <v>119</v>
      </c>
      <c r="B3" s="12" t="s">
        <v>30</v>
      </c>
      <c r="C3" s="12" t="s">
        <v>31</v>
      </c>
      <c r="D3" s="12">
        <v>11</v>
      </c>
      <c r="E3" s="12">
        <v>6</v>
      </c>
      <c r="F3" s="12">
        <v>230</v>
      </c>
      <c r="G3" s="12">
        <v>6</v>
      </c>
      <c r="H3" s="12">
        <v>857</v>
      </c>
      <c r="I3" s="12">
        <v>95.5</v>
      </c>
      <c r="J3" s="12">
        <f>I3*1000</f>
        <v>95500</v>
      </c>
      <c r="K3" s="12">
        <v>707.63</v>
      </c>
      <c r="L3" s="12">
        <v>439535295.79427099</v>
      </c>
      <c r="M3" s="12">
        <v>426983051.46081698</v>
      </c>
      <c r="N3" s="12">
        <v>421858948.55893397</v>
      </c>
      <c r="O3" s="12">
        <v>523945967.32165098</v>
      </c>
      <c r="P3" s="12">
        <v>537328509.255041</v>
      </c>
      <c r="Q3" s="12">
        <v>515511260.99753302</v>
      </c>
      <c r="R3" s="5">
        <f>AVERAGE(L3:Q3)</f>
        <v>477527172.2313745</v>
      </c>
      <c r="S3" s="4" t="s">
        <v>126</v>
      </c>
      <c r="T3" s="8">
        <v>150</v>
      </c>
      <c r="U3" s="9">
        <f>T3*(10^-15)</f>
        <v>1.5000000000000002E-13</v>
      </c>
      <c r="V3" s="10">
        <f>U3*J3</f>
        <v>1.4325000000000001E-8</v>
      </c>
      <c r="W3" s="10">
        <f>V3/3</f>
        <v>4.7750000000000006E-9</v>
      </c>
      <c r="X3" s="10">
        <f>W3/0.001</f>
        <v>4.7750000000000009E-6</v>
      </c>
      <c r="Y3" s="11">
        <f>X3*1000000000</f>
        <v>4775.0000000000009</v>
      </c>
    </row>
    <row r="4" spans="1:26" s="31" customFormat="1" x14ac:dyDescent="0.25">
      <c r="A4" s="31" t="s">
        <v>125</v>
      </c>
      <c r="B4" s="32" t="s">
        <v>34</v>
      </c>
      <c r="C4" s="32" t="s">
        <v>35</v>
      </c>
      <c r="D4" s="32">
        <v>26</v>
      </c>
      <c r="E4" s="32">
        <v>6</v>
      </c>
      <c r="F4" s="32">
        <v>39</v>
      </c>
      <c r="G4" s="30">
        <v>6</v>
      </c>
      <c r="H4" s="32">
        <v>333</v>
      </c>
      <c r="I4" s="32">
        <v>37.200000000000003</v>
      </c>
      <c r="J4" s="32">
        <f>I4*1000</f>
        <v>37200</v>
      </c>
      <c r="K4" s="32">
        <v>115.95</v>
      </c>
      <c r="L4" s="32">
        <v>2793253.1666666698</v>
      </c>
      <c r="M4" s="32">
        <v>3059765.2064634901</v>
      </c>
      <c r="N4" s="32">
        <v>3012324.92548976</v>
      </c>
      <c r="O4" s="32">
        <v>2870556.4354135599</v>
      </c>
      <c r="P4" s="32">
        <v>2997951.9596239598</v>
      </c>
      <c r="Q4" s="32">
        <v>2729883.8530073599</v>
      </c>
      <c r="R4" s="33">
        <f>AVERAGE(L4:Q4)</f>
        <v>2910622.5911107999</v>
      </c>
      <c r="T4" s="34">
        <f>$T$3/$R$3*R4</f>
        <v>0.91427967674911492</v>
      </c>
      <c r="U4" s="35">
        <f>T4*(10^-15)</f>
        <v>9.1427967674911505E-16</v>
      </c>
      <c r="V4" s="36">
        <f>U4*J4</f>
        <v>3.4011203975067081E-11</v>
      </c>
      <c r="W4" s="36">
        <f>V4/3</f>
        <v>1.1337067991689028E-11</v>
      </c>
      <c r="X4" s="36">
        <f>W4/0.001</f>
        <v>1.1337067991689028E-8</v>
      </c>
      <c r="Y4" s="38">
        <f>X4*1000000000</f>
        <v>11.337067991689027</v>
      </c>
    </row>
    <row r="5" spans="1:26" s="31" customFormat="1" x14ac:dyDescent="0.25">
      <c r="A5" s="31" t="s">
        <v>125</v>
      </c>
      <c r="B5" s="32" t="s">
        <v>46</v>
      </c>
      <c r="C5" s="32" t="s">
        <v>47</v>
      </c>
      <c r="D5" s="32">
        <v>8</v>
      </c>
      <c r="E5" s="32">
        <v>5</v>
      </c>
      <c r="F5" s="32">
        <v>29</v>
      </c>
      <c r="G5" s="30">
        <v>5</v>
      </c>
      <c r="H5" s="32">
        <v>688</v>
      </c>
      <c r="I5" s="32">
        <v>77.3</v>
      </c>
      <c r="J5" s="32">
        <f>I5*1000</f>
        <v>77300</v>
      </c>
      <c r="K5" s="32">
        <v>78.510000000000005</v>
      </c>
      <c r="L5" s="32">
        <v>1368472.66666667</v>
      </c>
      <c r="M5" s="32">
        <v>818125.28145872802</v>
      </c>
      <c r="N5" s="32">
        <v>1296802.41980293</v>
      </c>
      <c r="O5" s="32">
        <v>669273.39316568605</v>
      </c>
      <c r="P5" s="32">
        <v>765725.67342871102</v>
      </c>
      <c r="Q5" s="32">
        <v>1519003.6403926699</v>
      </c>
      <c r="R5" s="33">
        <f>AVERAGE(L5:Q5)</f>
        <v>1072900.5124858993</v>
      </c>
      <c r="T5" s="34">
        <f>$T$3/$R$3*R5</f>
        <v>0.33701763215038077</v>
      </c>
      <c r="U5" s="35">
        <f t="shared" ref="U5:U21" si="0">T5*(10^-15)</f>
        <v>3.3701763215038082E-16</v>
      </c>
      <c r="V5" s="36">
        <f t="shared" ref="V5:V21" si="1">U5*J5</f>
        <v>2.6051462965224436E-11</v>
      </c>
      <c r="W5" s="36">
        <f t="shared" ref="W5:W21" si="2">V5/3</f>
        <v>8.683820988408146E-12</v>
      </c>
      <c r="X5" s="36">
        <f t="shared" ref="X5:X21" si="3">W5/0.001</f>
        <v>8.6838209884081451E-9</v>
      </c>
      <c r="Y5" s="38">
        <f t="shared" ref="Y5:Y21" si="4">X5*1000000000</f>
        <v>8.6838209884081454</v>
      </c>
    </row>
    <row r="6" spans="1:26" s="31" customFormat="1" x14ac:dyDescent="0.25">
      <c r="A6" s="31" t="s">
        <v>125</v>
      </c>
      <c r="B6" s="32" t="s">
        <v>110</v>
      </c>
      <c r="C6" s="32" t="s">
        <v>111</v>
      </c>
      <c r="D6" s="32">
        <v>17</v>
      </c>
      <c r="E6" s="32">
        <v>5</v>
      </c>
      <c r="F6" s="32">
        <v>30</v>
      </c>
      <c r="G6" s="30">
        <v>5</v>
      </c>
      <c r="H6" s="32">
        <v>138</v>
      </c>
      <c r="I6" s="32">
        <v>15</v>
      </c>
      <c r="J6" s="32">
        <f>I6*1000</f>
        <v>15000</v>
      </c>
      <c r="K6" s="32">
        <v>84.83</v>
      </c>
      <c r="L6" s="32">
        <v>2858018.625</v>
      </c>
      <c r="M6" s="32">
        <v>2352612.7134337602</v>
      </c>
      <c r="N6" s="32">
        <v>2249533.9250470102</v>
      </c>
      <c r="O6" s="32">
        <v>1829840.18441618</v>
      </c>
      <c r="P6" s="32">
        <v>1824102.39992301</v>
      </c>
      <c r="Q6" s="32">
        <v>1896891.2058006199</v>
      </c>
      <c r="R6" s="33">
        <f>AVERAGE(L6:Q6)</f>
        <v>2168499.8422700968</v>
      </c>
      <c r="T6" s="34">
        <f>$T$3/$R$3*R6</f>
        <v>0.68116537708331748</v>
      </c>
      <c r="U6" s="35">
        <f t="shared" si="0"/>
        <v>6.8116537708331748E-16</v>
      </c>
      <c r="V6" s="36">
        <f t="shared" si="1"/>
        <v>1.0217480656249762E-11</v>
      </c>
      <c r="W6" s="36">
        <f t="shared" si="2"/>
        <v>3.4058268854165874E-12</v>
      </c>
      <c r="X6" s="36">
        <f t="shared" si="3"/>
        <v>3.4058268854165873E-9</v>
      </c>
      <c r="Y6" s="38">
        <f t="shared" si="4"/>
        <v>3.4058268854165874</v>
      </c>
    </row>
    <row r="7" spans="1:26" s="31" customFormat="1" x14ac:dyDescent="0.25">
      <c r="A7" s="31" t="s">
        <v>125</v>
      </c>
      <c r="B7" s="32" t="s">
        <v>50</v>
      </c>
      <c r="C7" s="32" t="s">
        <v>51</v>
      </c>
      <c r="D7" s="32">
        <v>26</v>
      </c>
      <c r="E7" s="32">
        <v>3</v>
      </c>
      <c r="F7" s="32">
        <v>9</v>
      </c>
      <c r="G7" s="30">
        <v>3</v>
      </c>
      <c r="H7" s="32">
        <v>100</v>
      </c>
      <c r="I7" s="32">
        <v>11.2</v>
      </c>
      <c r="J7" s="32">
        <f>I7*1000</f>
        <v>11200</v>
      </c>
      <c r="K7" s="32">
        <v>32.61</v>
      </c>
      <c r="L7" s="32">
        <v>1969764.83333333</v>
      </c>
      <c r="M7" s="32">
        <v>1797980.7883872101</v>
      </c>
      <c r="N7" s="32">
        <v>1942397.7927284699</v>
      </c>
      <c r="O7" s="32">
        <v>1969798.0793764701</v>
      </c>
      <c r="P7" s="32">
        <v>1795373.5419103701</v>
      </c>
      <c r="Q7" s="32">
        <v>1926737.9980524499</v>
      </c>
      <c r="R7" s="33">
        <f>AVERAGE(L7:Q7)</f>
        <v>1900342.1722980503</v>
      </c>
      <c r="T7" s="34">
        <f>$T$3/$R$3*R7</f>
        <v>0.59693215888161577</v>
      </c>
      <c r="U7" s="35">
        <f t="shared" si="0"/>
        <v>5.9693215888161585E-16</v>
      </c>
      <c r="V7" s="36">
        <f t="shared" si="1"/>
        <v>6.6856401794740974E-12</v>
      </c>
      <c r="W7" s="36">
        <f t="shared" si="2"/>
        <v>2.2285467264913658E-12</v>
      </c>
      <c r="X7" s="36">
        <f t="shared" si="3"/>
        <v>2.2285467264913656E-9</v>
      </c>
      <c r="Y7" s="38">
        <f t="shared" si="4"/>
        <v>2.2285467264913654</v>
      </c>
    </row>
    <row r="8" spans="1:26" s="31" customFormat="1" x14ac:dyDescent="0.25">
      <c r="A8" s="31" t="s">
        <v>125</v>
      </c>
      <c r="B8" s="32" t="s">
        <v>76</v>
      </c>
      <c r="C8" s="32" t="s">
        <v>77</v>
      </c>
      <c r="D8" s="32">
        <v>5</v>
      </c>
      <c r="E8" s="32">
        <v>3</v>
      </c>
      <c r="F8" s="32">
        <v>18</v>
      </c>
      <c r="G8" s="30">
        <v>3</v>
      </c>
      <c r="H8" s="32">
        <v>705</v>
      </c>
      <c r="I8" s="32">
        <v>78.599999999999994</v>
      </c>
      <c r="J8" s="32">
        <f>I8*1000</f>
        <v>78600</v>
      </c>
      <c r="K8" s="32">
        <v>48.26</v>
      </c>
      <c r="L8" s="32">
        <v>1713668.125</v>
      </c>
      <c r="M8" s="32">
        <v>1761466.8529733601</v>
      </c>
      <c r="N8" s="32">
        <v>1892373.05567025</v>
      </c>
      <c r="O8" s="32">
        <v>1938722.18452328</v>
      </c>
      <c r="P8" s="32">
        <v>2109773.39653312</v>
      </c>
      <c r="Q8" s="32">
        <v>2138659.9132523602</v>
      </c>
      <c r="R8" s="33">
        <f>AVERAGE(L8:Q8)</f>
        <v>1925777.2546587281</v>
      </c>
      <c r="T8" s="34">
        <f>$T$3/$R$3*R8</f>
        <v>0.60492178245900063</v>
      </c>
      <c r="U8" s="35">
        <f t="shared" si="0"/>
        <v>6.0492178245900068E-16</v>
      </c>
      <c r="V8" s="36">
        <f t="shared" si="1"/>
        <v>4.7546852101277453E-11</v>
      </c>
      <c r="W8" s="36">
        <f t="shared" si="2"/>
        <v>1.5848950700425818E-11</v>
      </c>
      <c r="X8" s="36">
        <f t="shared" si="3"/>
        <v>1.5848950700425817E-8</v>
      </c>
      <c r="Y8" s="38">
        <f t="shared" si="4"/>
        <v>15.848950700425817</v>
      </c>
    </row>
    <row r="9" spans="1:26" x14ac:dyDescent="0.25">
      <c r="B9" s="1" t="s">
        <v>58</v>
      </c>
      <c r="C9" s="1" t="s">
        <v>59</v>
      </c>
      <c r="D9" s="1">
        <v>4</v>
      </c>
      <c r="E9" s="1">
        <v>2</v>
      </c>
      <c r="F9" s="1">
        <v>3</v>
      </c>
      <c r="G9" s="1">
        <v>2</v>
      </c>
      <c r="H9" s="1">
        <v>472</v>
      </c>
      <c r="I9" s="1">
        <v>51.5</v>
      </c>
      <c r="J9" s="28">
        <f>I9*1000</f>
        <v>51500</v>
      </c>
      <c r="K9" s="1">
        <v>5.99</v>
      </c>
      <c r="L9" s="1">
        <v>489037.078125</v>
      </c>
      <c r="M9" s="1">
        <v>507765.716377565</v>
      </c>
      <c r="N9" s="1">
        <v>457778.50732111197</v>
      </c>
      <c r="O9" s="1">
        <v>523303.82760960102</v>
      </c>
      <c r="P9" s="1">
        <v>542285.19808589597</v>
      </c>
      <c r="Q9" s="1">
        <v>530303.60583962302</v>
      </c>
      <c r="R9" s="2">
        <f>AVERAGE(L9:Q9)</f>
        <v>508412.32222646615</v>
      </c>
      <c r="T9" s="16"/>
      <c r="U9" s="17"/>
      <c r="V9" s="18"/>
      <c r="W9" s="18"/>
      <c r="X9" s="18"/>
      <c r="Y9" s="19"/>
    </row>
    <row r="10" spans="1:26" x14ac:dyDescent="0.25">
      <c r="B10" s="1" t="s">
        <v>90</v>
      </c>
      <c r="C10" s="1" t="s">
        <v>91</v>
      </c>
      <c r="D10" s="1">
        <v>6</v>
      </c>
      <c r="E10" s="1">
        <v>2</v>
      </c>
      <c r="F10" s="1">
        <v>12</v>
      </c>
      <c r="G10" s="1">
        <v>2</v>
      </c>
      <c r="H10" s="1">
        <v>541</v>
      </c>
      <c r="I10" s="1">
        <v>59.7</v>
      </c>
      <c r="J10" s="28">
        <f>I10*1000</f>
        <v>59700</v>
      </c>
      <c r="K10" s="1">
        <v>27.59</v>
      </c>
      <c r="L10" s="1">
        <v>1508105.4375</v>
      </c>
      <c r="M10" s="1">
        <v>1360743.66750773</v>
      </c>
      <c r="N10" s="1">
        <v>1225569.17051151</v>
      </c>
      <c r="O10" s="1">
        <v>1550653.6462594101</v>
      </c>
      <c r="P10" s="1">
        <v>1029350.2292371599</v>
      </c>
      <c r="Q10" s="1">
        <v>928442.50368993205</v>
      </c>
      <c r="R10" s="2">
        <f>AVERAGE(L10:Q10)</f>
        <v>1267144.1091176237</v>
      </c>
      <c r="T10" s="16"/>
      <c r="U10" s="17"/>
      <c r="V10" s="18"/>
      <c r="W10" s="18"/>
      <c r="X10" s="18"/>
      <c r="Y10" s="19"/>
    </row>
    <row r="11" spans="1:26" x14ac:dyDescent="0.25">
      <c r="B11" s="1" t="s">
        <v>72</v>
      </c>
      <c r="C11" s="1" t="s">
        <v>73</v>
      </c>
      <c r="D11" s="1">
        <v>9</v>
      </c>
      <c r="E11" s="1">
        <v>14</v>
      </c>
      <c r="F11" s="1">
        <v>84</v>
      </c>
      <c r="G11" s="1">
        <v>1</v>
      </c>
      <c r="H11" s="1">
        <v>1637</v>
      </c>
      <c r="I11" s="1">
        <v>176.3</v>
      </c>
      <c r="J11" s="28">
        <f>I11*1000</f>
        <v>176300</v>
      </c>
      <c r="K11" s="1">
        <v>218.63</v>
      </c>
      <c r="L11" s="1">
        <v>7741653.7083333302</v>
      </c>
      <c r="M11" s="1">
        <v>7480479.8593753604</v>
      </c>
      <c r="N11" s="1">
        <v>8252812.1055083601</v>
      </c>
      <c r="O11" s="1">
        <v>24010.6028472576</v>
      </c>
      <c r="P11" s="1">
        <v>24937.4247476376</v>
      </c>
      <c r="Q11" s="1">
        <v>26328.785419562701</v>
      </c>
      <c r="R11" s="2">
        <f>AVERAGE(L11:Q11)</f>
        <v>3925037.0810385845</v>
      </c>
      <c r="T11" s="16"/>
      <c r="U11" s="17"/>
      <c r="V11" s="18"/>
      <c r="W11" s="18"/>
      <c r="X11" s="18"/>
      <c r="Y11" s="19"/>
    </row>
    <row r="12" spans="1:26" x14ac:dyDescent="0.25">
      <c r="B12" s="1" t="s">
        <v>84</v>
      </c>
      <c r="C12" s="1" t="s">
        <v>85</v>
      </c>
      <c r="D12" s="1">
        <v>5</v>
      </c>
      <c r="E12" s="1">
        <v>2</v>
      </c>
      <c r="F12" s="1">
        <v>8</v>
      </c>
      <c r="G12" s="1">
        <v>1</v>
      </c>
      <c r="H12" s="1">
        <v>305</v>
      </c>
      <c r="I12" s="1">
        <v>33.799999999999997</v>
      </c>
      <c r="J12" s="28">
        <f>I12*1000</f>
        <v>33800</v>
      </c>
      <c r="K12" s="1">
        <v>17.559999999999999</v>
      </c>
      <c r="L12" s="1">
        <v>1008505.59375</v>
      </c>
      <c r="M12" s="1">
        <v>1197761.91212496</v>
      </c>
      <c r="N12" s="1">
        <v>1232660.5865634801</v>
      </c>
      <c r="O12" s="1">
        <v>1595328.23559021</v>
      </c>
      <c r="P12" s="1">
        <v>1850962.07637945</v>
      </c>
      <c r="Q12" s="1">
        <v>1855956.8155891199</v>
      </c>
      <c r="R12" s="2">
        <f>AVERAGE(L12:Q12)</f>
        <v>1456862.5366662033</v>
      </c>
      <c r="T12" s="16"/>
      <c r="U12" s="17"/>
      <c r="V12" s="18"/>
      <c r="W12" s="18"/>
      <c r="X12" s="18"/>
      <c r="Y12" s="19"/>
    </row>
    <row r="13" spans="1:26" x14ac:dyDescent="0.25">
      <c r="B13" s="1" t="s">
        <v>108</v>
      </c>
      <c r="C13" s="1" t="s">
        <v>109</v>
      </c>
      <c r="D13" s="1">
        <v>4</v>
      </c>
      <c r="E13" s="1">
        <v>2</v>
      </c>
      <c r="F13" s="1">
        <v>6</v>
      </c>
      <c r="G13" s="1">
        <v>1</v>
      </c>
      <c r="H13" s="1">
        <v>439</v>
      </c>
      <c r="I13" s="1">
        <v>49.2</v>
      </c>
      <c r="J13" s="28">
        <f>I13*1000</f>
        <v>49200</v>
      </c>
      <c r="K13" s="1">
        <v>12.87</v>
      </c>
      <c r="L13" s="1">
        <v>1166049.25</v>
      </c>
      <c r="M13" s="1">
        <v>794434.260641417</v>
      </c>
      <c r="N13" s="1">
        <v>625376.45739541505</v>
      </c>
      <c r="O13" s="1">
        <v>515847.74138129898</v>
      </c>
      <c r="P13" s="1">
        <v>424971.85161720699</v>
      </c>
      <c r="Q13" s="1">
        <v>376808.847882809</v>
      </c>
      <c r="R13" s="2">
        <f>AVERAGE(L13:Q13)</f>
        <v>650581.40148635779</v>
      </c>
      <c r="T13" s="16"/>
      <c r="U13" s="17"/>
      <c r="V13" s="18"/>
      <c r="W13" s="18"/>
      <c r="X13" s="18"/>
      <c r="Y13" s="19"/>
    </row>
    <row r="14" spans="1:26" s="20" customFormat="1" x14ac:dyDescent="0.25">
      <c r="B14" s="21" t="s">
        <v>15</v>
      </c>
      <c r="C14" s="21" t="s">
        <v>16</v>
      </c>
      <c r="D14" s="21">
        <v>28</v>
      </c>
      <c r="E14" s="21">
        <v>1</v>
      </c>
      <c r="F14" s="21">
        <v>1</v>
      </c>
      <c r="G14" s="21">
        <v>1</v>
      </c>
      <c r="H14" s="21">
        <v>69</v>
      </c>
      <c r="I14" s="21">
        <v>7.1</v>
      </c>
      <c r="J14" s="21">
        <f>I14*1000</f>
        <v>7100</v>
      </c>
      <c r="K14" s="21">
        <v>2.34</v>
      </c>
      <c r="L14" s="21">
        <v>793740.5</v>
      </c>
      <c r="M14" s="21">
        <v>689250.55534088495</v>
      </c>
      <c r="N14" s="21">
        <v>622208.45928900701</v>
      </c>
      <c r="O14" s="21">
        <v>866695.616699773</v>
      </c>
      <c r="P14" s="21">
        <v>556286.88032261305</v>
      </c>
      <c r="Q14" s="21">
        <v>793261.59626419703</v>
      </c>
      <c r="R14" s="22">
        <f>AVERAGE(L14:Q14)</f>
        <v>720240.60131941235</v>
      </c>
      <c r="T14" s="23">
        <f>$T$3/$R$3*R14</f>
        <v>0.22624071776498936</v>
      </c>
      <c r="U14" s="24">
        <f t="shared" si="0"/>
        <v>2.262407177649894E-16</v>
      </c>
      <c r="V14" s="25">
        <f t="shared" si="1"/>
        <v>1.6063090961314246E-12</v>
      </c>
      <c r="W14" s="25">
        <f t="shared" si="2"/>
        <v>5.3543636537714158E-13</v>
      </c>
      <c r="X14" s="25">
        <f t="shared" si="3"/>
        <v>5.3543636537714153E-10</v>
      </c>
      <c r="Y14" s="26">
        <f t="shared" si="4"/>
        <v>0.53543636537714157</v>
      </c>
      <c r="Z14" s="37" t="s">
        <v>131</v>
      </c>
    </row>
    <row r="15" spans="1:26" s="20" customFormat="1" x14ac:dyDescent="0.25">
      <c r="B15" s="21" t="s">
        <v>18</v>
      </c>
      <c r="C15" s="21" t="s">
        <v>19</v>
      </c>
      <c r="D15" s="21">
        <v>80</v>
      </c>
      <c r="E15" s="21">
        <v>1</v>
      </c>
      <c r="F15" s="21">
        <v>5</v>
      </c>
      <c r="G15" s="21">
        <v>1</v>
      </c>
      <c r="H15" s="21">
        <v>44</v>
      </c>
      <c r="I15" s="21">
        <v>4.8</v>
      </c>
      <c r="J15" s="21">
        <f>I15*1000</f>
        <v>4800</v>
      </c>
      <c r="K15" s="21">
        <v>8.66</v>
      </c>
      <c r="L15" s="21">
        <v>549113.5</v>
      </c>
      <c r="M15" s="21" t="s">
        <v>17</v>
      </c>
      <c r="N15" s="21">
        <v>1244561.80126591</v>
      </c>
      <c r="O15" s="21">
        <v>1099910.9674339099</v>
      </c>
      <c r="P15" s="21">
        <v>897196.04108562996</v>
      </c>
      <c r="Q15" s="21" t="s">
        <v>17</v>
      </c>
      <c r="R15" s="22">
        <f>AVERAGE(L15:Q15)</f>
        <v>947695.57744636247</v>
      </c>
      <c r="T15" s="23">
        <f>$T$3/$R$3*R15</f>
        <v>0.29768847697755063</v>
      </c>
      <c r="U15" s="24">
        <f t="shared" si="0"/>
        <v>2.9768847697755067E-16</v>
      </c>
      <c r="V15" s="25">
        <f t="shared" si="1"/>
        <v>1.4289046894922433E-12</v>
      </c>
      <c r="W15" s="25">
        <f t="shared" si="2"/>
        <v>4.7630156316408113E-13</v>
      </c>
      <c r="X15" s="25">
        <f t="shared" si="3"/>
        <v>4.7630156316408115E-10</v>
      </c>
      <c r="Y15" s="26">
        <f t="shared" si="4"/>
        <v>0.47630156316408118</v>
      </c>
      <c r="Z15" s="20" t="s">
        <v>132</v>
      </c>
    </row>
    <row r="16" spans="1:26" s="20" customFormat="1" x14ac:dyDescent="0.25">
      <c r="B16" s="21" t="s">
        <v>20</v>
      </c>
      <c r="C16" s="21" t="s">
        <v>21</v>
      </c>
      <c r="D16" s="21">
        <v>100</v>
      </c>
      <c r="E16" s="21">
        <v>1</v>
      </c>
      <c r="F16" s="21">
        <v>2</v>
      </c>
      <c r="G16" s="21">
        <v>1</v>
      </c>
      <c r="H16" s="21">
        <v>18</v>
      </c>
      <c r="I16" s="21">
        <v>2.1</v>
      </c>
      <c r="J16" s="21">
        <f>I16*1000</f>
        <v>2100</v>
      </c>
      <c r="K16" s="21">
        <v>2.76</v>
      </c>
      <c r="L16" s="21">
        <v>764303744</v>
      </c>
      <c r="M16" s="21">
        <v>696493515.41958702</v>
      </c>
      <c r="N16" s="21">
        <v>646967572.87967098</v>
      </c>
      <c r="O16" s="21">
        <v>764135061.03791702</v>
      </c>
      <c r="P16" s="21">
        <v>562767145.74097502</v>
      </c>
      <c r="Q16" s="21">
        <v>662993287.24834502</v>
      </c>
      <c r="R16" s="22">
        <f>AVERAGE(L16:Q16)</f>
        <v>682943387.72108257</v>
      </c>
      <c r="T16" s="23">
        <f>$T$3/$R$3*R16</f>
        <v>214.52498227373493</v>
      </c>
      <c r="U16" s="24">
        <f t="shared" si="0"/>
        <v>2.1452498227373494E-13</v>
      </c>
      <c r="V16" s="25">
        <f t="shared" si="1"/>
        <v>4.5050246277484338E-10</v>
      </c>
      <c r="W16" s="25">
        <f t="shared" si="2"/>
        <v>1.5016748759161445E-10</v>
      </c>
      <c r="X16" s="25">
        <f t="shared" si="3"/>
        <v>1.5016748759161444E-7</v>
      </c>
      <c r="Y16" s="26">
        <f t="shared" si="4"/>
        <v>150.16748759161445</v>
      </c>
    </row>
    <row r="17" spans="2:25" s="20" customFormat="1" x14ac:dyDescent="0.25">
      <c r="B17" s="21" t="s">
        <v>22</v>
      </c>
      <c r="C17" s="21" t="s">
        <v>23</v>
      </c>
      <c r="D17" s="21">
        <v>58</v>
      </c>
      <c r="E17" s="21">
        <v>1</v>
      </c>
      <c r="F17" s="21">
        <v>3</v>
      </c>
      <c r="G17" s="21">
        <v>1</v>
      </c>
      <c r="H17" s="21">
        <v>66</v>
      </c>
      <c r="I17" s="21">
        <v>6.4</v>
      </c>
      <c r="J17" s="21">
        <f>I17*1000</f>
        <v>6400</v>
      </c>
      <c r="K17" s="21">
        <v>8.02</v>
      </c>
      <c r="L17" s="21">
        <v>26812562</v>
      </c>
      <c r="M17" s="21">
        <v>26499354.4831044</v>
      </c>
      <c r="N17" s="21">
        <v>12016962.202105399</v>
      </c>
      <c r="O17" s="21">
        <v>15608585.878716201</v>
      </c>
      <c r="P17" s="21">
        <v>13400939.406891299</v>
      </c>
      <c r="Q17" s="21">
        <v>7587273.7942231297</v>
      </c>
      <c r="R17" s="22">
        <f>AVERAGE(L17:Q17)</f>
        <v>16987612.960840072</v>
      </c>
      <c r="T17" s="23">
        <f>$T$3/$R$3*R17</f>
        <v>5.3361192667196935</v>
      </c>
      <c r="U17" s="24">
        <f t="shared" si="0"/>
        <v>5.3361192667196937E-15</v>
      </c>
      <c r="V17" s="25">
        <f t="shared" si="1"/>
        <v>3.4151163307006041E-11</v>
      </c>
      <c r="W17" s="25">
        <f t="shared" si="2"/>
        <v>1.1383721102335347E-11</v>
      </c>
      <c r="X17" s="25">
        <f t="shared" si="3"/>
        <v>1.1383721102335348E-8</v>
      </c>
      <c r="Y17" s="26">
        <f t="shared" si="4"/>
        <v>11.383721102335347</v>
      </c>
    </row>
    <row r="18" spans="2:25" s="20" customFormat="1" x14ac:dyDescent="0.25">
      <c r="B18" s="21" t="s">
        <v>24</v>
      </c>
      <c r="C18" s="21" t="s">
        <v>25</v>
      </c>
      <c r="D18" s="21">
        <v>86</v>
      </c>
      <c r="E18" s="21">
        <v>1</v>
      </c>
      <c r="F18" s="21">
        <v>5</v>
      </c>
      <c r="G18" s="21">
        <v>1</v>
      </c>
      <c r="H18" s="21">
        <v>36</v>
      </c>
      <c r="I18" s="21">
        <v>4.2</v>
      </c>
      <c r="J18" s="21">
        <f>I18*1000</f>
        <v>4200</v>
      </c>
      <c r="K18" s="21">
        <v>15.44</v>
      </c>
      <c r="L18" s="21">
        <v>26812562</v>
      </c>
      <c r="M18" s="21">
        <v>26499354.4831044</v>
      </c>
      <c r="N18" s="21">
        <v>12016962.202105399</v>
      </c>
      <c r="O18" s="21">
        <v>15608585.878716201</v>
      </c>
      <c r="P18" s="21">
        <v>13400939.406891299</v>
      </c>
      <c r="Q18" s="21">
        <v>7587273.7942231297</v>
      </c>
      <c r="R18" s="22">
        <f>AVERAGE(L18:Q18)</f>
        <v>16987612.960840072</v>
      </c>
      <c r="T18" s="23">
        <f>$T$3/$R$3*R18</f>
        <v>5.3361192667196935</v>
      </c>
      <c r="U18" s="24">
        <f t="shared" si="0"/>
        <v>5.3361192667196937E-15</v>
      </c>
      <c r="V18" s="25">
        <f t="shared" si="1"/>
        <v>2.2411700920222714E-11</v>
      </c>
      <c r="W18" s="25">
        <f t="shared" si="2"/>
        <v>7.4705669734075719E-12</v>
      </c>
      <c r="X18" s="25">
        <f t="shared" si="3"/>
        <v>7.4705669734075715E-9</v>
      </c>
      <c r="Y18" s="26">
        <f t="shared" si="4"/>
        <v>7.4705669734075713</v>
      </c>
    </row>
    <row r="19" spans="2:25" s="20" customFormat="1" x14ac:dyDescent="0.25">
      <c r="B19" s="21" t="s">
        <v>26</v>
      </c>
      <c r="C19" s="21" t="s">
        <v>27</v>
      </c>
      <c r="D19" s="21">
        <v>60</v>
      </c>
      <c r="E19" s="21">
        <v>1</v>
      </c>
      <c r="F19" s="21">
        <v>169</v>
      </c>
      <c r="G19" s="21">
        <v>1</v>
      </c>
      <c r="H19" s="21">
        <v>55</v>
      </c>
      <c r="I19" s="21">
        <v>6</v>
      </c>
      <c r="J19" s="21">
        <f>I19*1000</f>
        <v>6000</v>
      </c>
      <c r="K19" s="21">
        <v>458.62</v>
      </c>
      <c r="L19" s="21">
        <v>15124087.375</v>
      </c>
      <c r="M19" s="21">
        <v>27032215.485162899</v>
      </c>
      <c r="N19" s="21">
        <v>50757195.361990198</v>
      </c>
      <c r="O19" s="21">
        <v>14441795.8350475</v>
      </c>
      <c r="P19" s="21">
        <v>14963347.389337899</v>
      </c>
      <c r="Q19" s="21">
        <v>17300137.987064201</v>
      </c>
      <c r="R19" s="22">
        <f>AVERAGE(L19:Q19)</f>
        <v>23269796.572267115</v>
      </c>
      <c r="T19" s="23">
        <f>$T$3/$R$3*R19</f>
        <v>7.3094677932774115</v>
      </c>
      <c r="U19" s="24">
        <f t="shared" si="0"/>
        <v>7.3094677932774114E-15</v>
      </c>
      <c r="V19" s="25">
        <f t="shared" si="1"/>
        <v>4.3856806759664466E-11</v>
      </c>
      <c r="W19" s="25">
        <f t="shared" si="2"/>
        <v>1.4618935586554822E-11</v>
      </c>
      <c r="X19" s="25">
        <f t="shared" si="3"/>
        <v>1.4618935586554822E-8</v>
      </c>
      <c r="Y19" s="26">
        <f t="shared" si="4"/>
        <v>14.618935586554823</v>
      </c>
    </row>
    <row r="20" spans="2:25" s="20" customFormat="1" x14ac:dyDescent="0.25">
      <c r="B20" s="21" t="s">
        <v>28</v>
      </c>
      <c r="C20" s="21" t="s">
        <v>29</v>
      </c>
      <c r="D20" s="21">
        <v>12</v>
      </c>
      <c r="E20" s="21">
        <v>1</v>
      </c>
      <c r="F20" s="21">
        <v>3</v>
      </c>
      <c r="G20" s="21">
        <v>1</v>
      </c>
      <c r="H20" s="21">
        <v>85</v>
      </c>
      <c r="I20" s="21">
        <v>8.8000000000000007</v>
      </c>
      <c r="J20" s="21">
        <f>I20*1000</f>
        <v>8800</v>
      </c>
      <c r="K20" s="21">
        <v>6.18</v>
      </c>
      <c r="L20" s="21">
        <v>7959671</v>
      </c>
      <c r="M20" s="21">
        <v>8281645.2497597504</v>
      </c>
      <c r="N20" s="21">
        <v>7879324.8993080202</v>
      </c>
      <c r="O20" s="21">
        <v>8950265.9054489192</v>
      </c>
      <c r="P20" s="21">
        <v>7865550.3274742402</v>
      </c>
      <c r="Q20" s="21">
        <v>6793366.4821208296</v>
      </c>
      <c r="R20" s="22">
        <f>AVERAGE(L20:Q20)</f>
        <v>7954970.6440186249</v>
      </c>
      <c r="T20" s="23">
        <f>$T$3/$R$3*R20</f>
        <v>2.498801463018391</v>
      </c>
      <c r="U20" s="24">
        <f t="shared" si="0"/>
        <v>2.4988014630183913E-15</v>
      </c>
      <c r="V20" s="25">
        <f t="shared" si="1"/>
        <v>2.1989452874561845E-11</v>
      </c>
      <c r="W20" s="25">
        <f t="shared" si="2"/>
        <v>7.3298176248539487E-12</v>
      </c>
      <c r="X20" s="25">
        <f t="shared" si="3"/>
        <v>7.3298176248539483E-9</v>
      </c>
      <c r="Y20" s="26">
        <f t="shared" si="4"/>
        <v>7.3298176248539484</v>
      </c>
    </row>
    <row r="21" spans="2:25" s="20" customFormat="1" x14ac:dyDescent="0.25">
      <c r="B21" s="21" t="s">
        <v>32</v>
      </c>
      <c r="C21" s="21" t="s">
        <v>33</v>
      </c>
      <c r="D21" s="21">
        <v>48</v>
      </c>
      <c r="E21" s="21">
        <v>1</v>
      </c>
      <c r="F21" s="21">
        <v>3</v>
      </c>
      <c r="G21" s="21">
        <v>1</v>
      </c>
      <c r="H21" s="21">
        <v>31</v>
      </c>
      <c r="I21" s="21">
        <v>3.5</v>
      </c>
      <c r="J21" s="21">
        <f>I21*1000</f>
        <v>3500</v>
      </c>
      <c r="K21" s="21">
        <v>7.41</v>
      </c>
      <c r="L21" s="21">
        <v>14308656</v>
      </c>
      <c r="M21" s="21">
        <v>14980128.3151822</v>
      </c>
      <c r="N21" s="21">
        <v>14277509.2477533</v>
      </c>
      <c r="O21" s="21">
        <v>15311191.1349588</v>
      </c>
      <c r="P21" s="21">
        <v>16755419.775079999</v>
      </c>
      <c r="Q21" s="21">
        <v>17560338.354041301</v>
      </c>
      <c r="R21" s="22">
        <f>AVERAGE(L21:Q21)</f>
        <v>15532207.137835935</v>
      </c>
      <c r="T21" s="23">
        <f>$T$3/$R$3*R21</f>
        <v>4.8789497355482965</v>
      </c>
      <c r="U21" s="24">
        <f t="shared" si="0"/>
        <v>4.8789497355482972E-15</v>
      </c>
      <c r="V21" s="25">
        <f t="shared" si="1"/>
        <v>1.7076324074419041E-11</v>
      </c>
      <c r="W21" s="25">
        <f t="shared" si="2"/>
        <v>5.6921080248063466E-12</v>
      </c>
      <c r="X21" s="25">
        <f t="shared" si="3"/>
        <v>5.6921080248063462E-9</v>
      </c>
      <c r="Y21" s="26">
        <f t="shared" si="4"/>
        <v>5.6921080248063465</v>
      </c>
    </row>
    <row r="22" spans="2:25" x14ac:dyDescent="0.25">
      <c r="B22" s="1" t="s">
        <v>36</v>
      </c>
      <c r="C22" s="1" t="s">
        <v>37</v>
      </c>
      <c r="D22" s="1">
        <v>5</v>
      </c>
      <c r="E22" s="1">
        <v>1</v>
      </c>
      <c r="F22" s="1">
        <v>10</v>
      </c>
      <c r="G22" s="1">
        <v>1</v>
      </c>
      <c r="H22" s="1">
        <v>164</v>
      </c>
      <c r="I22" s="1">
        <v>18</v>
      </c>
      <c r="J22" s="28">
        <f>I22*1000</f>
        <v>18000</v>
      </c>
      <c r="K22" s="1">
        <v>23.95</v>
      </c>
      <c r="L22" s="1">
        <v>87358176</v>
      </c>
      <c r="M22" s="1">
        <v>142665408.59774199</v>
      </c>
      <c r="N22" s="1">
        <v>181436572.91545901</v>
      </c>
      <c r="O22" s="1">
        <v>73418069.930177301</v>
      </c>
      <c r="P22" s="1">
        <v>125143861.088958</v>
      </c>
      <c r="Q22" s="1">
        <v>162070588.44938999</v>
      </c>
      <c r="R22" s="2">
        <f>AVERAGE(L22:Q22)</f>
        <v>128682112.83028774</v>
      </c>
      <c r="T22" s="16"/>
      <c r="U22" s="17"/>
      <c r="V22" s="18"/>
      <c r="W22" s="18"/>
      <c r="X22" s="18"/>
      <c r="Y22" s="19"/>
    </row>
    <row r="23" spans="2:25" x14ac:dyDescent="0.25">
      <c r="B23" s="1" t="s">
        <v>38</v>
      </c>
      <c r="C23" s="1" t="s">
        <v>39</v>
      </c>
      <c r="D23" s="1">
        <v>9</v>
      </c>
      <c r="E23" s="1">
        <v>1</v>
      </c>
      <c r="F23" s="1">
        <v>1</v>
      </c>
      <c r="G23" s="1">
        <v>1</v>
      </c>
      <c r="H23" s="1">
        <v>202</v>
      </c>
      <c r="I23" s="1">
        <v>22.9</v>
      </c>
      <c r="J23" s="28">
        <f>I23*1000</f>
        <v>22900</v>
      </c>
      <c r="K23" s="1">
        <v>2.4</v>
      </c>
      <c r="L23" s="1">
        <v>8130366</v>
      </c>
      <c r="M23" s="1">
        <v>7983153.0810741801</v>
      </c>
      <c r="N23" s="1">
        <v>5913103.6149337096</v>
      </c>
      <c r="O23" s="1">
        <v>3703940.2608014098</v>
      </c>
      <c r="P23" s="1">
        <v>4561008.20095539</v>
      </c>
      <c r="Q23" s="1">
        <v>4511392.5808080798</v>
      </c>
      <c r="R23" s="2">
        <f>AVERAGE(L23:Q23)</f>
        <v>5800493.9564287951</v>
      </c>
      <c r="T23" s="16"/>
      <c r="U23" s="17"/>
      <c r="V23" s="18"/>
      <c r="W23" s="18"/>
      <c r="X23" s="18"/>
      <c r="Y23" s="19"/>
    </row>
    <row r="24" spans="2:25" x14ac:dyDescent="0.25">
      <c r="B24" s="1" t="s">
        <v>40</v>
      </c>
      <c r="C24" s="1" t="s">
        <v>41</v>
      </c>
      <c r="D24" s="1">
        <v>5</v>
      </c>
      <c r="E24" s="1">
        <v>1</v>
      </c>
      <c r="F24" s="1">
        <v>307</v>
      </c>
      <c r="G24" s="1">
        <v>1</v>
      </c>
      <c r="H24" s="1">
        <v>714</v>
      </c>
      <c r="I24" s="1">
        <v>81.400000000000006</v>
      </c>
      <c r="J24" s="28">
        <f>I24*1000</f>
        <v>81400</v>
      </c>
      <c r="K24" s="1">
        <v>846.49</v>
      </c>
      <c r="L24" s="1">
        <v>32580114.875</v>
      </c>
      <c r="M24" s="1">
        <v>52914191.541276596</v>
      </c>
      <c r="N24" s="1">
        <v>110695422.840275</v>
      </c>
      <c r="O24" s="1">
        <v>30204529.881913401</v>
      </c>
      <c r="P24" s="1">
        <v>27500402.0803123</v>
      </c>
      <c r="Q24" s="1">
        <v>49510910.5414702</v>
      </c>
      <c r="R24" s="2">
        <f>AVERAGE(L24:Q24)</f>
        <v>50567595.293374591</v>
      </c>
      <c r="T24" s="16"/>
      <c r="U24" s="17"/>
      <c r="V24" s="18"/>
      <c r="W24" s="18"/>
      <c r="X24" s="18"/>
      <c r="Y24" s="19"/>
    </row>
    <row r="25" spans="2:25" x14ac:dyDescent="0.25">
      <c r="B25" s="1" t="s">
        <v>42</v>
      </c>
      <c r="C25" s="1" t="s">
        <v>43</v>
      </c>
      <c r="D25" s="1">
        <v>2</v>
      </c>
      <c r="E25" s="1">
        <v>1</v>
      </c>
      <c r="F25" s="1">
        <v>2</v>
      </c>
      <c r="G25" s="1">
        <v>1</v>
      </c>
      <c r="H25" s="1">
        <v>590</v>
      </c>
      <c r="I25" s="1">
        <v>68.5</v>
      </c>
      <c r="J25" s="28">
        <f>I25*1000</f>
        <v>68500</v>
      </c>
      <c r="K25" s="1">
        <v>3.84</v>
      </c>
      <c r="L25" s="1">
        <v>2615284.25</v>
      </c>
      <c r="M25" s="1">
        <v>2347475.2717560502</v>
      </c>
      <c r="N25" s="1">
        <v>2547812.4884478301</v>
      </c>
      <c r="O25" s="1">
        <v>2583292.2729628701</v>
      </c>
      <c r="P25" s="1">
        <v>2835131.8459095499</v>
      </c>
      <c r="Q25" s="1">
        <v>2753017.4165115501</v>
      </c>
      <c r="R25" s="2">
        <f>AVERAGE(L25:Q25)</f>
        <v>2613668.9242646419</v>
      </c>
      <c r="T25" s="16"/>
      <c r="U25" s="17"/>
      <c r="V25" s="18"/>
      <c r="W25" s="18"/>
      <c r="X25" s="18"/>
      <c r="Y25" s="19"/>
    </row>
    <row r="26" spans="2:25" x14ac:dyDescent="0.25">
      <c r="B26" s="1" t="s">
        <v>44</v>
      </c>
      <c r="C26" s="1" t="s">
        <v>45</v>
      </c>
      <c r="D26" s="1">
        <v>7</v>
      </c>
      <c r="E26" s="1">
        <v>1</v>
      </c>
      <c r="F26" s="1">
        <v>7</v>
      </c>
      <c r="G26" s="1">
        <v>1</v>
      </c>
      <c r="H26" s="1">
        <v>508</v>
      </c>
      <c r="I26" s="1">
        <v>56</v>
      </c>
      <c r="J26" s="28">
        <f>I26*1000</f>
        <v>56000</v>
      </c>
      <c r="K26" s="1">
        <v>16.89</v>
      </c>
      <c r="L26" s="1">
        <v>7193128.125</v>
      </c>
      <c r="M26" s="1">
        <v>4392231.7271477496</v>
      </c>
      <c r="N26" s="1">
        <v>6912340.2747088801</v>
      </c>
      <c r="O26" s="1">
        <v>407009.13379733899</v>
      </c>
      <c r="P26" s="1">
        <v>3407670.3399967598</v>
      </c>
      <c r="Q26" s="1">
        <v>1110358.82575607</v>
      </c>
      <c r="R26" s="2">
        <f>AVERAGE(L26:Q26)</f>
        <v>3903789.7377344668</v>
      </c>
      <c r="T26" s="16"/>
      <c r="U26" s="17"/>
      <c r="V26" s="18"/>
      <c r="W26" s="18"/>
      <c r="X26" s="18"/>
      <c r="Y26" s="19"/>
    </row>
    <row r="27" spans="2:25" x14ac:dyDescent="0.25">
      <c r="B27" s="1" t="s">
        <v>48</v>
      </c>
      <c r="C27" s="1" t="s">
        <v>49</v>
      </c>
      <c r="D27" s="1">
        <v>2</v>
      </c>
      <c r="E27" s="1">
        <v>1</v>
      </c>
      <c r="F27" s="1">
        <v>1</v>
      </c>
      <c r="G27" s="1">
        <v>1</v>
      </c>
      <c r="H27" s="1">
        <v>445</v>
      </c>
      <c r="I27" s="1">
        <v>51.8</v>
      </c>
      <c r="J27" s="28">
        <f>I27*1000</f>
        <v>51800</v>
      </c>
      <c r="K27" s="1">
        <v>2.13</v>
      </c>
      <c r="L27" s="1">
        <v>378284.15625</v>
      </c>
      <c r="M27" s="1">
        <v>352381.24904308101</v>
      </c>
      <c r="N27" s="1">
        <v>382499.09478406201</v>
      </c>
      <c r="O27" s="1">
        <v>430143.263742704</v>
      </c>
      <c r="P27" s="1">
        <v>400189.688031931</v>
      </c>
      <c r="Q27" s="1">
        <v>432755.109300073</v>
      </c>
      <c r="R27" s="2">
        <f>AVERAGE(L27:Q27)</f>
        <v>396042.09352530848</v>
      </c>
      <c r="T27" s="16"/>
      <c r="U27" s="17"/>
      <c r="V27" s="18"/>
      <c r="W27" s="18"/>
      <c r="X27" s="18"/>
      <c r="Y27" s="19"/>
    </row>
    <row r="28" spans="2:25" x14ac:dyDescent="0.25">
      <c r="B28" s="1" t="s">
        <v>52</v>
      </c>
      <c r="C28" s="1" t="s">
        <v>53</v>
      </c>
      <c r="D28" s="1">
        <v>10</v>
      </c>
      <c r="E28" s="1">
        <v>1</v>
      </c>
      <c r="F28" s="1">
        <v>5</v>
      </c>
      <c r="G28" s="1">
        <v>1</v>
      </c>
      <c r="H28" s="1">
        <v>134</v>
      </c>
      <c r="I28" s="1">
        <v>15.1</v>
      </c>
      <c r="J28" s="28">
        <f>I28*1000</f>
        <v>15100</v>
      </c>
      <c r="K28" s="1">
        <v>10.02</v>
      </c>
      <c r="L28" s="1">
        <v>4032055.75</v>
      </c>
      <c r="M28" s="1">
        <v>3514881.1765516498</v>
      </c>
      <c r="N28" s="1">
        <v>3750460.0654648701</v>
      </c>
      <c r="O28" s="1">
        <v>4999224.6865074197</v>
      </c>
      <c r="P28" s="1">
        <v>3787238.5069613801</v>
      </c>
      <c r="Q28" s="1">
        <v>4480295.58425852</v>
      </c>
      <c r="R28" s="2">
        <f>AVERAGE(L28:Q28)</f>
        <v>4094025.9616239727</v>
      </c>
      <c r="T28" s="16"/>
      <c r="U28" s="17"/>
      <c r="V28" s="18"/>
      <c r="W28" s="18"/>
      <c r="X28" s="18"/>
      <c r="Y28" s="19"/>
    </row>
    <row r="29" spans="2:25" x14ac:dyDescent="0.25">
      <c r="B29" s="1" t="s">
        <v>54</v>
      </c>
      <c r="C29" s="1" t="s">
        <v>55</v>
      </c>
      <c r="D29" s="1">
        <v>11</v>
      </c>
      <c r="E29" s="1">
        <v>1</v>
      </c>
      <c r="F29" s="1">
        <v>2</v>
      </c>
      <c r="G29" s="1">
        <v>1</v>
      </c>
      <c r="H29" s="1">
        <v>216</v>
      </c>
      <c r="I29" s="1">
        <v>23.5</v>
      </c>
      <c r="J29" s="28">
        <f>I29*1000</f>
        <v>23500</v>
      </c>
      <c r="K29" s="1">
        <v>4.79</v>
      </c>
      <c r="L29" s="1">
        <v>5007008</v>
      </c>
      <c r="M29" s="1">
        <v>4087442.7668273202</v>
      </c>
      <c r="N29" s="1">
        <v>3750062.1623497098</v>
      </c>
      <c r="O29" s="1">
        <v>6787002.4196739001</v>
      </c>
      <c r="P29" s="1">
        <v>4444994.4658711404</v>
      </c>
      <c r="Q29" s="1">
        <v>3551911.40693575</v>
      </c>
      <c r="R29" s="2">
        <f>AVERAGE(L29:Q29)</f>
        <v>4604736.870276304</v>
      </c>
      <c r="T29" s="16"/>
      <c r="U29" s="17"/>
      <c r="V29" s="18"/>
      <c r="W29" s="18"/>
      <c r="X29" s="18"/>
      <c r="Y29" s="19"/>
    </row>
    <row r="30" spans="2:25" x14ac:dyDescent="0.25">
      <c r="B30" s="1" t="s">
        <v>56</v>
      </c>
      <c r="C30" s="1" t="s">
        <v>57</v>
      </c>
      <c r="D30" s="1">
        <v>3</v>
      </c>
      <c r="E30" s="1">
        <v>1</v>
      </c>
      <c r="F30" s="1">
        <v>2</v>
      </c>
      <c r="G30" s="1">
        <v>1</v>
      </c>
      <c r="H30" s="1">
        <v>340</v>
      </c>
      <c r="I30" s="1">
        <v>38.1</v>
      </c>
      <c r="J30" s="28">
        <f>I30*1000</f>
        <v>38100</v>
      </c>
      <c r="K30" s="1">
        <v>4.05</v>
      </c>
      <c r="L30" s="1">
        <v>7419294.5</v>
      </c>
      <c r="M30" s="1">
        <v>6108270.9745166404</v>
      </c>
      <c r="N30" s="1">
        <v>6332505.8985966304</v>
      </c>
      <c r="O30" s="1">
        <v>8681387.9512610696</v>
      </c>
      <c r="P30" s="1">
        <v>7070106.9004487405</v>
      </c>
      <c r="Q30" s="1">
        <v>7057499.9226361196</v>
      </c>
      <c r="R30" s="2">
        <f>AVERAGE(L30:Q30)</f>
        <v>7111511.0245765336</v>
      </c>
      <c r="T30" s="16"/>
      <c r="U30" s="17"/>
      <c r="V30" s="18"/>
      <c r="W30" s="18"/>
      <c r="X30" s="18"/>
      <c r="Y30" s="19"/>
    </row>
    <row r="31" spans="2:25" x14ac:dyDescent="0.25">
      <c r="B31" s="1" t="s">
        <v>60</v>
      </c>
      <c r="C31" s="1" t="s">
        <v>61</v>
      </c>
      <c r="D31" s="1">
        <v>7</v>
      </c>
      <c r="E31" s="1">
        <v>1</v>
      </c>
      <c r="F31" s="1">
        <v>1</v>
      </c>
      <c r="G31" s="1">
        <v>1</v>
      </c>
      <c r="H31" s="1">
        <v>295</v>
      </c>
      <c r="I31" s="1">
        <v>33.4</v>
      </c>
      <c r="J31" s="28">
        <f>I31*1000</f>
        <v>33400</v>
      </c>
      <c r="K31" s="1">
        <v>2.33</v>
      </c>
      <c r="L31" s="1">
        <v>2134209</v>
      </c>
      <c r="M31" s="1">
        <v>2404684.25886699</v>
      </c>
      <c r="N31" s="1">
        <v>2508344.03715064</v>
      </c>
      <c r="O31" s="1">
        <v>2935849.2537896698</v>
      </c>
      <c r="P31" s="1">
        <v>2765561.8244642098</v>
      </c>
      <c r="Q31" s="1">
        <v>3583036.2102417601</v>
      </c>
      <c r="R31" s="2">
        <f>AVERAGE(L31:Q31)</f>
        <v>2721947.4307522117</v>
      </c>
      <c r="T31" s="16"/>
      <c r="U31" s="17"/>
      <c r="V31" s="18"/>
      <c r="W31" s="18"/>
      <c r="X31" s="18"/>
      <c r="Y31" s="19"/>
    </row>
    <row r="32" spans="2:25" x14ac:dyDescent="0.25">
      <c r="B32" s="1" t="s">
        <v>62</v>
      </c>
      <c r="C32" s="1" t="s">
        <v>63</v>
      </c>
      <c r="D32" s="1">
        <v>11</v>
      </c>
      <c r="E32" s="1">
        <v>1</v>
      </c>
      <c r="F32" s="1">
        <v>8</v>
      </c>
      <c r="G32" s="1">
        <v>1</v>
      </c>
      <c r="H32" s="1">
        <v>89</v>
      </c>
      <c r="I32" s="1">
        <v>10.199999999999999</v>
      </c>
      <c r="J32" s="28">
        <f>I32*1000</f>
        <v>10200</v>
      </c>
      <c r="K32" s="1">
        <v>16.57</v>
      </c>
      <c r="L32" s="1">
        <v>1016164.4375</v>
      </c>
      <c r="M32" s="1">
        <v>748147.476685917</v>
      </c>
      <c r="N32" s="1">
        <v>830038.48086890101</v>
      </c>
      <c r="O32" s="1">
        <v>896727.216224042</v>
      </c>
      <c r="P32" s="1">
        <v>988036.72808272403</v>
      </c>
      <c r="Q32" s="1">
        <v>711014.07123991603</v>
      </c>
      <c r="R32" s="2">
        <f>AVERAGE(L32:Q32)</f>
        <v>865021.40176691662</v>
      </c>
      <c r="T32" s="16"/>
      <c r="U32" s="17"/>
      <c r="V32" s="18"/>
      <c r="W32" s="18"/>
      <c r="X32" s="18"/>
      <c r="Y32" s="19"/>
    </row>
    <row r="33" spans="2:25" x14ac:dyDescent="0.25">
      <c r="B33" s="1" t="s">
        <v>64</v>
      </c>
      <c r="C33" s="1" t="s">
        <v>65</v>
      </c>
      <c r="D33" s="1">
        <v>2</v>
      </c>
      <c r="E33" s="1">
        <v>1</v>
      </c>
      <c r="F33" s="1">
        <v>1</v>
      </c>
      <c r="G33" s="1">
        <v>1</v>
      </c>
      <c r="H33" s="1">
        <v>821</v>
      </c>
      <c r="I33" s="1">
        <v>94.1</v>
      </c>
      <c r="J33" s="28">
        <f>I33*1000</f>
        <v>94100</v>
      </c>
      <c r="K33" s="1">
        <v>2.2999999999999998</v>
      </c>
      <c r="L33" s="1">
        <v>14468116</v>
      </c>
      <c r="M33" s="1">
        <v>10539442.6061019</v>
      </c>
      <c r="N33" s="1">
        <v>10408966.7827585</v>
      </c>
      <c r="O33" s="1">
        <v>12442025.849087</v>
      </c>
      <c r="P33" s="1">
        <v>7508766.10030952</v>
      </c>
      <c r="Q33" s="1">
        <v>5738380.4034304097</v>
      </c>
      <c r="R33" s="2">
        <f>AVERAGE(L33:Q33)</f>
        <v>10184282.956947889</v>
      </c>
      <c r="T33" s="16"/>
      <c r="U33" s="17"/>
      <c r="V33" s="18"/>
      <c r="W33" s="18"/>
      <c r="X33" s="18"/>
      <c r="Y33" s="19"/>
    </row>
    <row r="34" spans="2:25" x14ac:dyDescent="0.25">
      <c r="B34" s="1" t="s">
        <v>66</v>
      </c>
      <c r="C34" s="1" t="s">
        <v>67</v>
      </c>
      <c r="D34" s="1">
        <v>10</v>
      </c>
      <c r="E34" s="1">
        <v>1</v>
      </c>
      <c r="F34" s="1">
        <v>7</v>
      </c>
      <c r="G34" s="1">
        <v>1</v>
      </c>
      <c r="H34" s="1">
        <v>336</v>
      </c>
      <c r="I34" s="1">
        <v>37.799999999999997</v>
      </c>
      <c r="J34" s="28">
        <f>I34*1000</f>
        <v>37800</v>
      </c>
      <c r="K34" s="1">
        <v>11.7</v>
      </c>
      <c r="L34" s="1">
        <v>26812562</v>
      </c>
      <c r="M34" s="1">
        <v>26499354.4831044</v>
      </c>
      <c r="N34" s="1">
        <v>12016962.202105399</v>
      </c>
      <c r="O34" s="1">
        <v>15608585.878716201</v>
      </c>
      <c r="P34" s="1">
        <v>13400939.406891299</v>
      </c>
      <c r="Q34" s="1">
        <v>7587273.7942231297</v>
      </c>
      <c r="R34" s="2">
        <f>AVERAGE(L34:Q34)</f>
        <v>16987612.960840072</v>
      </c>
      <c r="T34" s="16"/>
      <c r="U34" s="17"/>
      <c r="V34" s="18"/>
      <c r="W34" s="18"/>
      <c r="X34" s="18"/>
      <c r="Y34" s="19"/>
    </row>
    <row r="35" spans="2:25" x14ac:dyDescent="0.25">
      <c r="B35" s="1" t="s">
        <v>68</v>
      </c>
      <c r="C35" s="1" t="s">
        <v>69</v>
      </c>
      <c r="D35" s="1">
        <v>1</v>
      </c>
      <c r="E35" s="1">
        <v>1</v>
      </c>
      <c r="F35" s="1">
        <v>11</v>
      </c>
      <c r="G35" s="1">
        <v>1</v>
      </c>
      <c r="H35" s="1">
        <v>1062</v>
      </c>
      <c r="I35" s="1">
        <v>113.5</v>
      </c>
      <c r="J35" s="28">
        <f>I35*1000</f>
        <v>113500</v>
      </c>
      <c r="K35" s="1">
        <v>28.4</v>
      </c>
      <c r="L35" s="1">
        <v>14308656</v>
      </c>
      <c r="M35" s="1">
        <v>14980128.3151822</v>
      </c>
      <c r="N35" s="1">
        <v>14277509.2477533</v>
      </c>
      <c r="O35" s="1">
        <v>15311191.1349588</v>
      </c>
      <c r="P35" s="1">
        <v>16755419.775079999</v>
      </c>
      <c r="Q35" s="1">
        <v>17560338.354041301</v>
      </c>
      <c r="R35" s="2">
        <f>AVERAGE(L35:Q35)</f>
        <v>15532207.137835935</v>
      </c>
      <c r="T35" s="16"/>
      <c r="U35" s="17"/>
      <c r="V35" s="18"/>
      <c r="W35" s="18"/>
      <c r="X35" s="18"/>
      <c r="Y35" s="19"/>
    </row>
    <row r="36" spans="2:25" x14ac:dyDescent="0.25">
      <c r="B36" s="1" t="s">
        <v>70</v>
      </c>
      <c r="C36" s="1" t="s">
        <v>71</v>
      </c>
      <c r="D36" s="1">
        <v>2</v>
      </c>
      <c r="E36" s="1">
        <v>1</v>
      </c>
      <c r="F36" s="1">
        <v>7</v>
      </c>
      <c r="G36" s="1">
        <v>1</v>
      </c>
      <c r="H36" s="1">
        <v>850</v>
      </c>
      <c r="I36" s="1">
        <v>94.1</v>
      </c>
      <c r="J36" s="28">
        <f>I36*1000</f>
        <v>94100</v>
      </c>
      <c r="K36" s="1">
        <v>17.18</v>
      </c>
      <c r="L36" s="1">
        <v>434504384</v>
      </c>
      <c r="M36" s="1">
        <v>424307417.07217902</v>
      </c>
      <c r="N36" s="1">
        <v>209188213.715312</v>
      </c>
      <c r="O36" s="1">
        <v>440212513.09699702</v>
      </c>
      <c r="P36" s="1">
        <v>429927329.80153698</v>
      </c>
      <c r="Q36" s="1">
        <v>201411272.77216801</v>
      </c>
      <c r="R36" s="2">
        <f>AVERAGE(L36:Q36)</f>
        <v>356591855.07636553</v>
      </c>
      <c r="T36" s="16"/>
      <c r="U36" s="17"/>
      <c r="V36" s="18"/>
      <c r="W36" s="18"/>
      <c r="X36" s="18"/>
      <c r="Y36" s="19"/>
    </row>
    <row r="37" spans="2:25" x14ac:dyDescent="0.25">
      <c r="B37" s="1" t="s">
        <v>74</v>
      </c>
      <c r="C37" s="1" t="s">
        <v>75</v>
      </c>
      <c r="D37" s="1">
        <v>2</v>
      </c>
      <c r="E37" s="1">
        <v>1</v>
      </c>
      <c r="F37" s="1">
        <v>4</v>
      </c>
      <c r="G37" s="1">
        <v>1</v>
      </c>
      <c r="H37" s="1">
        <v>998</v>
      </c>
      <c r="I37" s="1">
        <v>107.5</v>
      </c>
      <c r="J37" s="28">
        <f>I37*1000</f>
        <v>107500</v>
      </c>
      <c r="K37" s="1">
        <v>11.4</v>
      </c>
      <c r="L37" s="1">
        <v>311248800</v>
      </c>
      <c r="M37" s="1">
        <v>166734266.700793</v>
      </c>
      <c r="N37" s="1">
        <v>243097034.308054</v>
      </c>
      <c r="O37" s="1">
        <v>277537903.25254798</v>
      </c>
      <c r="P37" s="1">
        <v>214800124.81853899</v>
      </c>
      <c r="Q37" s="1">
        <v>231058805.74474499</v>
      </c>
      <c r="R37" s="2">
        <f>AVERAGE(L37:Q37)</f>
        <v>240746155.80411315</v>
      </c>
      <c r="T37" s="16"/>
      <c r="U37" s="17"/>
      <c r="V37" s="18"/>
      <c r="W37" s="18"/>
      <c r="X37" s="18"/>
      <c r="Y37" s="19"/>
    </row>
    <row r="38" spans="2:25" x14ac:dyDescent="0.25">
      <c r="B38" s="1" t="s">
        <v>78</v>
      </c>
      <c r="C38" s="1" t="s">
        <v>79</v>
      </c>
      <c r="D38" s="1">
        <v>1</v>
      </c>
      <c r="E38" s="1">
        <v>1</v>
      </c>
      <c r="F38" s="1">
        <v>2</v>
      </c>
      <c r="G38" s="1">
        <v>1</v>
      </c>
      <c r="H38" s="1">
        <v>995</v>
      </c>
      <c r="I38" s="1">
        <v>108.4</v>
      </c>
      <c r="J38" s="28">
        <f>I38*1000</f>
        <v>108400</v>
      </c>
      <c r="K38" s="1">
        <v>3.85</v>
      </c>
      <c r="L38" s="1">
        <v>2615284.25</v>
      </c>
      <c r="M38" s="1">
        <v>2347475.2717560502</v>
      </c>
      <c r="N38" s="1">
        <v>2547812.4884478301</v>
      </c>
      <c r="O38" s="1">
        <v>2583292.2729628701</v>
      </c>
      <c r="P38" s="1">
        <v>2835131.8459095499</v>
      </c>
      <c r="Q38" s="1">
        <v>2753017.4165115501</v>
      </c>
      <c r="R38" s="2">
        <f>AVERAGE(L38:Q38)</f>
        <v>2613668.9242646419</v>
      </c>
      <c r="T38" s="16"/>
      <c r="U38" s="17"/>
      <c r="V38" s="18"/>
      <c r="W38" s="18"/>
      <c r="X38" s="18"/>
      <c r="Y38" s="19"/>
    </row>
    <row r="39" spans="2:25" x14ac:dyDescent="0.25">
      <c r="B39" s="1" t="s">
        <v>80</v>
      </c>
      <c r="C39" s="1" t="s">
        <v>81</v>
      </c>
      <c r="D39" s="1">
        <v>3</v>
      </c>
      <c r="E39" s="1">
        <v>1</v>
      </c>
      <c r="F39" s="1">
        <v>2</v>
      </c>
      <c r="G39" s="1">
        <v>1</v>
      </c>
      <c r="H39" s="1">
        <v>885</v>
      </c>
      <c r="I39" s="1">
        <v>100.6</v>
      </c>
      <c r="J39" s="28">
        <f>I39*1000</f>
        <v>100600</v>
      </c>
      <c r="K39" s="1">
        <v>5.05</v>
      </c>
      <c r="L39" s="1">
        <v>802489.625</v>
      </c>
      <c r="M39" s="1">
        <v>1602066.98916049</v>
      </c>
      <c r="N39" s="1">
        <v>3095159.4975920599</v>
      </c>
      <c r="O39" s="1">
        <v>1851869.52838035</v>
      </c>
      <c r="P39" s="1">
        <v>1796608.9054395601</v>
      </c>
      <c r="Q39" s="1">
        <v>606203.28496822505</v>
      </c>
      <c r="R39" s="2">
        <f>AVERAGE(L39:Q39)</f>
        <v>1625732.9717567808</v>
      </c>
      <c r="T39" s="16"/>
      <c r="U39" s="17"/>
      <c r="V39" s="18"/>
      <c r="W39" s="18"/>
      <c r="X39" s="18"/>
      <c r="Y39" s="19"/>
    </row>
    <row r="40" spans="2:25" x14ac:dyDescent="0.25">
      <c r="B40" s="1" t="s">
        <v>82</v>
      </c>
      <c r="C40" s="1" t="s">
        <v>83</v>
      </c>
      <c r="D40" s="1">
        <v>3</v>
      </c>
      <c r="E40" s="1">
        <v>1</v>
      </c>
      <c r="F40" s="1">
        <v>1</v>
      </c>
      <c r="G40" s="1">
        <v>1</v>
      </c>
      <c r="H40" s="1">
        <v>1025</v>
      </c>
      <c r="I40" s="1">
        <v>109.8</v>
      </c>
      <c r="J40" s="28">
        <f>I40*1000</f>
        <v>109800</v>
      </c>
      <c r="K40" s="1">
        <v>2.9</v>
      </c>
      <c r="L40" s="1">
        <v>5843747</v>
      </c>
      <c r="M40" s="1">
        <v>4324754.7176071396</v>
      </c>
      <c r="N40" s="1">
        <v>3509178.3271695999</v>
      </c>
      <c r="O40" s="1">
        <v>3403085.3132629399</v>
      </c>
      <c r="P40" s="1">
        <v>3067057.8311544</v>
      </c>
      <c r="Q40" s="1">
        <v>1704698.74240942</v>
      </c>
      <c r="R40" s="2">
        <f>AVERAGE(L40:Q40)</f>
        <v>3642086.9886005833</v>
      </c>
      <c r="T40" s="16"/>
      <c r="U40" s="17"/>
      <c r="V40" s="18"/>
      <c r="W40" s="18"/>
      <c r="X40" s="18"/>
      <c r="Y40" s="19"/>
    </row>
    <row r="41" spans="2:25" x14ac:dyDescent="0.25">
      <c r="B41" s="1" t="s">
        <v>86</v>
      </c>
      <c r="C41" s="1" t="s">
        <v>87</v>
      </c>
      <c r="D41" s="1">
        <v>2</v>
      </c>
      <c r="E41" s="1">
        <v>1</v>
      </c>
      <c r="F41" s="1">
        <v>1</v>
      </c>
      <c r="G41" s="1">
        <v>1</v>
      </c>
      <c r="H41" s="1">
        <v>892</v>
      </c>
      <c r="I41" s="1">
        <v>100.6</v>
      </c>
      <c r="J41" s="28">
        <f>I41*1000</f>
        <v>100600</v>
      </c>
      <c r="K41" s="1">
        <v>2.33</v>
      </c>
      <c r="L41" s="1">
        <v>26548790</v>
      </c>
      <c r="M41" s="1">
        <v>30645209.2674133</v>
      </c>
      <c r="N41" s="1">
        <v>27031919.772342499</v>
      </c>
      <c r="O41" s="1">
        <v>30573891.0124208</v>
      </c>
      <c r="P41" s="1">
        <v>33463367.583615601</v>
      </c>
      <c r="Q41" s="1">
        <v>36144424.721800499</v>
      </c>
      <c r="R41" s="2">
        <f>AVERAGE(L41:Q41)</f>
        <v>30734600.392932117</v>
      </c>
      <c r="T41" s="16"/>
      <c r="U41" s="17"/>
      <c r="V41" s="18"/>
      <c r="W41" s="18"/>
      <c r="X41" s="18"/>
      <c r="Y41" s="19"/>
    </row>
    <row r="42" spans="2:25" x14ac:dyDescent="0.25">
      <c r="B42" s="1" t="s">
        <v>88</v>
      </c>
      <c r="C42" s="1" t="s">
        <v>89</v>
      </c>
      <c r="D42" s="1">
        <v>24</v>
      </c>
      <c r="E42" s="1">
        <v>1</v>
      </c>
      <c r="F42" s="1">
        <v>41</v>
      </c>
      <c r="G42" s="1">
        <v>1</v>
      </c>
      <c r="H42" s="1">
        <v>188</v>
      </c>
      <c r="I42" s="1">
        <v>19.2</v>
      </c>
      <c r="J42" s="28">
        <f>I42*1000</f>
        <v>19200</v>
      </c>
      <c r="K42" s="1">
        <v>101.46</v>
      </c>
      <c r="L42" s="1">
        <v>1854262.375</v>
      </c>
      <c r="M42" s="1">
        <v>4187426.2078096201</v>
      </c>
      <c r="N42" s="1">
        <v>1291456.1057730599</v>
      </c>
      <c r="O42" s="1">
        <v>1754313.60896287</v>
      </c>
      <c r="P42" s="1">
        <v>768449.394742487</v>
      </c>
      <c r="Q42" s="1">
        <v>1086404.8875797901</v>
      </c>
      <c r="R42" s="2">
        <f>AVERAGE(L42:Q42)</f>
        <v>1823718.7633113042</v>
      </c>
      <c r="T42" s="16"/>
      <c r="U42" s="17"/>
      <c r="V42" s="18"/>
      <c r="W42" s="18"/>
      <c r="X42" s="18"/>
      <c r="Y42" s="19"/>
    </row>
    <row r="43" spans="2:25" x14ac:dyDescent="0.25">
      <c r="B43" s="1" t="s">
        <v>92</v>
      </c>
      <c r="C43" s="1" t="s">
        <v>93</v>
      </c>
      <c r="D43" s="1">
        <v>28</v>
      </c>
      <c r="E43" s="1">
        <v>1</v>
      </c>
      <c r="F43" s="1">
        <v>2</v>
      </c>
      <c r="G43" s="1">
        <v>1</v>
      </c>
      <c r="H43" s="1">
        <v>116</v>
      </c>
      <c r="I43" s="1">
        <v>13.3</v>
      </c>
      <c r="J43" s="28">
        <f>I43*1000</f>
        <v>13300</v>
      </c>
      <c r="K43" s="1">
        <v>2.64</v>
      </c>
      <c r="L43" s="1">
        <v>2832566.5</v>
      </c>
      <c r="M43" s="1">
        <v>2520359.46721463</v>
      </c>
      <c r="N43" s="1">
        <v>2227163.8495996399</v>
      </c>
      <c r="O43" s="1">
        <v>2424967.6309025502</v>
      </c>
      <c r="P43" s="1">
        <v>1709405.54342023</v>
      </c>
      <c r="Q43" s="1">
        <v>1053942.6471102801</v>
      </c>
      <c r="R43" s="2">
        <f>AVERAGE(L43:Q43)</f>
        <v>2128067.6063745548</v>
      </c>
      <c r="T43" s="16"/>
      <c r="U43" s="17"/>
      <c r="V43" s="18"/>
      <c r="W43" s="18"/>
      <c r="X43" s="18"/>
      <c r="Y43" s="19"/>
    </row>
    <row r="44" spans="2:25" x14ac:dyDescent="0.25">
      <c r="B44" s="1" t="s">
        <v>94</v>
      </c>
      <c r="C44" s="1" t="s">
        <v>95</v>
      </c>
      <c r="D44" s="1">
        <v>34</v>
      </c>
      <c r="E44" s="1">
        <v>1</v>
      </c>
      <c r="F44" s="1">
        <v>3</v>
      </c>
      <c r="G44" s="1">
        <v>1</v>
      </c>
      <c r="H44" s="1">
        <v>98</v>
      </c>
      <c r="I44" s="1">
        <v>11.3</v>
      </c>
      <c r="J44" s="28">
        <f>I44*1000</f>
        <v>11300</v>
      </c>
      <c r="K44" s="1">
        <v>8.85</v>
      </c>
      <c r="L44" s="1">
        <v>26812562</v>
      </c>
      <c r="M44" s="1">
        <v>26499354.4831044</v>
      </c>
      <c r="N44" s="1">
        <v>12016962.202105399</v>
      </c>
      <c r="O44" s="1">
        <v>15608585.878716201</v>
      </c>
      <c r="P44" s="1">
        <v>13400939.406891299</v>
      </c>
      <c r="Q44" s="1">
        <v>7587273.7942231297</v>
      </c>
      <c r="R44" s="2">
        <f>AVERAGE(L44:Q44)</f>
        <v>16987612.960840072</v>
      </c>
      <c r="T44" s="16"/>
      <c r="U44" s="17"/>
      <c r="V44" s="18"/>
      <c r="W44" s="18"/>
      <c r="X44" s="18"/>
      <c r="Y44" s="19"/>
    </row>
    <row r="45" spans="2:25" x14ac:dyDescent="0.25">
      <c r="B45" s="1" t="s">
        <v>96</v>
      </c>
      <c r="C45" s="1" t="s">
        <v>97</v>
      </c>
      <c r="D45" s="1">
        <v>9</v>
      </c>
      <c r="E45" s="1">
        <v>1</v>
      </c>
      <c r="F45" s="1">
        <v>5</v>
      </c>
      <c r="G45" s="1">
        <v>1</v>
      </c>
      <c r="H45" s="1">
        <v>140</v>
      </c>
      <c r="I45" s="1">
        <v>15.4</v>
      </c>
      <c r="J45" s="28">
        <f>I45*1000</f>
        <v>15400</v>
      </c>
      <c r="K45" s="1">
        <v>12.58</v>
      </c>
      <c r="L45" s="1">
        <v>337196.46875</v>
      </c>
      <c r="M45" s="1">
        <v>208818.41011365401</v>
      </c>
      <c r="N45" s="1">
        <v>235468.058305012</v>
      </c>
      <c r="O45" s="1">
        <v>282160.87511861901</v>
      </c>
      <c r="P45" s="1">
        <v>229962.51525879299</v>
      </c>
      <c r="Q45" s="1">
        <v>194357.923968733</v>
      </c>
      <c r="R45" s="2">
        <f>AVERAGE(L45:Q45)</f>
        <v>247994.04191913517</v>
      </c>
      <c r="T45" s="16"/>
      <c r="U45" s="17"/>
      <c r="V45" s="18"/>
      <c r="W45" s="18"/>
      <c r="X45" s="18"/>
      <c r="Y45" s="19"/>
    </row>
    <row r="46" spans="2:25" x14ac:dyDescent="0.25">
      <c r="B46" s="1" t="s">
        <v>98</v>
      </c>
      <c r="C46" s="1" t="s">
        <v>99</v>
      </c>
      <c r="D46" s="1">
        <v>4</v>
      </c>
      <c r="E46" s="1">
        <v>1</v>
      </c>
      <c r="F46" s="1">
        <v>17</v>
      </c>
      <c r="G46" s="1">
        <v>1</v>
      </c>
      <c r="H46" s="1">
        <v>767</v>
      </c>
      <c r="I46" s="1">
        <v>86.5</v>
      </c>
      <c r="J46" s="28">
        <f>I46*1000</f>
        <v>86500</v>
      </c>
      <c r="K46" s="1">
        <v>43.72</v>
      </c>
      <c r="L46" s="1">
        <v>7015927.125</v>
      </c>
      <c r="M46" s="1">
        <v>7597765.5540691298</v>
      </c>
      <c r="N46" s="1">
        <v>12104917.208620099</v>
      </c>
      <c r="O46" s="1">
        <v>3734047.62791551</v>
      </c>
      <c r="P46" s="1">
        <v>6233741.3055542503</v>
      </c>
      <c r="Q46" s="1">
        <v>7577839.8434400698</v>
      </c>
      <c r="R46" s="2">
        <f>AVERAGE(L46:Q46)</f>
        <v>7377373.1107665105</v>
      </c>
      <c r="T46" s="16"/>
      <c r="U46" s="17"/>
      <c r="V46" s="18"/>
      <c r="W46" s="18"/>
      <c r="X46" s="18"/>
      <c r="Y46" s="19"/>
    </row>
    <row r="47" spans="2:25" x14ac:dyDescent="0.25">
      <c r="B47" s="1" t="s">
        <v>100</v>
      </c>
      <c r="C47" s="1" t="s">
        <v>101</v>
      </c>
      <c r="D47" s="1">
        <v>18</v>
      </c>
      <c r="E47" s="1">
        <v>1</v>
      </c>
      <c r="F47" s="1">
        <v>1</v>
      </c>
      <c r="G47" s="1">
        <v>1</v>
      </c>
      <c r="H47" s="1">
        <v>170</v>
      </c>
      <c r="I47" s="1">
        <v>18.7</v>
      </c>
      <c r="J47" s="28">
        <f>I47*1000</f>
        <v>18700</v>
      </c>
      <c r="K47" s="1">
        <v>2.46</v>
      </c>
      <c r="L47" s="1">
        <v>2832566.5</v>
      </c>
      <c r="M47" s="1">
        <v>2520359.46721463</v>
      </c>
      <c r="N47" s="1">
        <v>2227163.8495996399</v>
      </c>
      <c r="O47" s="1">
        <v>2424967.6309025502</v>
      </c>
      <c r="P47" s="1">
        <v>1709405.54342023</v>
      </c>
      <c r="Q47" s="1">
        <v>1053942.6471102801</v>
      </c>
      <c r="R47" s="2">
        <f>AVERAGE(L47:Q47)</f>
        <v>2128067.6063745548</v>
      </c>
      <c r="T47" s="16"/>
      <c r="U47" s="17"/>
      <c r="V47" s="18"/>
      <c r="W47" s="18"/>
      <c r="X47" s="18"/>
      <c r="Y47" s="19"/>
    </row>
    <row r="48" spans="2:25" x14ac:dyDescent="0.25">
      <c r="B48" s="1" t="s">
        <v>102</v>
      </c>
      <c r="C48" s="1" t="s">
        <v>103</v>
      </c>
      <c r="D48" s="1">
        <v>1</v>
      </c>
      <c r="E48" s="1">
        <v>1</v>
      </c>
      <c r="F48" s="1">
        <v>1</v>
      </c>
      <c r="G48" s="1">
        <v>1</v>
      </c>
      <c r="H48" s="1">
        <v>1045</v>
      </c>
      <c r="I48" s="1">
        <v>111.9</v>
      </c>
      <c r="J48" s="28">
        <f>I48*1000</f>
        <v>111900</v>
      </c>
      <c r="K48" s="1">
        <v>2.39</v>
      </c>
      <c r="L48" s="1">
        <v>27886062</v>
      </c>
      <c r="M48" s="1">
        <v>27615445.546421301</v>
      </c>
      <c r="N48" s="1">
        <v>21481739.5404227</v>
      </c>
      <c r="O48" s="1">
        <v>31501617.196968101</v>
      </c>
      <c r="P48" s="1">
        <v>29692046.891186502</v>
      </c>
      <c r="Q48" s="1">
        <v>30723588.434087999</v>
      </c>
      <c r="R48" s="2">
        <f>AVERAGE(L48:Q48)</f>
        <v>28150083.2681811</v>
      </c>
      <c r="T48" s="16"/>
      <c r="U48" s="17"/>
      <c r="V48" s="18"/>
      <c r="W48" s="18"/>
      <c r="X48" s="18"/>
      <c r="Y48" s="19"/>
    </row>
    <row r="49" spans="2:25" x14ac:dyDescent="0.25">
      <c r="B49" s="1" t="s">
        <v>104</v>
      </c>
      <c r="C49" s="1" t="s">
        <v>105</v>
      </c>
      <c r="D49" s="1">
        <v>19</v>
      </c>
      <c r="E49" s="1">
        <v>1</v>
      </c>
      <c r="F49" s="1">
        <v>1</v>
      </c>
      <c r="G49" s="1">
        <v>1</v>
      </c>
      <c r="H49" s="1">
        <v>213</v>
      </c>
      <c r="I49" s="1">
        <v>23.6</v>
      </c>
      <c r="J49" s="28">
        <f>I49*1000</f>
        <v>23600</v>
      </c>
      <c r="K49" s="1">
        <v>2.4500000000000002</v>
      </c>
      <c r="L49" s="1">
        <v>30531822</v>
      </c>
      <c r="M49" s="1">
        <v>21746370.762410101</v>
      </c>
      <c r="N49" s="1">
        <v>16713167.9472015</v>
      </c>
      <c r="O49" s="1">
        <v>15931577.244242299</v>
      </c>
      <c r="P49" s="1">
        <v>12280213.438922601</v>
      </c>
      <c r="Q49" s="1">
        <v>11758098.2649795</v>
      </c>
      <c r="R49" s="2">
        <f>AVERAGE(L49:Q49)</f>
        <v>18160208.276292667</v>
      </c>
      <c r="T49" s="16"/>
      <c r="U49" s="17"/>
      <c r="V49" s="18"/>
      <c r="W49" s="18"/>
      <c r="X49" s="18"/>
      <c r="Y49" s="19"/>
    </row>
    <row r="50" spans="2:25" x14ac:dyDescent="0.25">
      <c r="B50" s="1" t="s">
        <v>106</v>
      </c>
      <c r="C50" s="1" t="s">
        <v>107</v>
      </c>
      <c r="D50" s="1">
        <v>6</v>
      </c>
      <c r="E50" s="1">
        <v>1</v>
      </c>
      <c r="F50" s="1">
        <v>3</v>
      </c>
      <c r="G50" s="1">
        <v>1</v>
      </c>
      <c r="H50" s="1">
        <v>139</v>
      </c>
      <c r="I50" s="1">
        <v>14.7</v>
      </c>
      <c r="J50" s="28">
        <f>I50*1000</f>
        <v>14700</v>
      </c>
      <c r="K50" s="1">
        <v>6.31</v>
      </c>
      <c r="L50" s="1">
        <v>295323.5</v>
      </c>
      <c r="M50" s="1">
        <v>353556.62817375897</v>
      </c>
      <c r="N50" s="1">
        <v>323713.96992717299</v>
      </c>
      <c r="O50" s="1">
        <v>293029.14436999999</v>
      </c>
      <c r="P50" s="1">
        <v>335724.93268859101</v>
      </c>
      <c r="Q50" s="1">
        <v>299642.58371478698</v>
      </c>
      <c r="R50" s="2">
        <f>AVERAGE(L50:Q50)</f>
        <v>316831.79314571834</v>
      </c>
      <c r="T50" s="16"/>
      <c r="U50" s="17"/>
      <c r="V50" s="18"/>
      <c r="W50" s="18"/>
      <c r="X50" s="18"/>
      <c r="Y50" s="19"/>
    </row>
    <row r="51" spans="2:25" x14ac:dyDescent="0.25">
      <c r="B51" s="1" t="s">
        <v>112</v>
      </c>
      <c r="C51" s="1" t="s">
        <v>113</v>
      </c>
      <c r="D51" s="1">
        <v>2</v>
      </c>
      <c r="E51" s="1">
        <v>1</v>
      </c>
      <c r="F51" s="1">
        <v>4</v>
      </c>
      <c r="G51" s="1">
        <v>1</v>
      </c>
      <c r="H51" s="1">
        <v>804</v>
      </c>
      <c r="I51" s="1">
        <v>90.7</v>
      </c>
      <c r="J51" s="28">
        <f>I51*1000</f>
        <v>90700</v>
      </c>
      <c r="K51" s="1">
        <v>8.0399999999999991</v>
      </c>
      <c r="L51" s="1">
        <v>5918443.5</v>
      </c>
      <c r="M51" s="1">
        <v>4707174.51577048</v>
      </c>
      <c r="N51" s="1">
        <v>3269885.7397360099</v>
      </c>
      <c r="O51" s="1">
        <v>3582554.6216164702</v>
      </c>
      <c r="P51" s="1">
        <v>3197533.74230015</v>
      </c>
      <c r="Q51" s="1">
        <v>1985715.2924731099</v>
      </c>
      <c r="R51" s="2">
        <f>AVERAGE(L51:Q51)</f>
        <v>3776884.5686493702</v>
      </c>
      <c r="T51" s="16"/>
      <c r="U51" s="17"/>
      <c r="V51" s="18"/>
      <c r="W51" s="18"/>
      <c r="X51" s="18"/>
      <c r="Y51" s="19"/>
    </row>
    <row r="52" spans="2:25" x14ac:dyDescent="0.25">
      <c r="B52" s="1" t="s">
        <v>114</v>
      </c>
      <c r="C52" s="1" t="s">
        <v>115</v>
      </c>
      <c r="D52" s="1">
        <v>3</v>
      </c>
      <c r="E52" s="1">
        <v>1</v>
      </c>
      <c r="F52" s="1">
        <v>2</v>
      </c>
      <c r="G52" s="1">
        <v>1</v>
      </c>
      <c r="H52" s="1">
        <v>341</v>
      </c>
      <c r="I52" s="1">
        <v>37.5</v>
      </c>
      <c r="J52" s="28">
        <f>I52*1000</f>
        <v>37500</v>
      </c>
      <c r="K52" s="1">
        <v>4.16</v>
      </c>
      <c r="L52" s="1">
        <v>7959671</v>
      </c>
      <c r="M52" s="1">
        <v>8281645.2497597504</v>
      </c>
      <c r="N52" s="1">
        <v>7879324.8993080202</v>
      </c>
      <c r="O52" s="1">
        <v>8950265.9054489192</v>
      </c>
      <c r="P52" s="1">
        <v>7865550.3274742402</v>
      </c>
      <c r="Q52" s="1">
        <v>6793366.4821208296</v>
      </c>
      <c r="R52" s="2">
        <f>AVERAGE(L52:Q52)</f>
        <v>7954970.6440186249</v>
      </c>
      <c r="T52" s="16"/>
      <c r="U52" s="17"/>
      <c r="V52" s="18"/>
      <c r="W52" s="18"/>
      <c r="X52" s="18"/>
      <c r="Y52" s="19"/>
    </row>
    <row r="53" spans="2:25" x14ac:dyDescent="0.25">
      <c r="B53" s="1" t="s">
        <v>116</v>
      </c>
      <c r="C53" s="1" t="s">
        <v>117</v>
      </c>
      <c r="D53" s="1">
        <v>2</v>
      </c>
      <c r="E53" s="1">
        <v>1</v>
      </c>
      <c r="F53" s="1">
        <v>4</v>
      </c>
      <c r="G53" s="1">
        <v>1</v>
      </c>
      <c r="H53" s="1">
        <v>602</v>
      </c>
      <c r="I53" s="1">
        <v>66.900000000000006</v>
      </c>
      <c r="J53" s="28">
        <f>I53*1000</f>
        <v>66900</v>
      </c>
      <c r="K53" s="1">
        <v>9.84</v>
      </c>
      <c r="L53" s="1">
        <v>14308656</v>
      </c>
      <c r="M53" s="1">
        <v>14980128.3151822</v>
      </c>
      <c r="N53" s="1">
        <v>14277509.2477533</v>
      </c>
      <c r="O53" s="1">
        <v>15311191.1349588</v>
      </c>
      <c r="P53" s="1">
        <v>16755419.775079999</v>
      </c>
      <c r="Q53" s="1">
        <v>17560338.354041301</v>
      </c>
      <c r="R53" s="2">
        <f>AVERAGE(L53:Q53)</f>
        <v>15532207.137835935</v>
      </c>
      <c r="T53" s="16"/>
      <c r="U53" s="17"/>
      <c r="V53" s="18"/>
      <c r="W53" s="18"/>
      <c r="X53" s="18"/>
      <c r="Y53" s="19"/>
    </row>
  </sheetData>
  <autoFilter ref="A2:R53" xr:uid="{00000000-0001-0000-0000-000000000000}">
    <sortState xmlns:xlrd2="http://schemas.microsoft.com/office/spreadsheetml/2017/richdata2" ref="A3:R53">
      <sortCondition descending="1" ref="G2:G5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20220425_HCPs_Adalimumab.pdResult using Thermo Proteome Discoverer 2.5.0.400</dc:description>
  <cp:lastModifiedBy>Lisa</cp:lastModifiedBy>
  <dcterms:modified xsi:type="dcterms:W3CDTF">2022-04-26T08:45:03Z</dcterms:modified>
</cp:coreProperties>
</file>