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Coding\Learning\StatsDemo\AnalystDemonstration\ExcelDataManagement\"/>
    </mc:Choice>
  </mc:AlternateContent>
  <xr:revisionPtr revIDLastSave="0" documentId="8_{3896D820-F044-4FCE-840F-0B9B6CE65279}" xr6:coauthVersionLast="47" xr6:coauthVersionMax="47" xr10:uidLastSave="{00000000-0000-0000-0000-000000000000}"/>
  <bookViews>
    <workbookView xWindow="-108" yWindow="-108" windowWidth="23256" windowHeight="12456" tabRatio="721" firstSheet="1" activeTab="3" xr2:uid="{00000000-000D-0000-FFFF-FFFF00000000}"/>
  </bookViews>
  <sheets>
    <sheet name="Sept. 26 Mock Experiment (1)" sheetId="12" r:id="rId1"/>
    <sheet name="Sept. 28 Mock Experiment (2)" sheetId="11" r:id="rId2"/>
    <sheet name="Oct. 2 Mock Experiment (3)" sheetId="13" r:id="rId3"/>
    <sheet name="Sept. 5 Basic operations" sheetId="10" r:id="rId4"/>
    <sheet name="Sept. 6 Linear Functions" sheetId="9" r:id="rId5"/>
    <sheet name="Sept. 11 POI " sheetId="7" r:id="rId6"/>
    <sheet name="Sept. 7 Parabolas" sheetId="8" r:id="rId7"/>
    <sheet name="Sept. 13 Derivitaves" sheetId="6" r:id="rId8"/>
    <sheet name="Sept. 14 Exponential Decay" sheetId="5" r:id="rId9"/>
    <sheet name="Sept. 19 Line of best fit" sheetId="3" r:id="rId10"/>
    <sheet name="Sept. 18 Standard Deviation" sheetId="4" r:id="rId11"/>
    <sheet name="Sept. 25 Error bars" sheetId="2" r:id="rId12"/>
    <sheet name="Oct. 3 Using natural logarithm" sheetId="18" r:id="rId13"/>
    <sheet name="Oct. 5 " sheetId="19" r:id="rId14"/>
  </sheets>
  <definedNames>
    <definedName name="DAB">'Sept. 28 Mock Experiment (2)'!$LA$1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3" l="1"/>
  <c r="AK8" i="13"/>
  <c r="AK7" i="13"/>
  <c r="AK6" i="13"/>
  <c r="AK5" i="13"/>
  <c r="AK4" i="13"/>
  <c r="Q4" i="11"/>
  <c r="Q5" i="11"/>
  <c r="Q6" i="11"/>
  <c r="Q7" i="11"/>
  <c r="Q8" i="11"/>
  <c r="Q3" i="11"/>
  <c r="M11" i="13"/>
  <c r="R11" i="13"/>
  <c r="W11" i="13"/>
  <c r="AB11" i="13"/>
  <c r="C10" i="12"/>
  <c r="H10" i="12"/>
  <c r="M10" i="12"/>
  <c r="C15" i="11" l="1"/>
  <c r="C16" i="11"/>
  <c r="C17" i="11"/>
  <c r="C18" i="11"/>
  <c r="C19" i="11"/>
  <c r="C20" i="11"/>
  <c r="C3" i="11"/>
  <c r="D3" i="11"/>
  <c r="E3" i="11"/>
  <c r="C4" i="11"/>
  <c r="F4" i="11" s="1"/>
  <c r="D4" i="11"/>
  <c r="E4" i="11"/>
  <c r="C5" i="11"/>
  <c r="D5" i="11"/>
  <c r="E5" i="11"/>
  <c r="F5" i="11"/>
  <c r="C6" i="11"/>
  <c r="F6" i="11" s="1"/>
  <c r="D6" i="11"/>
  <c r="E6" i="11"/>
  <c r="C7" i="11"/>
  <c r="D7" i="11"/>
  <c r="E7" i="11"/>
  <c r="C8" i="11"/>
  <c r="F8" i="11" s="1"/>
  <c r="M8" i="11" s="1"/>
  <c r="D8" i="11"/>
  <c r="E8" i="11"/>
  <c r="E16" i="11" l="1"/>
  <c r="M4" i="11"/>
  <c r="E18" i="11"/>
  <c r="H18" i="11" s="1"/>
  <c r="R6" i="11" s="1"/>
  <c r="M6" i="11"/>
  <c r="F3" i="11"/>
  <c r="F7" i="11"/>
  <c r="E20" i="11"/>
  <c r="H20" i="11" s="1"/>
  <c r="R8" i="11" s="1"/>
  <c r="E17" i="11"/>
  <c r="H17" i="11" s="1"/>
  <c r="R5" i="11" s="1"/>
  <c r="M5" i="11"/>
  <c r="H16" i="11"/>
  <c r="R4" i="11" s="1"/>
  <c r="M12" i="12"/>
  <c r="H12" i="12"/>
  <c r="C12" i="12"/>
  <c r="R10" i="12"/>
  <c r="AG12" i="11"/>
  <c r="AB12" i="11"/>
  <c r="W12" i="11"/>
  <c r="AL10" i="11"/>
  <c r="AG10" i="11"/>
  <c r="AB10" i="11"/>
  <c r="W10" i="11"/>
  <c r="E19" i="11" l="1"/>
  <c r="H19" i="11" s="1"/>
  <c r="R7" i="11" s="1"/>
  <c r="M7" i="11"/>
  <c r="E15" i="11"/>
  <c r="H15" i="11" s="1"/>
  <c r="R3" i="11" s="1"/>
  <c r="M3" i="11"/>
  <c r="M13" i="13"/>
  <c r="R13" i="13"/>
  <c r="W13" i="13"/>
  <c r="M10" i="11" l="1"/>
  <c r="N3" i="11"/>
  <c r="O3" i="11" s="1"/>
  <c r="N7" i="11"/>
  <c r="O7" i="11" s="1"/>
  <c r="R10" i="11"/>
  <c r="S7" i="11"/>
  <c r="T7" i="11" s="1"/>
  <c r="AM3" i="11"/>
  <c r="AN3" i="11" s="1"/>
  <c r="AM7" i="11"/>
  <c r="AN7" i="11" s="1"/>
  <c r="X3" i="11"/>
  <c r="AC4" i="11"/>
  <c r="AD4" i="11" s="1"/>
  <c r="AH3" i="11"/>
  <c r="AI3" i="11" s="1"/>
  <c r="AM4" i="11"/>
  <c r="AN4" i="11" s="1"/>
  <c r="M43" i="11" l="1"/>
  <c r="M44" i="11"/>
  <c r="M45" i="11"/>
  <c r="M40" i="11"/>
  <c r="R12" i="11"/>
  <c r="M41" i="11"/>
  <c r="M42" i="11"/>
  <c r="S6" i="11"/>
  <c r="T6" i="11" s="1"/>
  <c r="S4" i="11"/>
  <c r="T4" i="11" s="1"/>
  <c r="S8" i="11"/>
  <c r="T8" i="11" s="1"/>
  <c r="S5" i="11"/>
  <c r="T5" i="11" s="1"/>
  <c r="S3" i="11"/>
  <c r="T3" i="11" s="1"/>
  <c r="N5" i="11"/>
  <c r="O5" i="11" s="1"/>
  <c r="M12" i="11"/>
  <c r="N8" i="11"/>
  <c r="O8" i="11" s="1"/>
  <c r="N4" i="11"/>
  <c r="O4" i="11" s="1"/>
  <c r="O10" i="11" s="1"/>
  <c r="M11" i="11" s="1"/>
  <c r="O12" i="11" s="1"/>
  <c r="N6" i="11"/>
  <c r="O6" i="11" s="1"/>
  <c r="AC7" i="11"/>
  <c r="AD7" i="11" s="1"/>
  <c r="AC3" i="11"/>
  <c r="AD3" i="11" s="1"/>
  <c r="AM6" i="11"/>
  <c r="AN6" i="11" s="1"/>
  <c r="AC6" i="11"/>
  <c r="AD6" i="11" s="1"/>
  <c r="AM5" i="11"/>
  <c r="AN5" i="11" s="1"/>
  <c r="AC5" i="11"/>
  <c r="AD5" i="11" s="1"/>
  <c r="AM8" i="11"/>
  <c r="AN8" i="11" s="1"/>
  <c r="AC8" i="11"/>
  <c r="AD8" i="11" s="1"/>
  <c r="Y3" i="11"/>
  <c r="X8" i="11"/>
  <c r="Y8" i="11" s="1"/>
  <c r="X7" i="11"/>
  <c r="Y7" i="11" s="1"/>
  <c r="X6" i="11"/>
  <c r="Y6" i="11" s="1"/>
  <c r="X5" i="11"/>
  <c r="Y5" i="11" s="1"/>
  <c r="X4" i="11"/>
  <c r="Y4" i="11" s="1"/>
  <c r="AH8" i="11"/>
  <c r="AI8" i="11" s="1"/>
  <c r="AH7" i="11"/>
  <c r="AI7" i="11" s="1"/>
  <c r="AH6" i="11"/>
  <c r="AI6" i="11" s="1"/>
  <c r="AH5" i="11"/>
  <c r="AI5" i="11" s="1"/>
  <c r="AH4" i="11"/>
  <c r="AI4" i="11" s="1"/>
  <c r="D12" i="19"/>
  <c r="B12" i="19"/>
  <c r="B13" i="19" s="1"/>
  <c r="C13" i="19" s="1"/>
  <c r="D13" i="19" s="1"/>
  <c r="L41" i="11" l="1"/>
  <c r="L42" i="11"/>
  <c r="L43" i="11"/>
  <c r="L44" i="11"/>
  <c r="L45" i="11"/>
  <c r="L40" i="11"/>
  <c r="AI10" i="11"/>
  <c r="AG11" i="11" s="1"/>
  <c r="AN10" i="11"/>
  <c r="AL11" i="11" s="1"/>
  <c r="T10" i="11"/>
  <c r="R11" i="11" s="1"/>
  <c r="T12" i="11" s="1"/>
  <c r="AD10" i="11"/>
  <c r="Y10" i="11"/>
  <c r="B14" i="19"/>
  <c r="C14" i="19" s="1"/>
  <c r="D14" i="19" s="1"/>
  <c r="L19" i="9"/>
  <c r="AN12" i="11" l="1"/>
  <c r="AI12" i="11"/>
  <c r="E10" i="11" s="1"/>
  <c r="D16" i="11"/>
  <c r="D18" i="11"/>
  <c r="D20" i="11"/>
  <c r="D15" i="11"/>
  <c r="D17" i="11"/>
  <c r="D19" i="11"/>
  <c r="W11" i="11"/>
  <c r="Y12" i="11"/>
  <c r="C10" i="11" s="1"/>
  <c r="AD12" i="11"/>
  <c r="D10" i="11" s="1"/>
  <c r="AB11" i="11"/>
  <c r="B15" i="19"/>
  <c r="H4" i="2"/>
  <c r="H5" i="2"/>
  <c r="H6" i="2"/>
  <c r="H7" i="2"/>
  <c r="H8" i="2"/>
  <c r="H9" i="2"/>
  <c r="B16" i="19" l="1"/>
  <c r="C15" i="19"/>
  <c r="D15" i="19" s="1"/>
  <c r="G4" i="11"/>
  <c r="F16" i="11" s="1"/>
  <c r="G8" i="11"/>
  <c r="F20" i="11" s="1"/>
  <c r="G6" i="11"/>
  <c r="F18" i="11" s="1"/>
  <c r="G7" i="11"/>
  <c r="F19" i="11" s="1"/>
  <c r="G5" i="11"/>
  <c r="F17" i="11" s="1"/>
  <c r="G3" i="11"/>
  <c r="B11" i="4"/>
  <c r="B17" i="19" l="1"/>
  <c r="C16" i="19"/>
  <c r="D16" i="19" s="1"/>
  <c r="F15" i="11"/>
  <c r="G19" i="11"/>
  <c r="J19" i="11" s="1"/>
  <c r="G15" i="11"/>
  <c r="J15" i="11" s="1"/>
  <c r="G17" i="11"/>
  <c r="J17" i="11" s="1"/>
  <c r="G20" i="11"/>
  <c r="J20" i="11" s="1"/>
  <c r="G16" i="11"/>
  <c r="J16" i="11" s="1"/>
  <c r="G18" i="11"/>
  <c r="J18" i="11" s="1"/>
  <c r="D9" i="7"/>
  <c r="D10" i="7"/>
  <c r="D11" i="7"/>
  <c r="D12" i="7"/>
  <c r="D13" i="7"/>
  <c r="D14" i="7"/>
  <c r="D15" i="7"/>
  <c r="D16" i="7"/>
  <c r="D17" i="7"/>
  <c r="D18" i="7"/>
  <c r="D8" i="7"/>
  <c r="B18" i="19" l="1"/>
  <c r="C17" i="19"/>
  <c r="D17" i="19" s="1"/>
  <c r="C5" i="18"/>
  <c r="E5" i="18" s="1"/>
  <c r="C6" i="18"/>
  <c r="C18" i="19" l="1"/>
  <c r="D18" i="19" s="1"/>
  <c r="B19" i="19"/>
  <c r="C19" i="19" s="1"/>
  <c r="D19" i="19" s="1"/>
  <c r="D12" i="18"/>
  <c r="D13" i="18"/>
  <c r="D14" i="18"/>
  <c r="D15" i="18"/>
  <c r="D16" i="18"/>
  <c r="C12" i="18"/>
  <c r="E12" i="18" s="1"/>
  <c r="C13" i="18"/>
  <c r="E13" i="18" s="1"/>
  <c r="C14" i="18"/>
  <c r="E14" i="18" s="1"/>
  <c r="C15" i="18"/>
  <c r="E15" i="18" s="1"/>
  <c r="C16" i="18"/>
  <c r="E16" i="18" s="1"/>
  <c r="E6" i="18"/>
  <c r="D5" i="18"/>
  <c r="D6" i="18"/>
  <c r="D7" i="18"/>
  <c r="D8" i="18"/>
  <c r="D9" i="18"/>
  <c r="D10" i="18"/>
  <c r="D11" i="18"/>
  <c r="C11" i="18"/>
  <c r="E11" i="18" s="1"/>
  <c r="C7" i="18"/>
  <c r="E7" i="18" s="1"/>
  <c r="C8" i="18"/>
  <c r="E8" i="18" s="1"/>
  <c r="C9" i="18"/>
  <c r="E9" i="18" s="1"/>
  <c r="C10" i="18"/>
  <c r="E10" i="18" s="1"/>
  <c r="B20" i="19" l="1"/>
  <c r="AQ20" i="13"/>
  <c r="AQ19" i="13"/>
  <c r="AQ18" i="13"/>
  <c r="AQ17" i="13"/>
  <c r="AQ16" i="13"/>
  <c r="AQ15" i="13"/>
  <c r="AS9" i="13"/>
  <c r="AR9" i="13"/>
  <c r="AQ9" i="13"/>
  <c r="AS8" i="13"/>
  <c r="AR8" i="13"/>
  <c r="AQ8" i="13"/>
  <c r="AS7" i="13"/>
  <c r="AR7" i="13"/>
  <c r="AQ7" i="13"/>
  <c r="AS6" i="13"/>
  <c r="AR6" i="13"/>
  <c r="AQ6" i="13"/>
  <c r="AS5" i="13"/>
  <c r="AR5" i="13"/>
  <c r="AQ5" i="13"/>
  <c r="AS4" i="13"/>
  <c r="AR4" i="13"/>
  <c r="AQ4" i="13"/>
  <c r="B21" i="19" l="1"/>
  <c r="C20" i="19"/>
  <c r="D20" i="19" s="1"/>
  <c r="C3" i="13"/>
  <c r="C18" i="13" s="1"/>
  <c r="E18" i="13" s="1"/>
  <c r="AT8" i="13"/>
  <c r="AT6" i="13"/>
  <c r="AT9" i="13"/>
  <c r="AG9" i="13" s="1"/>
  <c r="AT5" i="13"/>
  <c r="AT7" i="13"/>
  <c r="AT4" i="13"/>
  <c r="AG4" i="13" s="1"/>
  <c r="B22" i="19" l="1"/>
  <c r="C21" i="19"/>
  <c r="D21" i="19" s="1"/>
  <c r="AS18" i="13"/>
  <c r="AG7" i="13"/>
  <c r="AS16" i="13"/>
  <c r="AG5" i="13"/>
  <c r="AS17" i="13"/>
  <c r="AG6" i="13"/>
  <c r="AS19" i="13"/>
  <c r="AV19" i="13" s="1"/>
  <c r="AL8" i="13" s="1"/>
  <c r="AG8" i="13"/>
  <c r="C4" i="13"/>
  <c r="C19" i="13" s="1"/>
  <c r="A3" i="13"/>
  <c r="B18" i="13" s="1"/>
  <c r="E19" i="13"/>
  <c r="AV18" i="13"/>
  <c r="AL7" i="13" s="1"/>
  <c r="AV17" i="13"/>
  <c r="AL6" i="13" s="1"/>
  <c r="AV16" i="13"/>
  <c r="AL5" i="13" s="1"/>
  <c r="C5" i="13"/>
  <c r="C6" i="13" s="1"/>
  <c r="AS15" i="13"/>
  <c r="AV15" i="13" s="1"/>
  <c r="AL4" i="13" s="1"/>
  <c r="AS20" i="13"/>
  <c r="AV20" i="13" s="1"/>
  <c r="AL9" i="13" s="1"/>
  <c r="B23" i="19" l="1"/>
  <c r="C22" i="19"/>
  <c r="D22" i="19" s="1"/>
  <c r="AL11" i="13"/>
  <c r="AL13" i="13" s="1"/>
  <c r="AG11" i="13"/>
  <c r="A4" i="13"/>
  <c r="B19" i="13" s="1"/>
  <c r="D19" i="13" s="1"/>
  <c r="D18" i="13"/>
  <c r="F18" i="13"/>
  <c r="C20" i="13"/>
  <c r="C7" i="13"/>
  <c r="C21" i="13"/>
  <c r="B24" i="19" l="1"/>
  <c r="C23" i="19"/>
  <c r="D23" i="19" s="1"/>
  <c r="AM5" i="13"/>
  <c r="AN5" i="13" s="1"/>
  <c r="AM7" i="13"/>
  <c r="AN7" i="13" s="1"/>
  <c r="AM6" i="13"/>
  <c r="AN6" i="13" s="1"/>
  <c r="AM4" i="13"/>
  <c r="AN4" i="13" s="1"/>
  <c r="AM9" i="13"/>
  <c r="AN9" i="13" s="1"/>
  <c r="AM8" i="13"/>
  <c r="AN8" i="13" s="1"/>
  <c r="AG13" i="13"/>
  <c r="AH4" i="13"/>
  <c r="AI4" i="13" s="1"/>
  <c r="AH9" i="13"/>
  <c r="AI9" i="13" s="1"/>
  <c r="AH7" i="13"/>
  <c r="AI7" i="13" s="1"/>
  <c r="AH8" i="13"/>
  <c r="AI8" i="13" s="1"/>
  <c r="AH6" i="13"/>
  <c r="AI6" i="13" s="1"/>
  <c r="AH5" i="13"/>
  <c r="AI5" i="13" s="1"/>
  <c r="F19" i="13"/>
  <c r="A5" i="13"/>
  <c r="B20" i="13" s="1"/>
  <c r="D20" i="13" s="1"/>
  <c r="E20" i="13"/>
  <c r="E21" i="13"/>
  <c r="C8" i="13"/>
  <c r="C23" i="13" s="1"/>
  <c r="C22" i="13"/>
  <c r="C25" i="13" s="1"/>
  <c r="B25" i="19" l="1"/>
  <c r="C24" i="19"/>
  <c r="D24" i="19" s="1"/>
  <c r="AN11" i="13"/>
  <c r="AL12" i="13" s="1"/>
  <c r="AN13" i="13" s="1"/>
  <c r="AI11" i="13"/>
  <c r="AG12" i="13" s="1"/>
  <c r="AI13" i="13" s="1"/>
  <c r="A6" i="13"/>
  <c r="A7" i="13" s="1"/>
  <c r="A8" i="13" s="1"/>
  <c r="B23" i="13" s="1"/>
  <c r="D23" i="13" s="1"/>
  <c r="F20" i="13"/>
  <c r="E23" i="13"/>
  <c r="E22" i="13"/>
  <c r="B26" i="19" l="1"/>
  <c r="C25" i="19"/>
  <c r="D25" i="19" s="1"/>
  <c r="E25" i="13"/>
  <c r="F23" i="13"/>
  <c r="B21" i="13"/>
  <c r="B22" i="13"/>
  <c r="D22" i="13" s="1"/>
  <c r="C57" i="12"/>
  <c r="C56" i="12"/>
  <c r="C55" i="12"/>
  <c r="C54" i="12"/>
  <c r="C53" i="12"/>
  <c r="C52" i="12"/>
  <c r="C51" i="12"/>
  <c r="C50" i="12"/>
  <c r="B57" i="12"/>
  <c r="S7" i="12"/>
  <c r="T7" i="12" s="1"/>
  <c r="D8" i="12"/>
  <c r="E8" i="12" s="1"/>
  <c r="D7" i="12"/>
  <c r="E7" i="12" s="1"/>
  <c r="D5" i="12"/>
  <c r="E5" i="12" s="1"/>
  <c r="D3" i="12"/>
  <c r="B27" i="19" l="1"/>
  <c r="C26" i="19"/>
  <c r="D26" i="19" s="1"/>
  <c r="B25" i="13"/>
  <c r="F21" i="13"/>
  <c r="F22" i="13"/>
  <c r="D21" i="13"/>
  <c r="D25" i="13" s="1"/>
  <c r="B50" i="12"/>
  <c r="B54" i="12"/>
  <c r="E3" i="12"/>
  <c r="S4" i="12"/>
  <c r="T4" i="12" s="1"/>
  <c r="S6" i="12"/>
  <c r="T6" i="12" s="1"/>
  <c r="S8" i="12"/>
  <c r="T8" i="12" s="1"/>
  <c r="B51" i="12"/>
  <c r="B55" i="12"/>
  <c r="D4" i="12"/>
  <c r="E4" i="12" s="1"/>
  <c r="D6" i="12"/>
  <c r="E6" i="12" s="1"/>
  <c r="B52" i="12"/>
  <c r="B56" i="12"/>
  <c r="S3" i="12"/>
  <c r="T3" i="12" s="1"/>
  <c r="S5" i="12"/>
  <c r="T5" i="12" s="1"/>
  <c r="B53" i="12"/>
  <c r="E10" i="12" l="1"/>
  <c r="C11" i="12" s="1"/>
  <c r="B28" i="19"/>
  <c r="C27" i="19"/>
  <c r="D27" i="19" s="1"/>
  <c r="F25" i="13"/>
  <c r="B28" i="13" s="1"/>
  <c r="B29" i="13" s="1"/>
  <c r="B31" i="13" s="1"/>
  <c r="B30" i="13" s="1"/>
  <c r="T10" i="12"/>
  <c r="B29" i="19" l="1"/>
  <c r="C28" i="19"/>
  <c r="D28" i="19" s="1"/>
  <c r="E34" i="13"/>
  <c r="E36" i="13"/>
  <c r="E35" i="13"/>
  <c r="E33" i="13"/>
  <c r="E30" i="13"/>
  <c r="E29" i="13"/>
  <c r="E31" i="13"/>
  <c r="E32" i="13"/>
  <c r="E12" i="12"/>
  <c r="R11" i="12"/>
  <c r="T12" i="12"/>
  <c r="C58" i="11"/>
  <c r="C52" i="11"/>
  <c r="C53" i="11"/>
  <c r="C54" i="11"/>
  <c r="C55" i="11"/>
  <c r="C56" i="11"/>
  <c r="C57" i="11"/>
  <c r="C51" i="11"/>
  <c r="D7" i="6"/>
  <c r="C7" i="5"/>
  <c r="B30" i="19" l="1"/>
  <c r="C29" i="19"/>
  <c r="D29" i="19" s="1"/>
  <c r="B57" i="11"/>
  <c r="B51" i="11"/>
  <c r="B53" i="11"/>
  <c r="B58" i="11"/>
  <c r="B52" i="11"/>
  <c r="B54" i="11"/>
  <c r="B55" i="11"/>
  <c r="B56" i="11"/>
  <c r="B31" i="19" l="1"/>
  <c r="C30" i="19"/>
  <c r="D30" i="19" s="1"/>
  <c r="K10" i="10"/>
  <c r="H10" i="10"/>
  <c r="E10" i="10"/>
  <c r="K5" i="10"/>
  <c r="H5" i="10"/>
  <c r="E5" i="10"/>
  <c r="B5" i="10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C19" i="9"/>
  <c r="L18" i="9"/>
  <c r="C18" i="9"/>
  <c r="L17" i="9"/>
  <c r="C17" i="9"/>
  <c r="L16" i="9"/>
  <c r="C16" i="9"/>
  <c r="L15" i="9"/>
  <c r="C15" i="9"/>
  <c r="L14" i="9"/>
  <c r="C14" i="9"/>
  <c r="L13" i="9"/>
  <c r="C13" i="9"/>
  <c r="L12" i="9"/>
  <c r="C12" i="9"/>
  <c r="L11" i="9"/>
  <c r="C11" i="9"/>
  <c r="L10" i="9"/>
  <c r="C10" i="9"/>
  <c r="L9" i="9"/>
  <c r="C9" i="9"/>
  <c r="C17" i="8"/>
  <c r="C16" i="8"/>
  <c r="C15" i="8"/>
  <c r="C14" i="8"/>
  <c r="C13" i="8"/>
  <c r="C12" i="8"/>
  <c r="C11" i="8"/>
  <c r="C10" i="8"/>
  <c r="C9" i="8"/>
  <c r="C8" i="8"/>
  <c r="C7" i="8"/>
  <c r="C18" i="7"/>
  <c r="C17" i="7"/>
  <c r="C16" i="7"/>
  <c r="C15" i="7"/>
  <c r="C14" i="7"/>
  <c r="C13" i="7"/>
  <c r="C12" i="7"/>
  <c r="C11" i="7"/>
  <c r="C10" i="7"/>
  <c r="C9" i="7"/>
  <c r="C8" i="7"/>
  <c r="H2" i="7"/>
  <c r="H3" i="7" s="1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C7" i="6"/>
  <c r="C17" i="5"/>
  <c r="C16" i="5"/>
  <c r="C15" i="5"/>
  <c r="C14" i="5"/>
  <c r="C13" i="5"/>
  <c r="C12" i="5"/>
  <c r="C11" i="5"/>
  <c r="C10" i="5"/>
  <c r="C9" i="5"/>
  <c r="C8" i="5"/>
  <c r="B13" i="4"/>
  <c r="B12" i="4"/>
  <c r="C11" i="3"/>
  <c r="B11" i="3"/>
  <c r="A21" i="3"/>
  <c r="F10" i="3"/>
  <c r="E10" i="3"/>
  <c r="D10" i="3"/>
  <c r="A20" i="3"/>
  <c r="F9" i="3"/>
  <c r="E9" i="3"/>
  <c r="D9" i="3"/>
  <c r="A19" i="3"/>
  <c r="F8" i="3"/>
  <c r="E8" i="3"/>
  <c r="D8" i="3"/>
  <c r="A18" i="3"/>
  <c r="F7" i="3"/>
  <c r="E7" i="3"/>
  <c r="D7" i="3"/>
  <c r="A17" i="3"/>
  <c r="F6" i="3"/>
  <c r="E6" i="3"/>
  <c r="D6" i="3"/>
  <c r="A16" i="3"/>
  <c r="F5" i="3"/>
  <c r="E5" i="3"/>
  <c r="D5" i="3"/>
  <c r="C10" i="2"/>
  <c r="B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11" i="3" l="1"/>
  <c r="B32" i="19"/>
  <c r="C31" i="19"/>
  <c r="D31" i="19" s="1"/>
  <c r="F10" i="2"/>
  <c r="D10" i="2"/>
  <c r="E10" i="2"/>
  <c r="I11" i="2"/>
  <c r="I12" i="2" s="1"/>
  <c r="C7" i="4"/>
  <c r="D7" i="4" s="1"/>
  <c r="C9" i="4"/>
  <c r="D9" i="4" s="1"/>
  <c r="C5" i="4"/>
  <c r="D5" i="4" s="1"/>
  <c r="C6" i="4"/>
  <c r="D6" i="4" s="1"/>
  <c r="C8" i="4"/>
  <c r="D8" i="4" s="1"/>
  <c r="D11" i="3"/>
  <c r="E11" i="3"/>
  <c r="D11" i="4" l="1"/>
  <c r="D12" i="4" s="1"/>
  <c r="D13" i="4" s="1"/>
  <c r="B33" i="19"/>
  <c r="C32" i="19"/>
  <c r="D32" i="19" s="1"/>
  <c r="B13" i="3"/>
  <c r="I13" i="2"/>
  <c r="I14" i="2" s="1"/>
  <c r="I8" i="2"/>
  <c r="B14" i="3"/>
  <c r="B16" i="3" s="1"/>
  <c r="I9" i="2"/>
  <c r="I7" i="2"/>
  <c r="I5" i="2"/>
  <c r="I4" i="2"/>
  <c r="I6" i="2"/>
  <c r="C33" i="19" l="1"/>
  <c r="D33" i="19" s="1"/>
  <c r="B34" i="19"/>
  <c r="B21" i="3"/>
  <c r="B20" i="3"/>
  <c r="B17" i="3"/>
  <c r="D14" i="3"/>
  <c r="D13" i="3" s="1"/>
  <c r="B18" i="3"/>
  <c r="B19" i="3"/>
  <c r="N4" i="12"/>
  <c r="O4" i="12" s="1"/>
  <c r="N7" i="12"/>
  <c r="O7" i="12"/>
  <c r="I5" i="12"/>
  <c r="J5" i="12"/>
  <c r="I4" i="12"/>
  <c r="J4" i="12"/>
  <c r="N5" i="12"/>
  <c r="O5" i="12" s="1"/>
  <c r="N6" i="12"/>
  <c r="O6" i="12"/>
  <c r="I7" i="12"/>
  <c r="J7" i="12"/>
  <c r="I6" i="12"/>
  <c r="J6" i="12"/>
  <c r="I3" i="12"/>
  <c r="J3" i="12" s="1"/>
  <c r="J10" i="12" s="1"/>
  <c r="I8" i="12"/>
  <c r="J8" i="12"/>
  <c r="N8" i="12"/>
  <c r="O8" i="12"/>
  <c r="N3" i="12"/>
  <c r="O3" i="12" s="1"/>
  <c r="O10" i="12" l="1"/>
  <c r="B35" i="19"/>
  <c r="C34" i="19"/>
  <c r="D34" i="19" s="1"/>
  <c r="H11" i="12"/>
  <c r="J12" i="12"/>
  <c r="B36" i="19" l="1"/>
  <c r="C35" i="19"/>
  <c r="D35" i="19" s="1"/>
  <c r="M11" i="12"/>
  <c r="O12" i="12"/>
  <c r="B37" i="19" l="1"/>
  <c r="C36" i="19"/>
  <c r="D36" i="19" s="1"/>
  <c r="S9" i="13"/>
  <c r="T9" i="13" s="1"/>
  <c r="AC9" i="13"/>
  <c r="AD9" i="13" s="1"/>
  <c r="S6" i="13"/>
  <c r="T6" i="13" s="1"/>
  <c r="N8" i="13"/>
  <c r="O8" i="13"/>
  <c r="S5" i="13"/>
  <c r="T5" i="13" s="1"/>
  <c r="X8" i="13"/>
  <c r="Y8" i="13" s="1"/>
  <c r="AC8" i="13"/>
  <c r="AD8" i="13" s="1"/>
  <c r="AC7" i="13"/>
  <c r="AD7" i="13"/>
  <c r="S7" i="13"/>
  <c r="T7" i="13" s="1"/>
  <c r="X7" i="13"/>
  <c r="Y7" i="13" s="1"/>
  <c r="S8" i="13"/>
  <c r="T8" i="13" s="1"/>
  <c r="AC6" i="13"/>
  <c r="AD6" i="13"/>
  <c r="N5" i="13"/>
  <c r="O5" i="13" s="1"/>
  <c r="N9" i="13"/>
  <c r="O9" i="13"/>
  <c r="N6" i="13"/>
  <c r="O6" i="13" s="1"/>
  <c r="X5" i="13"/>
  <c r="Y5" i="13" s="1"/>
  <c r="X6" i="13"/>
  <c r="Y6" i="13"/>
  <c r="S4" i="13"/>
  <c r="T4" i="13"/>
  <c r="N7" i="13"/>
  <c r="O7" i="13" s="1"/>
  <c r="AC4" i="13"/>
  <c r="AD4" i="13" s="1"/>
  <c r="AC5" i="13"/>
  <c r="AD5" i="13"/>
  <c r="X4" i="13"/>
  <c r="Y4" i="13"/>
  <c r="X9" i="13"/>
  <c r="Y9" i="13" s="1"/>
  <c r="N4" i="13"/>
  <c r="O4" i="13" s="1"/>
  <c r="B38" i="19" l="1"/>
  <c r="C37" i="19"/>
  <c r="D37" i="19" s="1"/>
  <c r="AD11" i="13"/>
  <c r="Y11" i="13"/>
  <c r="T11" i="13"/>
  <c r="O11" i="13"/>
  <c r="B39" i="19" l="1"/>
  <c r="C38" i="19"/>
  <c r="D38" i="19" s="1"/>
  <c r="W12" i="13"/>
  <c r="Y13" i="13"/>
  <c r="AS10" i="13" s="1"/>
  <c r="R12" i="13"/>
  <c r="T13" i="13"/>
  <c r="AR10" i="13" s="1"/>
  <c r="AB12" i="13"/>
  <c r="AD13" i="13"/>
  <c r="M12" i="13"/>
  <c r="O13" i="13"/>
  <c r="AQ10" i="13" s="1"/>
  <c r="B40" i="19" l="1"/>
  <c r="C39" i="19"/>
  <c r="D39" i="19" s="1"/>
  <c r="AU8" i="13"/>
  <c r="AT19" i="13" s="1"/>
  <c r="AU6" i="13"/>
  <c r="AT17" i="13" s="1"/>
  <c r="AU9" i="13"/>
  <c r="AT20" i="13" s="1"/>
  <c r="AU7" i="13"/>
  <c r="AT18" i="13" s="1"/>
  <c r="AU5" i="13"/>
  <c r="AT16" i="13" s="1"/>
  <c r="AU4" i="13"/>
  <c r="AU18" i="13" s="1"/>
  <c r="AX18" i="13" s="1"/>
  <c r="AR15" i="13"/>
  <c r="D3" i="13" s="1"/>
  <c r="AR17" i="13"/>
  <c r="AR18" i="13"/>
  <c r="AR19" i="13"/>
  <c r="AR16" i="13"/>
  <c r="AR20" i="13"/>
  <c r="B41" i="19" l="1"/>
  <c r="C40" i="19"/>
  <c r="D40" i="19" s="1"/>
  <c r="AU19" i="13"/>
  <c r="AX19" i="13" s="1"/>
  <c r="D4" i="13"/>
  <c r="D5" i="13" s="1"/>
  <c r="D6" i="13" s="1"/>
  <c r="D7" i="13" s="1"/>
  <c r="D8" i="13" s="1"/>
  <c r="AU15" i="13"/>
  <c r="AX15" i="13" s="1"/>
  <c r="AT15" i="13"/>
  <c r="B3" i="13"/>
  <c r="B4" i="13" s="1"/>
  <c r="B5" i="13" s="1"/>
  <c r="B6" i="13" s="1"/>
  <c r="B7" i="13" s="1"/>
  <c r="B8" i="13" s="1"/>
  <c r="AU20" i="13"/>
  <c r="AX20" i="13" s="1"/>
  <c r="AU16" i="13"/>
  <c r="AX16" i="13" s="1"/>
  <c r="AU17" i="13"/>
  <c r="AX17" i="13" s="1"/>
  <c r="B42" i="19" l="1"/>
  <c r="C41" i="19"/>
  <c r="D41" i="19" s="1"/>
  <c r="B43" i="19" l="1"/>
  <c r="C42" i="19"/>
  <c r="D42" i="19" s="1"/>
  <c r="B44" i="19" l="1"/>
  <c r="C43" i="19"/>
  <c r="D43" i="19" s="1"/>
  <c r="B45" i="19" l="1"/>
  <c r="C44" i="19"/>
  <c r="D44" i="19" s="1"/>
  <c r="B46" i="19" l="1"/>
  <c r="C45" i="19"/>
  <c r="D45" i="19" s="1"/>
  <c r="B47" i="19" l="1"/>
  <c r="C46" i="19"/>
  <c r="D46" i="19" s="1"/>
  <c r="B48" i="19" l="1"/>
  <c r="C47" i="19"/>
  <c r="D47" i="19" s="1"/>
  <c r="B49" i="19" l="1"/>
  <c r="C48" i="19"/>
  <c r="D48" i="19" s="1"/>
  <c r="B50" i="19" l="1"/>
  <c r="C49" i="19"/>
  <c r="D49" i="19" s="1"/>
  <c r="B51" i="19" l="1"/>
  <c r="C50" i="19"/>
  <c r="D50" i="19" s="1"/>
  <c r="B52" i="19" l="1"/>
  <c r="C51" i="19"/>
  <c r="D51" i="19" s="1"/>
  <c r="B53" i="19" l="1"/>
  <c r="C52" i="19"/>
  <c r="D52" i="19" s="1"/>
  <c r="B54" i="19" l="1"/>
  <c r="C53" i="19"/>
  <c r="D53" i="19" s="1"/>
  <c r="B55" i="19" l="1"/>
  <c r="C54" i="19"/>
  <c r="D54" i="19" s="1"/>
  <c r="B56" i="19" l="1"/>
  <c r="C55" i="19"/>
  <c r="D55" i="19" s="1"/>
  <c r="B57" i="19" l="1"/>
  <c r="C56" i="19"/>
  <c r="D56" i="19" s="1"/>
  <c r="B58" i="19" l="1"/>
  <c r="C57" i="19"/>
  <c r="D57" i="19" s="1"/>
  <c r="B59" i="19" l="1"/>
  <c r="C58" i="19"/>
  <c r="D58" i="19" s="1"/>
  <c r="B60" i="19" l="1"/>
  <c r="C59" i="19"/>
  <c r="D59" i="19" s="1"/>
  <c r="B61" i="19" l="1"/>
  <c r="C60" i="19"/>
  <c r="D60" i="19" s="1"/>
  <c r="B62" i="19" l="1"/>
  <c r="C61" i="19"/>
  <c r="D61" i="19" s="1"/>
  <c r="B63" i="19" l="1"/>
  <c r="C62" i="19"/>
  <c r="D62" i="19" s="1"/>
  <c r="B64" i="19" l="1"/>
  <c r="C63" i="19"/>
  <c r="D63" i="19" s="1"/>
  <c r="B65" i="19" l="1"/>
  <c r="C64" i="19"/>
  <c r="D64" i="19" s="1"/>
  <c r="B66" i="19" l="1"/>
  <c r="C65" i="19"/>
  <c r="D65" i="19" s="1"/>
  <c r="B67" i="19" l="1"/>
  <c r="C66" i="19"/>
  <c r="D66" i="19" s="1"/>
  <c r="B68" i="19" l="1"/>
  <c r="C67" i="19"/>
  <c r="D67" i="19" s="1"/>
  <c r="B69" i="19" l="1"/>
  <c r="C68" i="19"/>
  <c r="D68" i="19" s="1"/>
  <c r="B70" i="19" l="1"/>
  <c r="C69" i="19"/>
  <c r="D69" i="19" s="1"/>
  <c r="B71" i="19" l="1"/>
  <c r="C70" i="19"/>
  <c r="D70" i="19" s="1"/>
  <c r="B72" i="19" l="1"/>
  <c r="C71" i="19"/>
  <c r="D71" i="19" s="1"/>
  <c r="B73" i="19" l="1"/>
  <c r="C72" i="19"/>
  <c r="D72" i="19" s="1"/>
  <c r="B74" i="19" l="1"/>
  <c r="C73" i="19"/>
  <c r="D73" i="19" s="1"/>
  <c r="B75" i="19" l="1"/>
  <c r="C74" i="19"/>
  <c r="D74" i="19" s="1"/>
  <c r="B76" i="19" l="1"/>
  <c r="C75" i="19"/>
  <c r="D75" i="19" s="1"/>
  <c r="B77" i="19" l="1"/>
  <c r="C76" i="19"/>
  <c r="D76" i="19" s="1"/>
  <c r="B78" i="19" l="1"/>
  <c r="C77" i="19"/>
  <c r="D77" i="19" s="1"/>
  <c r="B79" i="19" l="1"/>
  <c r="C78" i="19"/>
  <c r="D78" i="19" s="1"/>
  <c r="B80" i="19" l="1"/>
  <c r="C79" i="19"/>
  <c r="D79" i="19" s="1"/>
  <c r="B81" i="19" l="1"/>
  <c r="C80" i="19"/>
  <c r="D80" i="19" s="1"/>
  <c r="B82" i="19" l="1"/>
  <c r="C81" i="19"/>
  <c r="D81" i="19" s="1"/>
  <c r="B83" i="19" l="1"/>
  <c r="C82" i="19"/>
  <c r="D82" i="19" s="1"/>
  <c r="B84" i="19" l="1"/>
  <c r="C83" i="19"/>
  <c r="D83" i="19" s="1"/>
  <c r="B85" i="19" l="1"/>
  <c r="C84" i="19"/>
  <c r="D84" i="19" s="1"/>
  <c r="B86" i="19" l="1"/>
  <c r="C85" i="19"/>
  <c r="D85" i="19" s="1"/>
  <c r="B87" i="19" l="1"/>
  <c r="C86" i="19"/>
  <c r="D86" i="19" s="1"/>
  <c r="B88" i="19" l="1"/>
  <c r="C87" i="19"/>
  <c r="D87" i="19" s="1"/>
  <c r="B89" i="19" l="1"/>
  <c r="C88" i="19"/>
  <c r="D88" i="19" s="1"/>
  <c r="B90" i="19" l="1"/>
  <c r="C89" i="19"/>
  <c r="D89" i="19" s="1"/>
  <c r="B91" i="19" l="1"/>
  <c r="C90" i="19"/>
  <c r="D90" i="19" s="1"/>
  <c r="B92" i="19" l="1"/>
  <c r="C91" i="19"/>
  <c r="D91" i="19" s="1"/>
  <c r="B93" i="19" l="1"/>
  <c r="C92" i="19"/>
  <c r="D92" i="19" s="1"/>
  <c r="B94" i="19" l="1"/>
  <c r="C93" i="19"/>
  <c r="D93" i="19" s="1"/>
  <c r="B95" i="19" l="1"/>
  <c r="C94" i="19"/>
  <c r="D94" i="19" s="1"/>
  <c r="B96" i="19" l="1"/>
  <c r="C95" i="19"/>
  <c r="D95" i="19" s="1"/>
  <c r="B97" i="19" l="1"/>
  <c r="C96" i="19"/>
  <c r="D96" i="19" s="1"/>
  <c r="B98" i="19" l="1"/>
  <c r="C97" i="19"/>
  <c r="D97" i="19" s="1"/>
  <c r="B99" i="19" l="1"/>
  <c r="C98" i="19"/>
  <c r="D98" i="19" s="1"/>
  <c r="B100" i="19" l="1"/>
  <c r="C99" i="19"/>
  <c r="D99" i="19" s="1"/>
  <c r="B101" i="19" l="1"/>
  <c r="C100" i="19"/>
  <c r="D100" i="19" s="1"/>
  <c r="B102" i="19" l="1"/>
  <c r="C101" i="19"/>
  <c r="D101" i="19" s="1"/>
  <c r="B103" i="19" l="1"/>
  <c r="C102" i="19"/>
  <c r="D102" i="19" s="1"/>
  <c r="B104" i="19" l="1"/>
  <c r="C103" i="19"/>
  <c r="D103" i="19" s="1"/>
  <c r="B105" i="19" l="1"/>
  <c r="C104" i="19"/>
  <c r="D104" i="19" s="1"/>
  <c r="B106" i="19" l="1"/>
  <c r="C105" i="19"/>
  <c r="D105" i="19" s="1"/>
  <c r="B107" i="19" l="1"/>
  <c r="C106" i="19"/>
  <c r="D106" i="19" s="1"/>
  <c r="B108" i="19" l="1"/>
  <c r="C107" i="19"/>
  <c r="D107" i="19" s="1"/>
  <c r="B109" i="19" l="1"/>
  <c r="C108" i="19"/>
  <c r="D108" i="19" s="1"/>
  <c r="B110" i="19" l="1"/>
  <c r="C109" i="19"/>
  <c r="D109" i="19" s="1"/>
  <c r="B111" i="19" l="1"/>
  <c r="C110" i="19"/>
  <c r="D110" i="19" s="1"/>
  <c r="B112" i="19" l="1"/>
  <c r="C111" i="19"/>
  <c r="D111" i="19" s="1"/>
  <c r="B113" i="19" l="1"/>
  <c r="C112" i="19"/>
  <c r="D112" i="19" s="1"/>
  <c r="B114" i="19" l="1"/>
  <c r="C113" i="19"/>
  <c r="D113" i="19" s="1"/>
  <c r="B115" i="19" l="1"/>
  <c r="C114" i="19"/>
  <c r="D114" i="19" s="1"/>
  <c r="B116" i="19" l="1"/>
  <c r="C115" i="19"/>
  <c r="D115" i="19" s="1"/>
  <c r="B117" i="19" l="1"/>
  <c r="C116" i="19"/>
  <c r="D116" i="19" s="1"/>
  <c r="B118" i="19" l="1"/>
  <c r="C117" i="19"/>
  <c r="D117" i="19" s="1"/>
  <c r="B119" i="19" l="1"/>
  <c r="C118" i="19"/>
  <c r="D118" i="19" s="1"/>
  <c r="B120" i="19" l="1"/>
  <c r="C119" i="19"/>
  <c r="D119" i="19" s="1"/>
  <c r="B121" i="19" l="1"/>
  <c r="C120" i="19"/>
  <c r="D120" i="19" s="1"/>
  <c r="B122" i="19" l="1"/>
  <c r="C121" i="19"/>
  <c r="D121" i="19" s="1"/>
  <c r="B123" i="19" l="1"/>
  <c r="C122" i="19"/>
  <c r="D122" i="19" s="1"/>
  <c r="B124" i="19" l="1"/>
  <c r="C123" i="19"/>
  <c r="D123" i="19" s="1"/>
  <c r="B125" i="19" l="1"/>
  <c r="C124" i="19"/>
  <c r="D124" i="19" s="1"/>
  <c r="B126" i="19" l="1"/>
  <c r="C125" i="19"/>
  <c r="D125" i="19" s="1"/>
  <c r="B127" i="19" l="1"/>
  <c r="C126" i="19"/>
  <c r="D126" i="19" s="1"/>
  <c r="B128" i="19" l="1"/>
  <c r="C127" i="19"/>
  <c r="D127" i="19" s="1"/>
  <c r="B129" i="19" l="1"/>
  <c r="C128" i="19"/>
  <c r="D128" i="19" s="1"/>
  <c r="B130" i="19" l="1"/>
  <c r="C129" i="19"/>
  <c r="D129" i="19" s="1"/>
  <c r="B131" i="19" l="1"/>
  <c r="C130" i="19"/>
  <c r="D130" i="19" s="1"/>
  <c r="B132" i="19" l="1"/>
  <c r="C131" i="19"/>
  <c r="D131" i="19" s="1"/>
  <c r="B133" i="19" l="1"/>
  <c r="C132" i="19"/>
  <c r="D132" i="19" s="1"/>
  <c r="B134" i="19" l="1"/>
  <c r="C133" i="19"/>
  <c r="D133" i="19" s="1"/>
  <c r="B135" i="19" l="1"/>
  <c r="C134" i="19"/>
  <c r="D134" i="19" s="1"/>
  <c r="B136" i="19" l="1"/>
  <c r="C135" i="19"/>
  <c r="D135" i="19" s="1"/>
  <c r="B137" i="19" l="1"/>
  <c r="C136" i="19"/>
  <c r="D136" i="19" s="1"/>
  <c r="B138" i="19" l="1"/>
  <c r="C137" i="19"/>
  <c r="D137" i="19" s="1"/>
  <c r="B139" i="19" l="1"/>
  <c r="C138" i="19"/>
  <c r="D138" i="19" s="1"/>
  <c r="B140" i="19" l="1"/>
  <c r="C139" i="19"/>
  <c r="D139" i="19" s="1"/>
  <c r="B141" i="19" l="1"/>
  <c r="C140" i="19"/>
  <c r="D140" i="19" s="1"/>
  <c r="B142" i="19" l="1"/>
  <c r="C141" i="19"/>
  <c r="D141" i="19" s="1"/>
  <c r="B143" i="19" l="1"/>
  <c r="C142" i="19"/>
  <c r="D142" i="19" s="1"/>
  <c r="B144" i="19" l="1"/>
  <c r="C143" i="19"/>
  <c r="D143" i="19" s="1"/>
  <c r="B145" i="19" l="1"/>
  <c r="C144" i="19"/>
  <c r="D144" i="19" s="1"/>
  <c r="B146" i="19" l="1"/>
  <c r="C145" i="19"/>
  <c r="D145" i="19" s="1"/>
  <c r="B147" i="19" l="1"/>
  <c r="C146" i="19"/>
  <c r="D146" i="19" s="1"/>
  <c r="B148" i="19" l="1"/>
  <c r="C147" i="19"/>
  <c r="D147" i="19" s="1"/>
  <c r="B149" i="19" l="1"/>
  <c r="C148" i="19"/>
  <c r="D148" i="19" s="1"/>
  <c r="B150" i="19" l="1"/>
  <c r="C149" i="19"/>
  <c r="D149" i="19" s="1"/>
  <c r="B151" i="19" l="1"/>
  <c r="C150" i="19"/>
  <c r="D150" i="19" s="1"/>
  <c r="B152" i="19" l="1"/>
  <c r="C151" i="19"/>
  <c r="D151" i="19" s="1"/>
  <c r="B153" i="19" l="1"/>
  <c r="C152" i="19"/>
  <c r="D152" i="19" s="1"/>
  <c r="B154" i="19" l="1"/>
  <c r="C153" i="19"/>
  <c r="D153" i="19" s="1"/>
  <c r="B155" i="19" l="1"/>
  <c r="C154" i="19"/>
  <c r="D154" i="19" s="1"/>
  <c r="B156" i="19" l="1"/>
  <c r="C155" i="19"/>
  <c r="D155" i="19" s="1"/>
  <c r="B157" i="19" l="1"/>
  <c r="C156" i="19"/>
  <c r="D156" i="19" s="1"/>
  <c r="B158" i="19" l="1"/>
  <c r="C157" i="19"/>
  <c r="D157" i="19" s="1"/>
  <c r="B159" i="19" l="1"/>
  <c r="C158" i="19"/>
  <c r="D158" i="19" s="1"/>
  <c r="B160" i="19" l="1"/>
  <c r="C159" i="19"/>
  <c r="D159" i="19" s="1"/>
  <c r="B161" i="19" l="1"/>
  <c r="C160" i="19"/>
  <c r="D160" i="19" s="1"/>
  <c r="B162" i="19" l="1"/>
  <c r="C161" i="19"/>
  <c r="D161" i="19" s="1"/>
  <c r="B163" i="19" l="1"/>
  <c r="C162" i="19"/>
  <c r="D162" i="19" s="1"/>
  <c r="B164" i="19" l="1"/>
  <c r="C163" i="19"/>
  <c r="D163" i="19" s="1"/>
  <c r="B165" i="19" l="1"/>
  <c r="C164" i="19"/>
  <c r="D164" i="19" s="1"/>
  <c r="B166" i="19" l="1"/>
  <c r="C165" i="19"/>
  <c r="D165" i="19" s="1"/>
  <c r="B167" i="19" l="1"/>
  <c r="C166" i="19"/>
  <c r="D166" i="19" s="1"/>
  <c r="B168" i="19" l="1"/>
  <c r="C167" i="19"/>
  <c r="D167" i="19" s="1"/>
  <c r="B169" i="19" l="1"/>
  <c r="C168" i="19"/>
  <c r="D168" i="19" s="1"/>
  <c r="B170" i="19" l="1"/>
  <c r="C169" i="19"/>
  <c r="D169" i="19" s="1"/>
  <c r="B171" i="19" l="1"/>
  <c r="C170" i="19"/>
  <c r="D170" i="19" s="1"/>
  <c r="B172" i="19" l="1"/>
  <c r="C171" i="19"/>
  <c r="D171" i="19" s="1"/>
  <c r="B173" i="19" l="1"/>
  <c r="C172" i="19"/>
  <c r="D172" i="19" s="1"/>
  <c r="B174" i="19" l="1"/>
  <c r="C173" i="19"/>
  <c r="D173" i="19" s="1"/>
  <c r="B175" i="19" l="1"/>
  <c r="C174" i="19"/>
  <c r="D174" i="19" s="1"/>
  <c r="B176" i="19" l="1"/>
  <c r="C175" i="19"/>
  <c r="D175" i="19" s="1"/>
  <c r="B177" i="19" l="1"/>
  <c r="C176" i="19"/>
  <c r="D176" i="19" s="1"/>
  <c r="B178" i="19" l="1"/>
  <c r="C177" i="19"/>
  <c r="D177" i="19" s="1"/>
  <c r="B179" i="19" l="1"/>
  <c r="C178" i="19"/>
  <c r="D178" i="19" s="1"/>
  <c r="B180" i="19" l="1"/>
  <c r="C179" i="19"/>
  <c r="D179" i="19" s="1"/>
  <c r="B181" i="19" l="1"/>
  <c r="C180" i="19"/>
  <c r="D180" i="19" s="1"/>
  <c r="B182" i="19" l="1"/>
  <c r="C181" i="19"/>
  <c r="D181" i="19" s="1"/>
  <c r="B183" i="19" l="1"/>
  <c r="C182" i="19"/>
  <c r="D182" i="19" s="1"/>
  <c r="B184" i="19" l="1"/>
  <c r="C183" i="19"/>
  <c r="D183" i="19" s="1"/>
  <c r="B185" i="19" l="1"/>
  <c r="C184" i="19"/>
  <c r="D184" i="19" s="1"/>
  <c r="B186" i="19" l="1"/>
  <c r="C185" i="19"/>
  <c r="D185" i="19" s="1"/>
  <c r="B187" i="19" l="1"/>
  <c r="C186" i="19"/>
  <c r="D186" i="19" s="1"/>
  <c r="B188" i="19" l="1"/>
  <c r="C187" i="19"/>
  <c r="D187" i="19" s="1"/>
  <c r="B189" i="19" l="1"/>
  <c r="C188" i="19"/>
  <c r="D188" i="19" s="1"/>
  <c r="B190" i="19" l="1"/>
  <c r="C189" i="19"/>
  <c r="D189" i="19" s="1"/>
  <c r="B191" i="19" l="1"/>
  <c r="C190" i="19"/>
  <c r="D190" i="19" s="1"/>
  <c r="B192" i="19" l="1"/>
  <c r="C191" i="19"/>
  <c r="D191" i="19" s="1"/>
  <c r="B193" i="19" l="1"/>
  <c r="C192" i="19"/>
  <c r="D192" i="19" s="1"/>
  <c r="B194" i="19" l="1"/>
  <c r="C193" i="19"/>
  <c r="D193" i="19" s="1"/>
  <c r="B195" i="19" l="1"/>
  <c r="C194" i="19"/>
  <c r="D194" i="19" s="1"/>
  <c r="B196" i="19" l="1"/>
  <c r="C195" i="19"/>
  <c r="D195" i="19" s="1"/>
  <c r="B197" i="19" l="1"/>
  <c r="C196" i="19"/>
  <c r="D196" i="19" s="1"/>
  <c r="B198" i="19" l="1"/>
  <c r="C197" i="19"/>
  <c r="D197" i="19" s="1"/>
  <c r="B199" i="19" l="1"/>
  <c r="C198" i="19"/>
  <c r="D198" i="19" s="1"/>
  <c r="B200" i="19" l="1"/>
  <c r="C199" i="19"/>
  <c r="D199" i="19" s="1"/>
  <c r="B201" i="19" l="1"/>
  <c r="C200" i="19"/>
  <c r="D200" i="19" s="1"/>
  <c r="B202" i="19" l="1"/>
  <c r="C201" i="19"/>
  <c r="D201" i="19" s="1"/>
  <c r="B203" i="19" l="1"/>
  <c r="C202" i="19"/>
  <c r="D202" i="19" s="1"/>
  <c r="B204" i="19" l="1"/>
  <c r="C203" i="19"/>
  <c r="D203" i="19" s="1"/>
  <c r="B205" i="19" l="1"/>
  <c r="C204" i="19"/>
  <c r="D204" i="19" s="1"/>
  <c r="B206" i="19" l="1"/>
  <c r="C205" i="19"/>
  <c r="D205" i="19" s="1"/>
  <c r="B207" i="19" l="1"/>
  <c r="C206" i="19"/>
  <c r="D206" i="19" s="1"/>
  <c r="B208" i="19" l="1"/>
  <c r="C207" i="19"/>
  <c r="D207" i="19" s="1"/>
  <c r="B209" i="19" l="1"/>
  <c r="C208" i="19"/>
  <c r="D208" i="19" s="1"/>
  <c r="B210" i="19" l="1"/>
  <c r="C209" i="19"/>
  <c r="D209" i="19" s="1"/>
  <c r="B211" i="19" l="1"/>
  <c r="C210" i="19"/>
  <c r="D210" i="19" s="1"/>
  <c r="B212" i="19" l="1"/>
  <c r="C211" i="19"/>
  <c r="D211" i="19" s="1"/>
  <c r="B213" i="19" l="1"/>
  <c r="C212" i="19"/>
  <c r="D212" i="19" s="1"/>
  <c r="B214" i="19" l="1"/>
  <c r="C213" i="19"/>
  <c r="D213" i="19" s="1"/>
  <c r="B215" i="19" l="1"/>
  <c r="C214" i="19"/>
  <c r="D214" i="19" s="1"/>
  <c r="B216" i="19" l="1"/>
  <c r="C215" i="19"/>
  <c r="D215" i="19" s="1"/>
  <c r="B217" i="19" l="1"/>
  <c r="C216" i="19"/>
  <c r="D216" i="19" s="1"/>
  <c r="B218" i="19" l="1"/>
  <c r="C217" i="19"/>
  <c r="D217" i="19" s="1"/>
  <c r="B219" i="19" l="1"/>
  <c r="C218" i="19"/>
  <c r="D218" i="19" s="1"/>
  <c r="B220" i="19" l="1"/>
  <c r="C219" i="19"/>
  <c r="D219" i="19" s="1"/>
  <c r="B221" i="19" l="1"/>
  <c r="C220" i="19"/>
  <c r="D220" i="19" s="1"/>
  <c r="B222" i="19" l="1"/>
  <c r="C221" i="19"/>
  <c r="D221" i="19" s="1"/>
  <c r="B223" i="19" l="1"/>
  <c r="C222" i="19"/>
  <c r="D222" i="19" s="1"/>
  <c r="B224" i="19" l="1"/>
  <c r="C223" i="19"/>
  <c r="D223" i="19" s="1"/>
  <c r="B225" i="19" l="1"/>
  <c r="C224" i="19"/>
  <c r="D224" i="19" s="1"/>
  <c r="B226" i="19" l="1"/>
  <c r="C225" i="19"/>
  <c r="D225" i="19" s="1"/>
  <c r="B227" i="19" l="1"/>
  <c r="C226" i="19"/>
  <c r="D226" i="19" s="1"/>
  <c r="B228" i="19" l="1"/>
  <c r="C227" i="19"/>
  <c r="D227" i="19" s="1"/>
  <c r="B229" i="19" l="1"/>
  <c r="C228" i="19"/>
  <c r="D228" i="19" s="1"/>
  <c r="B230" i="19" l="1"/>
  <c r="C229" i="19"/>
  <c r="D229" i="19" s="1"/>
  <c r="B231" i="19" l="1"/>
  <c r="C230" i="19"/>
  <c r="D230" i="19" s="1"/>
  <c r="B232" i="19" l="1"/>
  <c r="C231" i="19"/>
  <c r="D231" i="19" s="1"/>
  <c r="B233" i="19" l="1"/>
  <c r="C232" i="19"/>
  <c r="D232" i="19" s="1"/>
  <c r="B234" i="19" l="1"/>
  <c r="C233" i="19"/>
  <c r="D233" i="19" s="1"/>
  <c r="B235" i="19" l="1"/>
  <c r="C234" i="19"/>
  <c r="D234" i="19" s="1"/>
  <c r="B236" i="19" l="1"/>
  <c r="C235" i="19"/>
  <c r="D235" i="19" s="1"/>
  <c r="B237" i="19" l="1"/>
  <c r="C236" i="19"/>
  <c r="D236" i="19" s="1"/>
  <c r="B238" i="19" l="1"/>
  <c r="C237" i="19"/>
  <c r="D237" i="19" s="1"/>
  <c r="B239" i="19" l="1"/>
  <c r="C238" i="19"/>
  <c r="D238" i="19" s="1"/>
  <c r="B240" i="19" l="1"/>
  <c r="C239" i="19"/>
  <c r="D239" i="19" s="1"/>
  <c r="B241" i="19" l="1"/>
  <c r="C240" i="19"/>
  <c r="D240" i="19" s="1"/>
  <c r="B242" i="19" l="1"/>
  <c r="C241" i="19"/>
  <c r="D241" i="19" s="1"/>
  <c r="B243" i="19" l="1"/>
  <c r="C242" i="19"/>
  <c r="D242" i="19" s="1"/>
  <c r="B244" i="19" l="1"/>
  <c r="C243" i="19"/>
  <c r="D243" i="19" s="1"/>
  <c r="B245" i="19" l="1"/>
  <c r="C244" i="19"/>
  <c r="D244" i="19" s="1"/>
  <c r="B246" i="19" l="1"/>
  <c r="C245" i="19"/>
  <c r="D245" i="19" s="1"/>
  <c r="B247" i="19" l="1"/>
  <c r="C246" i="19"/>
  <c r="D246" i="19" s="1"/>
  <c r="B248" i="19" l="1"/>
  <c r="C247" i="19"/>
  <c r="D247" i="19" s="1"/>
  <c r="B249" i="19" l="1"/>
  <c r="C248" i="19"/>
  <c r="D248" i="19" s="1"/>
  <c r="B250" i="19" l="1"/>
  <c r="C249" i="19"/>
  <c r="D249" i="19" s="1"/>
  <c r="B251" i="19" l="1"/>
  <c r="C250" i="19"/>
  <c r="D250" i="19" s="1"/>
  <c r="B252" i="19" l="1"/>
  <c r="C251" i="19"/>
  <c r="D251" i="19" s="1"/>
  <c r="B253" i="19" l="1"/>
  <c r="C252" i="19"/>
  <c r="D252" i="19" s="1"/>
  <c r="B254" i="19" l="1"/>
  <c r="C253" i="19"/>
  <c r="D253" i="19" s="1"/>
  <c r="B255" i="19" l="1"/>
  <c r="C254" i="19"/>
  <c r="D254" i="19" s="1"/>
  <c r="B256" i="19" l="1"/>
  <c r="C255" i="19"/>
  <c r="D255" i="19" s="1"/>
  <c r="B257" i="19" l="1"/>
  <c r="C256" i="19"/>
  <c r="D256" i="19" s="1"/>
  <c r="B258" i="19" l="1"/>
  <c r="C257" i="19"/>
  <c r="D257" i="19" s="1"/>
  <c r="B259" i="19" l="1"/>
  <c r="C258" i="19"/>
  <c r="D258" i="19" s="1"/>
  <c r="B260" i="19" l="1"/>
  <c r="C259" i="19"/>
  <c r="D259" i="19" s="1"/>
  <c r="B261" i="19" l="1"/>
  <c r="C260" i="19"/>
  <c r="D260" i="19" s="1"/>
  <c r="B262" i="19" l="1"/>
  <c r="C261" i="19"/>
  <c r="D261" i="19" s="1"/>
  <c r="B263" i="19" l="1"/>
  <c r="C262" i="19"/>
  <c r="D262" i="19" s="1"/>
  <c r="B264" i="19" l="1"/>
  <c r="C263" i="19"/>
  <c r="D263" i="19" s="1"/>
  <c r="B265" i="19" l="1"/>
  <c r="C264" i="19"/>
  <c r="D264" i="19" s="1"/>
  <c r="B266" i="19" l="1"/>
  <c r="C265" i="19"/>
  <c r="D265" i="19" s="1"/>
  <c r="B267" i="19" l="1"/>
  <c r="C266" i="19"/>
  <c r="D266" i="19" s="1"/>
  <c r="B268" i="19" l="1"/>
  <c r="C267" i="19"/>
  <c r="D267" i="19" s="1"/>
  <c r="B269" i="19" l="1"/>
  <c r="C268" i="19"/>
  <c r="D268" i="19" s="1"/>
  <c r="B270" i="19" l="1"/>
  <c r="C269" i="19"/>
  <c r="D269" i="19" s="1"/>
  <c r="B271" i="19" l="1"/>
  <c r="C270" i="19"/>
  <c r="D270" i="19" s="1"/>
  <c r="B272" i="19" l="1"/>
  <c r="C271" i="19"/>
  <c r="D271" i="19" s="1"/>
  <c r="B273" i="19" l="1"/>
  <c r="C272" i="19"/>
  <c r="D272" i="19" s="1"/>
  <c r="B274" i="19" l="1"/>
  <c r="C273" i="19"/>
  <c r="D273" i="19" s="1"/>
  <c r="B275" i="19" l="1"/>
  <c r="C274" i="19"/>
  <c r="D274" i="19" s="1"/>
  <c r="B276" i="19" l="1"/>
  <c r="C275" i="19"/>
  <c r="D275" i="19" s="1"/>
  <c r="B277" i="19" l="1"/>
  <c r="C276" i="19"/>
  <c r="D276" i="19" s="1"/>
  <c r="B278" i="19" l="1"/>
  <c r="C277" i="19"/>
  <c r="D277" i="19" s="1"/>
  <c r="B279" i="19" l="1"/>
  <c r="C278" i="19"/>
  <c r="D278" i="19" s="1"/>
  <c r="B280" i="19" l="1"/>
  <c r="C279" i="19"/>
  <c r="D279" i="19" s="1"/>
  <c r="B281" i="19" l="1"/>
  <c r="C280" i="19"/>
  <c r="D280" i="19" s="1"/>
  <c r="B282" i="19" l="1"/>
  <c r="C281" i="19"/>
  <c r="D281" i="19" s="1"/>
  <c r="B283" i="19" l="1"/>
  <c r="C282" i="19"/>
  <c r="D282" i="19" s="1"/>
  <c r="B284" i="19" l="1"/>
  <c r="C283" i="19"/>
  <c r="D283" i="19" s="1"/>
  <c r="B285" i="19" l="1"/>
  <c r="C284" i="19"/>
  <c r="D284" i="19" s="1"/>
  <c r="B286" i="19" l="1"/>
  <c r="C285" i="19"/>
  <c r="D285" i="19" s="1"/>
  <c r="B287" i="19" l="1"/>
  <c r="C286" i="19"/>
  <c r="D286" i="19" s="1"/>
  <c r="B288" i="19" l="1"/>
  <c r="C287" i="19"/>
  <c r="D287" i="19" s="1"/>
  <c r="B289" i="19" l="1"/>
  <c r="C288" i="19"/>
  <c r="D288" i="19" s="1"/>
  <c r="B290" i="19" l="1"/>
  <c r="C289" i="19"/>
  <c r="D289" i="19" s="1"/>
  <c r="B291" i="19" l="1"/>
  <c r="C290" i="19"/>
  <c r="D290" i="19" s="1"/>
  <c r="B292" i="19" l="1"/>
  <c r="C291" i="19"/>
  <c r="D291" i="19" s="1"/>
  <c r="B293" i="19" l="1"/>
  <c r="C292" i="19"/>
  <c r="D292" i="19" s="1"/>
  <c r="B294" i="19" l="1"/>
  <c r="C293" i="19"/>
  <c r="D293" i="19" s="1"/>
  <c r="B295" i="19" l="1"/>
  <c r="C294" i="19"/>
  <c r="D294" i="19" s="1"/>
  <c r="B296" i="19" l="1"/>
  <c r="C295" i="19"/>
  <c r="D295" i="19" s="1"/>
  <c r="B297" i="19" l="1"/>
  <c r="C296" i="19"/>
  <c r="D296" i="19" s="1"/>
  <c r="B298" i="19" l="1"/>
  <c r="C297" i="19"/>
  <c r="D297" i="19" s="1"/>
  <c r="B299" i="19" l="1"/>
  <c r="C298" i="19"/>
  <c r="D298" i="19" s="1"/>
  <c r="B300" i="19" l="1"/>
  <c r="C299" i="19"/>
  <c r="D299" i="19" s="1"/>
  <c r="B301" i="19" l="1"/>
  <c r="C300" i="19"/>
  <c r="D300" i="19" s="1"/>
  <c r="B302" i="19" l="1"/>
  <c r="C301" i="19"/>
  <c r="D301" i="19" s="1"/>
  <c r="B303" i="19" l="1"/>
  <c r="C302" i="19"/>
  <c r="D302" i="19" s="1"/>
  <c r="B304" i="19" l="1"/>
  <c r="C303" i="19"/>
  <c r="D303" i="19" s="1"/>
  <c r="B305" i="19" l="1"/>
  <c r="C304" i="19"/>
  <c r="D304" i="19" s="1"/>
  <c r="B306" i="19" l="1"/>
  <c r="C305" i="19"/>
  <c r="D305" i="19" s="1"/>
  <c r="B307" i="19" l="1"/>
  <c r="C306" i="19"/>
  <c r="D306" i="19" s="1"/>
  <c r="B308" i="19" l="1"/>
  <c r="C307" i="19"/>
  <c r="D307" i="19" s="1"/>
  <c r="B309" i="19" l="1"/>
  <c r="C308" i="19"/>
  <c r="D308" i="19" s="1"/>
  <c r="B310" i="19" l="1"/>
  <c r="C309" i="19"/>
  <c r="D309" i="19" s="1"/>
  <c r="B311" i="19" l="1"/>
  <c r="C310" i="19"/>
  <c r="D310" i="19" s="1"/>
  <c r="B312" i="19" l="1"/>
  <c r="C311" i="19"/>
  <c r="D311" i="19" s="1"/>
  <c r="B313" i="19" l="1"/>
  <c r="C312" i="19"/>
  <c r="D312" i="19" s="1"/>
  <c r="B314" i="19" l="1"/>
  <c r="C313" i="19"/>
  <c r="D313" i="19" s="1"/>
  <c r="B315" i="19" l="1"/>
  <c r="C314" i="19"/>
  <c r="D314" i="19" s="1"/>
  <c r="B316" i="19" l="1"/>
  <c r="C315" i="19"/>
  <c r="D315" i="19" s="1"/>
  <c r="B317" i="19" l="1"/>
  <c r="C316" i="19"/>
  <c r="D316" i="19" s="1"/>
  <c r="B318" i="19" l="1"/>
  <c r="C317" i="19"/>
  <c r="D317" i="19" s="1"/>
  <c r="B319" i="19" l="1"/>
  <c r="C318" i="19"/>
  <c r="D318" i="19" s="1"/>
  <c r="B320" i="19" l="1"/>
  <c r="C319" i="19"/>
  <c r="D319" i="19" s="1"/>
  <c r="B321" i="19" l="1"/>
  <c r="C320" i="19"/>
  <c r="D320" i="19" s="1"/>
  <c r="B322" i="19" l="1"/>
  <c r="C321" i="19"/>
  <c r="D321" i="19" s="1"/>
  <c r="B323" i="19" l="1"/>
  <c r="C322" i="19"/>
  <c r="D322" i="19" s="1"/>
  <c r="B324" i="19" l="1"/>
  <c r="C323" i="19"/>
  <c r="D323" i="19" s="1"/>
  <c r="B325" i="19" l="1"/>
  <c r="C324" i="19"/>
  <c r="D324" i="19" s="1"/>
  <c r="B326" i="19" l="1"/>
  <c r="C325" i="19"/>
  <c r="D325" i="19" s="1"/>
  <c r="B327" i="19" l="1"/>
  <c r="C326" i="19"/>
  <c r="D326" i="19" s="1"/>
  <c r="B328" i="19" l="1"/>
  <c r="C327" i="19"/>
  <c r="D327" i="19" s="1"/>
  <c r="B329" i="19" l="1"/>
  <c r="C328" i="19"/>
  <c r="D328" i="19" s="1"/>
  <c r="B330" i="19" l="1"/>
  <c r="C329" i="19"/>
  <c r="D329" i="19" s="1"/>
  <c r="B331" i="19" l="1"/>
  <c r="C330" i="19"/>
  <c r="D330" i="19" s="1"/>
  <c r="B332" i="19" l="1"/>
  <c r="C331" i="19"/>
  <c r="D331" i="19" s="1"/>
  <c r="B333" i="19" l="1"/>
  <c r="C332" i="19"/>
  <c r="D332" i="19" s="1"/>
  <c r="B334" i="19" l="1"/>
  <c r="C333" i="19"/>
  <c r="D333" i="19" s="1"/>
  <c r="B335" i="19" l="1"/>
  <c r="C334" i="19"/>
  <c r="D334" i="19" s="1"/>
  <c r="B336" i="19" l="1"/>
  <c r="C335" i="19"/>
  <c r="D335" i="19" s="1"/>
  <c r="B337" i="19" l="1"/>
  <c r="C336" i="19"/>
  <c r="D336" i="19" s="1"/>
  <c r="B338" i="19" l="1"/>
  <c r="C337" i="19"/>
  <c r="D337" i="19" s="1"/>
  <c r="B339" i="19" l="1"/>
  <c r="C338" i="19"/>
  <c r="D338" i="19" s="1"/>
  <c r="B340" i="19" l="1"/>
  <c r="C339" i="19"/>
  <c r="D339" i="19" s="1"/>
  <c r="B341" i="19" l="1"/>
  <c r="C340" i="19"/>
  <c r="D340" i="19" s="1"/>
  <c r="B342" i="19" l="1"/>
  <c r="C341" i="19"/>
  <c r="D341" i="19" s="1"/>
  <c r="B343" i="19" l="1"/>
  <c r="C342" i="19"/>
  <c r="D342" i="19" s="1"/>
  <c r="B344" i="19" l="1"/>
  <c r="C343" i="19"/>
  <c r="D343" i="19" s="1"/>
  <c r="B345" i="19" l="1"/>
  <c r="C344" i="19"/>
  <c r="D344" i="19" s="1"/>
  <c r="B346" i="19" l="1"/>
  <c r="C345" i="19"/>
  <c r="D345" i="19" s="1"/>
  <c r="B347" i="19" l="1"/>
  <c r="C346" i="19"/>
  <c r="D346" i="19" s="1"/>
  <c r="B348" i="19" l="1"/>
  <c r="C347" i="19"/>
  <c r="D347" i="19" s="1"/>
  <c r="B349" i="19" l="1"/>
  <c r="C348" i="19"/>
  <c r="D348" i="19" s="1"/>
  <c r="B350" i="19" l="1"/>
  <c r="C349" i="19"/>
  <c r="D349" i="19" s="1"/>
  <c r="B351" i="19" l="1"/>
  <c r="C350" i="19"/>
  <c r="D350" i="19" s="1"/>
  <c r="B352" i="19" l="1"/>
  <c r="C351" i="19"/>
  <c r="D351" i="19" s="1"/>
  <c r="B353" i="19" l="1"/>
  <c r="C352" i="19"/>
  <c r="D352" i="19" s="1"/>
  <c r="B354" i="19" l="1"/>
  <c r="C353" i="19"/>
  <c r="D353" i="19" s="1"/>
  <c r="B355" i="19" l="1"/>
  <c r="C354" i="19"/>
  <c r="D354" i="19" s="1"/>
  <c r="B356" i="19" l="1"/>
  <c r="C355" i="19"/>
  <c r="D355" i="19" s="1"/>
  <c r="B357" i="19" l="1"/>
  <c r="C356" i="19"/>
  <c r="D356" i="19" s="1"/>
  <c r="B358" i="19" l="1"/>
  <c r="C357" i="19"/>
  <c r="D357" i="19" s="1"/>
  <c r="B359" i="19" l="1"/>
  <c r="C358" i="19"/>
  <c r="D358" i="19" s="1"/>
  <c r="B360" i="19" l="1"/>
  <c r="C359" i="19"/>
  <c r="D359" i="19" s="1"/>
  <c r="B361" i="19" l="1"/>
  <c r="C360" i="19"/>
  <c r="D360" i="19" s="1"/>
  <c r="B362" i="19" l="1"/>
  <c r="C361" i="19"/>
  <c r="D361" i="19" s="1"/>
  <c r="B363" i="19" l="1"/>
  <c r="C362" i="19"/>
  <c r="D362" i="19" s="1"/>
  <c r="B364" i="19" l="1"/>
  <c r="C363" i="19"/>
  <c r="D363" i="19" s="1"/>
  <c r="B365" i="19" l="1"/>
  <c r="C364" i="19"/>
  <c r="D364" i="19" s="1"/>
  <c r="B366" i="19" l="1"/>
  <c r="C365" i="19"/>
  <c r="D365" i="19" s="1"/>
  <c r="B367" i="19" l="1"/>
  <c r="C366" i="19"/>
  <c r="D366" i="19" s="1"/>
  <c r="B368" i="19" l="1"/>
  <c r="C367" i="19"/>
  <c r="D367" i="19" s="1"/>
  <c r="B369" i="19" l="1"/>
  <c r="C368" i="19"/>
  <c r="D368" i="19" s="1"/>
  <c r="B370" i="19" l="1"/>
  <c r="C369" i="19"/>
  <c r="D369" i="19" s="1"/>
  <c r="B371" i="19" l="1"/>
  <c r="C370" i="19"/>
  <c r="D370" i="19" s="1"/>
  <c r="B372" i="19" l="1"/>
  <c r="C371" i="19"/>
  <c r="D371" i="19" s="1"/>
  <c r="B373" i="19" l="1"/>
  <c r="C372" i="19"/>
  <c r="D372" i="19" s="1"/>
  <c r="B374" i="19" l="1"/>
  <c r="C373" i="19"/>
  <c r="D373" i="19" s="1"/>
  <c r="B375" i="19" l="1"/>
  <c r="C374" i="19"/>
  <c r="D374" i="19" s="1"/>
  <c r="B376" i="19" l="1"/>
  <c r="C375" i="19"/>
  <c r="D375" i="19" s="1"/>
  <c r="B377" i="19" l="1"/>
  <c r="C376" i="19"/>
  <c r="D376" i="19" s="1"/>
  <c r="B378" i="19" l="1"/>
  <c r="C377" i="19"/>
  <c r="D377" i="19" s="1"/>
  <c r="B379" i="19" l="1"/>
  <c r="C378" i="19"/>
  <c r="D378" i="19" s="1"/>
  <c r="B380" i="19" l="1"/>
  <c r="C379" i="19"/>
  <c r="D379" i="19" s="1"/>
  <c r="B381" i="19" l="1"/>
  <c r="C380" i="19"/>
  <c r="D380" i="19" s="1"/>
  <c r="B382" i="19" l="1"/>
  <c r="C381" i="19"/>
  <c r="D381" i="19" s="1"/>
  <c r="B383" i="19" l="1"/>
  <c r="C382" i="19"/>
  <c r="D382" i="19" s="1"/>
  <c r="B384" i="19" l="1"/>
  <c r="C383" i="19"/>
  <c r="D383" i="19" s="1"/>
  <c r="B385" i="19" l="1"/>
  <c r="C384" i="19"/>
  <c r="D384" i="19" s="1"/>
  <c r="B386" i="19" l="1"/>
  <c r="C385" i="19"/>
  <c r="D385" i="19" s="1"/>
  <c r="B387" i="19" l="1"/>
  <c r="C386" i="19"/>
  <c r="D386" i="19" s="1"/>
  <c r="B388" i="19" l="1"/>
  <c r="C387" i="19"/>
  <c r="D387" i="19" s="1"/>
  <c r="B389" i="19" l="1"/>
  <c r="C388" i="19"/>
  <c r="D388" i="19" s="1"/>
  <c r="B390" i="19" l="1"/>
  <c r="C389" i="19"/>
  <c r="D389" i="19" s="1"/>
  <c r="B391" i="19" l="1"/>
  <c r="C390" i="19"/>
  <c r="D390" i="19" s="1"/>
  <c r="B392" i="19" l="1"/>
  <c r="C391" i="19"/>
  <c r="D391" i="19" s="1"/>
  <c r="B393" i="19" l="1"/>
  <c r="C392" i="19"/>
  <c r="D392" i="19" s="1"/>
  <c r="B394" i="19" l="1"/>
  <c r="C393" i="19"/>
  <c r="D393" i="19" s="1"/>
  <c r="B395" i="19" l="1"/>
  <c r="C394" i="19"/>
  <c r="D394" i="19" s="1"/>
  <c r="B396" i="19" l="1"/>
  <c r="C395" i="19"/>
  <c r="D395" i="19" s="1"/>
  <c r="B397" i="19" l="1"/>
  <c r="C396" i="19"/>
  <c r="D396" i="19" s="1"/>
  <c r="B398" i="19" l="1"/>
  <c r="C397" i="19"/>
  <c r="D397" i="19" s="1"/>
  <c r="B399" i="19" l="1"/>
  <c r="C398" i="19"/>
  <c r="D398" i="19" s="1"/>
  <c r="B400" i="19" l="1"/>
  <c r="C399" i="19"/>
  <c r="D399" i="19" s="1"/>
  <c r="B401" i="19" l="1"/>
  <c r="C400" i="19"/>
  <c r="D400" i="19" s="1"/>
  <c r="B402" i="19" l="1"/>
  <c r="C401" i="19"/>
  <c r="D401" i="19" s="1"/>
  <c r="B403" i="19" l="1"/>
  <c r="C402" i="19"/>
  <c r="D402" i="19" s="1"/>
  <c r="B404" i="19" l="1"/>
  <c r="C403" i="19"/>
  <c r="D403" i="19" s="1"/>
  <c r="B405" i="19" l="1"/>
  <c r="C404" i="19"/>
  <c r="D404" i="19" s="1"/>
  <c r="B406" i="19" l="1"/>
  <c r="C405" i="19"/>
  <c r="D405" i="19" s="1"/>
  <c r="B407" i="19" l="1"/>
  <c r="C406" i="19"/>
  <c r="D406" i="19" s="1"/>
  <c r="B408" i="19" l="1"/>
  <c r="C407" i="19"/>
  <c r="D407" i="19" s="1"/>
  <c r="B409" i="19" l="1"/>
  <c r="C408" i="19"/>
  <c r="D408" i="19" s="1"/>
  <c r="B410" i="19" l="1"/>
  <c r="C409" i="19"/>
  <c r="D409" i="19" s="1"/>
  <c r="B411" i="19" l="1"/>
  <c r="C410" i="19"/>
  <c r="D410" i="19" s="1"/>
  <c r="B412" i="19" l="1"/>
  <c r="C411" i="19"/>
  <c r="D411" i="19" s="1"/>
  <c r="B413" i="19" l="1"/>
  <c r="C412" i="19"/>
  <c r="D412" i="19" s="1"/>
  <c r="B414" i="19" l="1"/>
  <c r="C413" i="19"/>
  <c r="D413" i="19" s="1"/>
  <c r="B415" i="19" l="1"/>
  <c r="C414" i="19"/>
  <c r="D414" i="19" s="1"/>
  <c r="B416" i="19" l="1"/>
  <c r="C415" i="19"/>
  <c r="D415" i="19" s="1"/>
  <c r="B417" i="19" l="1"/>
  <c r="C416" i="19"/>
  <c r="D416" i="19" s="1"/>
  <c r="B418" i="19" l="1"/>
  <c r="C417" i="19"/>
  <c r="D417" i="19" s="1"/>
  <c r="B419" i="19" l="1"/>
  <c r="C418" i="19"/>
  <c r="D418" i="19" s="1"/>
  <c r="B420" i="19" l="1"/>
  <c r="C419" i="19"/>
  <c r="D419" i="19" s="1"/>
  <c r="B421" i="19" l="1"/>
  <c r="C420" i="19"/>
  <c r="D420" i="19" s="1"/>
  <c r="B422" i="19" l="1"/>
  <c r="C421" i="19"/>
  <c r="D421" i="19" s="1"/>
  <c r="B423" i="19" l="1"/>
  <c r="C422" i="19"/>
  <c r="D422" i="19" s="1"/>
  <c r="B424" i="19" l="1"/>
  <c r="C423" i="19"/>
  <c r="D423" i="19" s="1"/>
  <c r="B425" i="19" l="1"/>
  <c r="C424" i="19"/>
  <c r="D424" i="19" s="1"/>
  <c r="B426" i="19" l="1"/>
  <c r="C425" i="19"/>
  <c r="D425" i="19" s="1"/>
  <c r="B427" i="19" l="1"/>
  <c r="C426" i="19"/>
  <c r="D426" i="19" s="1"/>
  <c r="B428" i="19" l="1"/>
  <c r="C427" i="19"/>
  <c r="D427" i="19" s="1"/>
  <c r="B429" i="19" l="1"/>
  <c r="C428" i="19"/>
  <c r="D428" i="19" s="1"/>
  <c r="B430" i="19" l="1"/>
  <c r="C429" i="19"/>
  <c r="D429" i="19" s="1"/>
  <c r="B431" i="19" l="1"/>
  <c r="C430" i="19"/>
  <c r="D430" i="19" s="1"/>
  <c r="B432" i="19" l="1"/>
  <c r="C431" i="19"/>
  <c r="D431" i="19" s="1"/>
  <c r="B433" i="19" l="1"/>
  <c r="C432" i="19"/>
  <c r="D432" i="19" s="1"/>
  <c r="B434" i="19" l="1"/>
  <c r="C433" i="19"/>
  <c r="D433" i="19" s="1"/>
  <c r="B435" i="19" l="1"/>
  <c r="C434" i="19"/>
  <c r="D434" i="19" s="1"/>
  <c r="B436" i="19" l="1"/>
  <c r="C435" i="19"/>
  <c r="D435" i="19" s="1"/>
  <c r="B437" i="19" l="1"/>
  <c r="C436" i="19"/>
  <c r="D436" i="19" s="1"/>
  <c r="B438" i="19" l="1"/>
  <c r="C437" i="19"/>
  <c r="D437" i="19" s="1"/>
  <c r="B439" i="19" l="1"/>
  <c r="C438" i="19"/>
  <c r="D438" i="19" s="1"/>
  <c r="B440" i="19" l="1"/>
  <c r="C439" i="19"/>
  <c r="D439" i="19" s="1"/>
  <c r="B441" i="19" l="1"/>
  <c r="C440" i="19"/>
  <c r="D440" i="19" s="1"/>
  <c r="B442" i="19" l="1"/>
  <c r="C441" i="19"/>
  <c r="D441" i="19" s="1"/>
  <c r="B443" i="19" l="1"/>
  <c r="C442" i="19"/>
  <c r="D442" i="19" s="1"/>
  <c r="B444" i="19" l="1"/>
  <c r="C443" i="19"/>
  <c r="D443" i="19" s="1"/>
  <c r="B445" i="19" l="1"/>
  <c r="C444" i="19"/>
  <c r="D444" i="19" s="1"/>
  <c r="B446" i="19" l="1"/>
  <c r="C445" i="19"/>
  <c r="D445" i="19" s="1"/>
  <c r="B447" i="19" l="1"/>
  <c r="C446" i="19"/>
  <c r="D446" i="19" s="1"/>
  <c r="B448" i="19" l="1"/>
  <c r="C447" i="19"/>
  <c r="D447" i="19" s="1"/>
  <c r="B449" i="19" l="1"/>
  <c r="C448" i="19"/>
  <c r="D448" i="19" s="1"/>
  <c r="B450" i="19" l="1"/>
  <c r="C449" i="19"/>
  <c r="D449" i="19" s="1"/>
  <c r="B451" i="19" l="1"/>
  <c r="C450" i="19"/>
  <c r="D450" i="19" s="1"/>
  <c r="B452" i="19" l="1"/>
  <c r="C451" i="19"/>
  <c r="D451" i="19" s="1"/>
  <c r="B453" i="19" l="1"/>
  <c r="C452" i="19"/>
  <c r="D452" i="19" s="1"/>
  <c r="B454" i="19" l="1"/>
  <c r="C453" i="19"/>
  <c r="D453" i="19" s="1"/>
  <c r="B455" i="19" l="1"/>
  <c r="C454" i="19"/>
  <c r="D454" i="19" s="1"/>
  <c r="B456" i="19" l="1"/>
  <c r="C455" i="19"/>
  <c r="D455" i="19" s="1"/>
  <c r="B457" i="19" l="1"/>
  <c r="C456" i="19"/>
  <c r="D456" i="19" s="1"/>
  <c r="B458" i="19" l="1"/>
  <c r="C457" i="19"/>
  <c r="D457" i="19" s="1"/>
  <c r="B459" i="19" l="1"/>
  <c r="C458" i="19"/>
  <c r="D458" i="19" s="1"/>
  <c r="B460" i="19" l="1"/>
  <c r="C459" i="19"/>
  <c r="D459" i="19" s="1"/>
  <c r="B461" i="19" l="1"/>
  <c r="C460" i="19"/>
  <c r="D460" i="19" s="1"/>
  <c r="B462" i="19" l="1"/>
  <c r="C461" i="19"/>
  <c r="D461" i="19" s="1"/>
  <c r="B463" i="19" l="1"/>
  <c r="C462" i="19"/>
  <c r="D462" i="19" s="1"/>
  <c r="B464" i="19" l="1"/>
  <c r="C463" i="19"/>
  <c r="D463" i="19" s="1"/>
  <c r="B465" i="19" l="1"/>
  <c r="C464" i="19"/>
  <c r="D464" i="19" s="1"/>
  <c r="B466" i="19" l="1"/>
  <c r="C465" i="19"/>
  <c r="D465" i="19" s="1"/>
  <c r="B467" i="19" l="1"/>
  <c r="C466" i="19"/>
  <c r="D466" i="19" s="1"/>
  <c r="B468" i="19" l="1"/>
  <c r="C467" i="19"/>
  <c r="D467" i="19" s="1"/>
  <c r="B469" i="19" l="1"/>
  <c r="C468" i="19"/>
  <c r="D468" i="19" s="1"/>
  <c r="B470" i="19" l="1"/>
  <c r="C469" i="19"/>
  <c r="D469" i="19" s="1"/>
  <c r="B471" i="19" l="1"/>
  <c r="C470" i="19"/>
  <c r="D470" i="19" s="1"/>
  <c r="B472" i="19" l="1"/>
  <c r="C471" i="19"/>
  <c r="D471" i="19" s="1"/>
  <c r="B473" i="19" l="1"/>
  <c r="C472" i="19"/>
  <c r="D472" i="19" s="1"/>
  <c r="B474" i="19" l="1"/>
  <c r="C473" i="19"/>
  <c r="D473" i="19" s="1"/>
  <c r="B475" i="19" l="1"/>
  <c r="C474" i="19"/>
  <c r="D474" i="19" s="1"/>
  <c r="B476" i="19" l="1"/>
  <c r="C475" i="19"/>
  <c r="D475" i="19" s="1"/>
  <c r="B477" i="19" l="1"/>
  <c r="C476" i="19"/>
  <c r="D476" i="19" s="1"/>
  <c r="B478" i="19" l="1"/>
  <c r="C477" i="19"/>
  <c r="D477" i="19" s="1"/>
  <c r="B479" i="19" l="1"/>
  <c r="C478" i="19"/>
  <c r="D478" i="19" s="1"/>
  <c r="B480" i="19" l="1"/>
  <c r="C479" i="19"/>
  <c r="D479" i="19" s="1"/>
  <c r="B481" i="19" l="1"/>
  <c r="C480" i="19"/>
  <c r="D480" i="19" s="1"/>
  <c r="B482" i="19" l="1"/>
  <c r="C481" i="19"/>
  <c r="D481" i="19" s="1"/>
  <c r="B483" i="19" l="1"/>
  <c r="C482" i="19"/>
  <c r="D482" i="19" s="1"/>
  <c r="B484" i="19" l="1"/>
  <c r="C483" i="19"/>
  <c r="D483" i="19" s="1"/>
  <c r="B485" i="19" l="1"/>
  <c r="C484" i="19"/>
  <c r="D484" i="19" s="1"/>
  <c r="B486" i="19" l="1"/>
  <c r="C485" i="19"/>
  <c r="D485" i="19" s="1"/>
  <c r="B487" i="19" l="1"/>
  <c r="C486" i="19"/>
  <c r="D486" i="19" s="1"/>
  <c r="B488" i="19" l="1"/>
  <c r="C487" i="19"/>
  <c r="D487" i="19" s="1"/>
  <c r="B489" i="19" l="1"/>
  <c r="C488" i="19"/>
  <c r="D488" i="19" s="1"/>
  <c r="B490" i="19" l="1"/>
  <c r="C489" i="19"/>
  <c r="D489" i="19" s="1"/>
  <c r="B491" i="19" l="1"/>
  <c r="C490" i="19"/>
  <c r="D490" i="19" s="1"/>
  <c r="B492" i="19" l="1"/>
  <c r="C491" i="19"/>
  <c r="D491" i="19" s="1"/>
  <c r="B493" i="19" l="1"/>
  <c r="C492" i="19"/>
  <c r="D492" i="19" s="1"/>
  <c r="B494" i="19" l="1"/>
  <c r="C493" i="19"/>
  <c r="D493" i="19" s="1"/>
  <c r="B495" i="19" l="1"/>
  <c r="C494" i="19"/>
  <c r="D494" i="19" s="1"/>
  <c r="B496" i="19" l="1"/>
  <c r="C495" i="19"/>
  <c r="D495" i="19" s="1"/>
  <c r="B497" i="19" l="1"/>
  <c r="C496" i="19"/>
  <c r="D496" i="19" s="1"/>
  <c r="B498" i="19" l="1"/>
  <c r="C497" i="19"/>
  <c r="D497" i="19" s="1"/>
  <c r="B499" i="19" l="1"/>
  <c r="C498" i="19"/>
  <c r="D498" i="19" s="1"/>
  <c r="B500" i="19" l="1"/>
  <c r="C499" i="19"/>
  <c r="D499" i="19" s="1"/>
  <c r="B501" i="19" l="1"/>
  <c r="C500" i="19"/>
  <c r="D500" i="19" s="1"/>
  <c r="B502" i="19" l="1"/>
  <c r="C501" i="19"/>
  <c r="D501" i="19" s="1"/>
  <c r="B503" i="19" l="1"/>
  <c r="C502" i="19"/>
  <c r="D502" i="19" s="1"/>
  <c r="B504" i="19" l="1"/>
  <c r="C503" i="19"/>
  <c r="D503" i="19" s="1"/>
  <c r="B505" i="19" l="1"/>
  <c r="C504" i="19"/>
  <c r="D504" i="19" s="1"/>
  <c r="B506" i="19" l="1"/>
  <c r="C505" i="19"/>
  <c r="D505" i="19" s="1"/>
  <c r="B507" i="19" l="1"/>
  <c r="C506" i="19"/>
  <c r="D506" i="19" s="1"/>
  <c r="B508" i="19" l="1"/>
  <c r="C507" i="19"/>
  <c r="D507" i="19" s="1"/>
  <c r="B509" i="19" l="1"/>
  <c r="C508" i="19"/>
  <c r="D508" i="19" s="1"/>
  <c r="B510" i="19" l="1"/>
  <c r="C509" i="19"/>
  <c r="D509" i="19" s="1"/>
  <c r="B511" i="19" l="1"/>
  <c r="C510" i="19"/>
  <c r="D510" i="19" s="1"/>
  <c r="B512" i="19" l="1"/>
  <c r="C511" i="19"/>
  <c r="D511" i="19" s="1"/>
  <c r="B513" i="19" l="1"/>
  <c r="C512" i="19"/>
  <c r="D512" i="19" s="1"/>
  <c r="B514" i="19" l="1"/>
  <c r="C513" i="19"/>
  <c r="D513" i="19" s="1"/>
  <c r="B515" i="19" l="1"/>
  <c r="C514" i="19"/>
  <c r="D514" i="19" s="1"/>
  <c r="B516" i="19" l="1"/>
  <c r="C515" i="19"/>
  <c r="D515" i="19" s="1"/>
  <c r="B517" i="19" l="1"/>
  <c r="C516" i="19"/>
  <c r="D516" i="19" s="1"/>
  <c r="B518" i="19" l="1"/>
  <c r="C517" i="19"/>
  <c r="D517" i="19" s="1"/>
  <c r="B519" i="19" l="1"/>
  <c r="C518" i="19"/>
  <c r="D518" i="19" s="1"/>
  <c r="B520" i="19" l="1"/>
  <c r="C519" i="19"/>
  <c r="D519" i="19" s="1"/>
  <c r="B521" i="19" l="1"/>
  <c r="C520" i="19"/>
  <c r="D520" i="19" s="1"/>
  <c r="B522" i="19" l="1"/>
  <c r="C521" i="19"/>
  <c r="D521" i="19" s="1"/>
  <c r="B523" i="19" l="1"/>
  <c r="C522" i="19"/>
  <c r="D522" i="19" s="1"/>
  <c r="B524" i="19" l="1"/>
  <c r="C523" i="19"/>
  <c r="D523" i="19" s="1"/>
  <c r="B525" i="19" l="1"/>
  <c r="C524" i="19"/>
  <c r="D524" i="19" s="1"/>
  <c r="B526" i="19" l="1"/>
  <c r="C525" i="19"/>
  <c r="D525" i="19" s="1"/>
  <c r="B527" i="19" l="1"/>
  <c r="C526" i="19"/>
  <c r="D526" i="19" s="1"/>
  <c r="B528" i="19" l="1"/>
  <c r="C527" i="19"/>
  <c r="D527" i="19" s="1"/>
  <c r="B529" i="19" l="1"/>
  <c r="C529" i="19" s="1"/>
  <c r="D529" i="19" s="1"/>
  <c r="C528" i="19"/>
  <c r="D528" i="19" s="1"/>
</calcChain>
</file>

<file path=xl/sharedStrings.xml><?xml version="1.0" encoding="utf-8"?>
<sst xmlns="http://schemas.openxmlformats.org/spreadsheetml/2006/main" count="378" uniqueCount="180">
  <si>
    <t>+/-</t>
  </si>
  <si>
    <t>Standard Deviation</t>
  </si>
  <si>
    <t>Deviation ^2</t>
  </si>
  <si>
    <t>Average=</t>
  </si>
  <si>
    <t>Exponential decay</t>
  </si>
  <si>
    <t>A=</t>
  </si>
  <si>
    <t>y=A*B^(-c*x)</t>
  </si>
  <si>
    <t>B=</t>
  </si>
  <si>
    <t>C=</t>
  </si>
  <si>
    <t xml:space="preserve"> </t>
  </si>
  <si>
    <t>Table 1 Exponential decay</t>
  </si>
  <si>
    <t>x</t>
  </si>
  <si>
    <t>y</t>
  </si>
  <si>
    <t>y1</t>
  </si>
  <si>
    <t>Linear regression analasys</t>
  </si>
  <si>
    <t>m=</t>
  </si>
  <si>
    <t>b=</t>
  </si>
  <si>
    <t>i</t>
  </si>
  <si>
    <t>x^2</t>
  </si>
  <si>
    <t>y^2</t>
  </si>
  <si>
    <t>xy</t>
  </si>
  <si>
    <t>Sum=</t>
  </si>
  <si>
    <t>δb=</t>
  </si>
  <si>
    <t>δm=</t>
  </si>
  <si>
    <t>POI=</t>
  </si>
  <si>
    <t>n=</t>
  </si>
  <si>
    <t xml:space="preserve">Point of </t>
  </si>
  <si>
    <t>c=</t>
  </si>
  <si>
    <t>xPOI=</t>
  </si>
  <si>
    <t>(c-b)/(m-n)</t>
  </si>
  <si>
    <t>Intersection</t>
  </si>
  <si>
    <t>yPOI=</t>
  </si>
  <si>
    <t>m*xpoi+b</t>
  </si>
  <si>
    <t>t</t>
  </si>
  <si>
    <t>error in t</t>
  </si>
  <si>
    <t>Example</t>
  </si>
  <si>
    <t>Addition</t>
  </si>
  <si>
    <t>C=A+B</t>
  </si>
  <si>
    <t>Multiplication</t>
  </si>
  <si>
    <t>C=A*B</t>
  </si>
  <si>
    <t>Exponential</t>
  </si>
  <si>
    <t>C=A^B</t>
  </si>
  <si>
    <t>Subtraction</t>
  </si>
  <si>
    <t>C=A-B</t>
  </si>
  <si>
    <t>Division</t>
  </si>
  <si>
    <t>C=A/B</t>
  </si>
  <si>
    <t>For fun</t>
  </si>
  <si>
    <t>C=A^(B+AB)</t>
  </si>
  <si>
    <t>Parabolas</t>
  </si>
  <si>
    <t>Linear Function</t>
  </si>
  <si>
    <t>Formula for straight line: y=mx+b</t>
  </si>
  <si>
    <t>y=2^x</t>
  </si>
  <si>
    <t>Table 1 Linear Function</t>
  </si>
  <si>
    <t>Table 2 Exponential functions</t>
  </si>
  <si>
    <t>z</t>
  </si>
  <si>
    <t>T</t>
  </si>
  <si>
    <t>Length l (cm)</t>
  </si>
  <si>
    <t>Average Length L (cm)=</t>
  </si>
  <si>
    <t>Average width W (cm)=</t>
  </si>
  <si>
    <t>Average height  H (cm)=</t>
  </si>
  <si>
    <t>Average Mass M (g)=</t>
  </si>
  <si>
    <t>Width w (cm)</t>
  </si>
  <si>
    <t>Height h (cm)</t>
  </si>
  <si>
    <t>δv=((δl/l)+(δw/w)+(δh+h))xV</t>
  </si>
  <si>
    <t>D=m/v</t>
  </si>
  <si>
    <t>Mass m (g)</t>
  </si>
  <si>
    <r>
      <t>Volume v 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</si>
  <si>
    <r>
      <t>Density D (g/cm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</si>
  <si>
    <t xml:space="preserve">+/- </t>
  </si>
  <si>
    <r>
      <t>Volume V 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</si>
  <si>
    <t>δD=(δm/m+δv/v)*(m/v)</t>
  </si>
  <si>
    <t>Errors E (+/- cm)=</t>
  </si>
  <si>
    <r>
      <rPr>
        <sz val="10"/>
        <color rgb="FF000000"/>
        <rFont val="Calibri"/>
        <family val="2"/>
      </rPr>
      <t>δ</t>
    </r>
    <r>
      <rPr>
        <sz val="10.8"/>
        <color rgb="FF000000"/>
        <rFont val="Arial"/>
        <family val="2"/>
      </rPr>
      <t>B=</t>
    </r>
  </si>
  <si>
    <t>y=Ax^B</t>
  </si>
  <si>
    <t>a=</t>
  </si>
  <si>
    <t>ln x</t>
  </si>
  <si>
    <t>ln y</t>
  </si>
  <si>
    <t>Table 1 Comparing two linear functions</t>
  </si>
  <si>
    <t>Table 1 Parabolas</t>
  </si>
  <si>
    <t>Table 1 Finding Derivitaves</t>
  </si>
  <si>
    <t>Table 1 Finding the line of best fit</t>
  </si>
  <si>
    <t>Deviation</t>
  </si>
  <si>
    <t>Std Dev=</t>
  </si>
  <si>
    <t>Table 1 Standard Deviation</t>
  </si>
  <si>
    <t>Table 2 Line of best fit for given data (see table 1)</t>
  </si>
  <si>
    <t>t^2</t>
  </si>
  <si>
    <t>time t (min)</t>
  </si>
  <si>
    <r>
      <t>Temperature T 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C)</t>
    </r>
  </si>
  <si>
    <t>T^2</t>
  </si>
  <si>
    <t>tT</t>
  </si>
  <si>
    <t>error in T</t>
  </si>
  <si>
    <t>Table 1 Tempurature of room vs time</t>
  </si>
  <si>
    <t>Table 1 Using Natural Logarithm</t>
  </si>
  <si>
    <t>Y</t>
  </si>
  <si>
    <t>Table 3 The value of y and z vs x</t>
  </si>
  <si>
    <t>y= Asin(Bx+C)+D</t>
  </si>
  <si>
    <t>A =</t>
  </si>
  <si>
    <t>B =</t>
  </si>
  <si>
    <t>C =</t>
  </si>
  <si>
    <t>x initia=</t>
  </si>
  <si>
    <t>X increm=</t>
  </si>
  <si>
    <t>D=</t>
  </si>
  <si>
    <r>
      <t>Length l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</rPr>
      <t xml:space="preserve"> (cm)</t>
    </r>
  </si>
  <si>
    <r>
      <t>width w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 (cm)</t>
    </r>
  </si>
  <si>
    <r>
      <t>height h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</rPr>
      <t xml:space="preserve"> (cm)</t>
    </r>
  </si>
  <si>
    <r>
      <t>mass m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</rPr>
      <t xml:space="preserve"> (g)</t>
    </r>
  </si>
  <si>
    <r>
      <t>Standard Deviation s</t>
    </r>
    <r>
      <rPr>
        <vertAlign val="subscript"/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 xml:space="preserve"> (cm)=</t>
    </r>
  </si>
  <si>
    <r>
      <t>Standard Deviation s</t>
    </r>
    <r>
      <rPr>
        <vertAlign val="subscript"/>
        <sz val="10"/>
        <color rgb="FF000000"/>
        <rFont val="Arial"/>
        <family val="2"/>
      </rPr>
      <t>w</t>
    </r>
    <r>
      <rPr>
        <sz val="10"/>
        <color rgb="FF000000"/>
        <rFont val="Arial"/>
        <family val="2"/>
      </rPr>
      <t xml:space="preserve"> (cm)=</t>
    </r>
  </si>
  <si>
    <r>
      <t>Standard Deviation s</t>
    </r>
    <r>
      <rPr>
        <vertAlign val="subscript"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 xml:space="preserve"> (cm)=</t>
    </r>
  </si>
  <si>
    <r>
      <t>Standard Deviation s</t>
    </r>
    <r>
      <rPr>
        <vertAlign val="subscript"/>
        <sz val="10"/>
        <color rgb="FF000000"/>
        <rFont val="Arial"/>
        <family val="2"/>
      </rPr>
      <t>m</t>
    </r>
    <r>
      <rPr>
        <sz val="10"/>
        <color rgb="FF000000"/>
        <rFont val="Arial"/>
        <family val="2"/>
      </rPr>
      <t xml:space="preserve"> (g)=</t>
    </r>
  </si>
  <si>
    <r>
      <t>Deviation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(l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-a)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(cm)</t>
    </r>
    <r>
      <rPr>
        <vertAlign val="superscript"/>
        <sz val="10"/>
        <color rgb="FF000000"/>
        <rFont val="Arial"/>
        <family val="2"/>
      </rPr>
      <t>2</t>
    </r>
  </si>
  <si>
    <r>
      <t>Deviation (w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 (cm)</t>
    </r>
  </si>
  <si>
    <r>
      <t xml:space="preserve"> Deviation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(w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(cm)</t>
    </r>
    <r>
      <rPr>
        <vertAlign val="superscript"/>
        <sz val="10"/>
        <color rgb="FF000000"/>
        <rFont val="Arial"/>
        <family val="2"/>
      </rPr>
      <t>2</t>
    </r>
  </si>
  <si>
    <r>
      <t>Deviation (h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</t>
    </r>
    <r>
      <rPr>
        <vertAlign val="sub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 (cm)</t>
    </r>
  </si>
  <si>
    <r>
      <t xml:space="preserve"> Deviation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(h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</t>
    </r>
    <r>
      <rPr>
        <vertAlign val="sub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(cm)</t>
    </r>
    <r>
      <rPr>
        <vertAlign val="superscript"/>
        <sz val="10"/>
        <color rgb="FF000000"/>
        <rFont val="Arial"/>
        <family val="2"/>
      </rPr>
      <t>2</t>
    </r>
  </si>
  <si>
    <r>
      <t>Average a</t>
    </r>
    <r>
      <rPr>
        <vertAlign val="sub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(cm)</t>
    </r>
    <r>
      <rPr>
        <sz val="10"/>
        <color rgb="FF000000"/>
        <rFont val="Arial"/>
      </rPr>
      <t>=</t>
    </r>
  </si>
  <si>
    <r>
      <t>Average a</t>
    </r>
    <r>
      <rPr>
        <vertAlign val="subscript"/>
        <sz val="10"/>
        <color rgb="FF000000"/>
        <rFont val="Arial"/>
        <family val="2"/>
      </rPr>
      <t xml:space="preserve">3 </t>
    </r>
    <r>
      <rPr>
        <sz val="10"/>
        <color rgb="FF000000"/>
        <rFont val="Arial"/>
        <family val="2"/>
      </rPr>
      <t>(cm)</t>
    </r>
    <r>
      <rPr>
        <sz val="10"/>
        <color rgb="FF000000"/>
        <rFont val="Arial"/>
      </rPr>
      <t>=</t>
    </r>
  </si>
  <si>
    <r>
      <t>Average a</t>
    </r>
    <r>
      <rPr>
        <vertAlign val="subscript"/>
        <sz val="10"/>
        <color rgb="FF000000"/>
        <rFont val="Arial"/>
        <family val="2"/>
      </rPr>
      <t xml:space="preserve">4 </t>
    </r>
    <r>
      <rPr>
        <sz val="10"/>
        <color rgb="FF000000"/>
        <rFont val="Arial"/>
        <family val="2"/>
      </rPr>
      <t>(g)</t>
    </r>
    <r>
      <rPr>
        <sz val="10"/>
        <color rgb="FF000000"/>
        <rFont val="Arial"/>
      </rPr>
      <t>=</t>
    </r>
  </si>
  <si>
    <r>
      <t>Deviation (m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) (cm)</t>
    </r>
  </si>
  <si>
    <r>
      <t xml:space="preserve"> Deviation (m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)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(cm)</t>
    </r>
    <r>
      <rPr>
        <vertAlign val="superscript"/>
        <sz val="10"/>
        <color rgb="FF000000"/>
        <rFont val="Arial"/>
        <family val="2"/>
      </rPr>
      <t>2</t>
    </r>
  </si>
  <si>
    <r>
      <t>Average a</t>
    </r>
    <r>
      <rPr>
        <vertAlign val="subscript"/>
        <sz val="10"/>
        <color rgb="FF000000"/>
        <rFont val="Arial"/>
        <family val="2"/>
      </rPr>
      <t>(li-a2)2</t>
    </r>
    <r>
      <rPr>
        <sz val="10"/>
        <color rgb="FF000000"/>
        <rFont val="Arial"/>
        <family val="2"/>
      </rPr>
      <t xml:space="preserve"> (cm)</t>
    </r>
  </si>
  <si>
    <r>
      <t>Average a</t>
    </r>
    <r>
      <rPr>
        <vertAlign val="subscript"/>
        <sz val="10"/>
        <color rgb="FF000000"/>
        <rFont val="Arial"/>
        <family val="2"/>
      </rPr>
      <t>(li-a3)2</t>
    </r>
    <r>
      <rPr>
        <sz val="10"/>
        <color rgb="FF000000"/>
        <rFont val="Arial"/>
        <family val="2"/>
      </rPr>
      <t xml:space="preserve"> (cm)</t>
    </r>
  </si>
  <si>
    <r>
      <t>Average a</t>
    </r>
    <r>
      <rPr>
        <vertAlign val="subscript"/>
        <sz val="10"/>
        <color rgb="FF000000"/>
        <rFont val="Arial"/>
        <family val="2"/>
      </rPr>
      <t>(li-a4)2</t>
    </r>
    <r>
      <rPr>
        <sz val="10"/>
        <color rgb="FF000000"/>
        <rFont val="Arial"/>
        <family val="2"/>
      </rPr>
      <t xml:space="preserve"> (g)</t>
    </r>
  </si>
  <si>
    <t>Cumulative Mass CM (g)</t>
  </si>
  <si>
    <r>
      <t>Cumulative Volume CV 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</si>
  <si>
    <r>
      <t>CV</t>
    </r>
    <r>
      <rPr>
        <vertAlign val="superscript"/>
        <sz val="10"/>
        <color rgb="FF000000"/>
        <rFont val="Arial"/>
        <family val="2"/>
      </rPr>
      <t>2</t>
    </r>
  </si>
  <si>
    <r>
      <t>CM</t>
    </r>
    <r>
      <rPr>
        <vertAlign val="superscript"/>
        <sz val="10"/>
        <color rgb="FF000000"/>
        <rFont val="Arial"/>
        <family val="2"/>
      </rPr>
      <t>2</t>
    </r>
  </si>
  <si>
    <t>CV*CM</t>
  </si>
  <si>
    <r>
      <t>Absolute error in Volume δV 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</si>
  <si>
    <r>
      <t>Relative error of Volume δV</t>
    </r>
    <r>
      <rPr>
        <vertAlign val="subscript"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 xml:space="preserve"> 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</si>
  <si>
    <r>
      <t>Relative error of Mass δm</t>
    </r>
    <r>
      <rPr>
        <vertAlign val="subscript"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 xml:space="preserve"> (g)</t>
    </r>
  </si>
  <si>
    <r>
      <t>Absolute error in Density δ</t>
    </r>
    <r>
      <rPr>
        <sz val="9.5"/>
        <color rgb="FF000000"/>
        <rFont val="Arial"/>
        <family val="2"/>
      </rPr>
      <t>D (g/cm</t>
    </r>
    <r>
      <rPr>
        <vertAlign val="superscript"/>
        <sz val="9.5"/>
        <color rgb="FF000000"/>
        <rFont val="Arial"/>
        <family val="2"/>
      </rPr>
      <t>3</t>
    </r>
    <r>
      <rPr>
        <sz val="9.5"/>
        <color rgb="FF000000"/>
        <rFont val="Arial"/>
        <family val="2"/>
      </rPr>
      <t>)</t>
    </r>
  </si>
  <si>
    <t>Sample i</t>
  </si>
  <si>
    <t>δv=((δl/l)+(δw/w)+(δh+h))V</t>
  </si>
  <si>
    <r>
      <t xml:space="preserve"> Deviation (l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</t>
    </r>
    <r>
      <rPr>
        <vertAlign val="sub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) (cm)</t>
    </r>
  </si>
  <si>
    <r>
      <t>Average a</t>
    </r>
    <r>
      <rPr>
        <vertAlign val="sub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(cm)</t>
    </r>
    <r>
      <rPr>
        <sz val="10"/>
        <color rgb="FF000000"/>
        <rFont val="Arial"/>
      </rPr>
      <t>=</t>
    </r>
  </si>
  <si>
    <r>
      <t>Average a</t>
    </r>
    <r>
      <rPr>
        <vertAlign val="subscript"/>
        <sz val="10"/>
        <color rgb="FF000000"/>
        <rFont val="Arial"/>
        <family val="2"/>
      </rPr>
      <t>(li-a1)2</t>
    </r>
    <r>
      <rPr>
        <sz val="10"/>
        <color rgb="FF000000"/>
        <rFont val="Arial"/>
        <family val="2"/>
      </rPr>
      <t xml:space="preserve"> (cm)</t>
    </r>
  </si>
  <si>
    <t>`</t>
  </si>
  <si>
    <r>
      <t>Average a</t>
    </r>
    <r>
      <rPr>
        <vertAlign val="subscript"/>
        <sz val="10"/>
        <color rgb="FF000000"/>
        <rFont val="Arial"/>
        <family val="2"/>
      </rPr>
      <t>(li-a2)2</t>
    </r>
    <r>
      <rPr>
        <sz val="10"/>
        <color rgb="FF000000"/>
        <rFont val="Arial"/>
        <family val="2"/>
      </rPr>
      <t xml:space="preserve"> (cm)=</t>
    </r>
  </si>
  <si>
    <r>
      <t>Volume V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</rPr>
      <t xml:space="preserve"> 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</rPr>
      <t>)</t>
    </r>
  </si>
  <si>
    <r>
      <t>Standard Deviation s</t>
    </r>
    <r>
      <rPr>
        <vertAlign val="subscript"/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 xml:space="preserve"> 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)=</t>
    </r>
  </si>
  <si>
    <r>
      <t>Average a</t>
    </r>
    <r>
      <rPr>
        <vertAlign val="subscript"/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 xml:space="preserve"> 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</rPr>
      <t>=</t>
    </r>
  </si>
  <si>
    <r>
      <t>Deviation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(V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</t>
    </r>
    <r>
      <rPr>
        <vertAlign val="subscript"/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)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  <r>
      <rPr>
        <vertAlign val="superscript"/>
        <sz val="10"/>
        <color rgb="FF000000"/>
        <rFont val="Arial"/>
        <family val="2"/>
      </rPr>
      <t>2</t>
    </r>
  </si>
  <si>
    <r>
      <t>Average a</t>
    </r>
    <r>
      <rPr>
        <vertAlign val="subscript"/>
        <sz val="10"/>
        <color rgb="FF000000"/>
        <rFont val="Arial"/>
        <family val="2"/>
      </rPr>
      <t>(Vi-a5)2</t>
    </r>
    <r>
      <rPr>
        <sz val="10"/>
        <color rgb="FF000000"/>
        <rFont val="Arial"/>
        <family val="2"/>
      </rPr>
      <t xml:space="preserve"> 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</si>
  <si>
    <r>
      <t xml:space="preserve"> Deviation (V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</t>
    </r>
    <r>
      <rPr>
        <vertAlign val="subscript"/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) 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</si>
  <si>
    <r>
      <t>Average a</t>
    </r>
    <r>
      <rPr>
        <vertAlign val="subscript"/>
        <sz val="10"/>
        <color rgb="FF000000"/>
        <rFont val="Arial"/>
        <family val="2"/>
      </rPr>
      <t>6</t>
    </r>
    <r>
      <rPr>
        <sz val="10"/>
        <color rgb="FF000000"/>
        <rFont val="Arial"/>
        <family val="2"/>
      </rPr>
      <t xml:space="preserve"> (g/cm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</rPr>
      <t>=</t>
    </r>
  </si>
  <si>
    <r>
      <t>Standard Deviation s</t>
    </r>
    <r>
      <rPr>
        <vertAlign val="subscript"/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 xml:space="preserve"> (g/cm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)=</t>
    </r>
  </si>
  <si>
    <r>
      <t>Average Volume v (cm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)=</t>
    </r>
  </si>
  <si>
    <r>
      <t>Average Denstiy d (g/cm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)=</t>
    </r>
  </si>
  <si>
    <r>
      <t>Density D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 (g/cm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</si>
  <si>
    <r>
      <t>Average a</t>
    </r>
    <r>
      <rPr>
        <vertAlign val="subscript"/>
        <sz val="10"/>
        <color rgb="FF000000"/>
        <rFont val="Arial"/>
        <family val="2"/>
      </rPr>
      <t>(Di-a6)2</t>
    </r>
    <r>
      <rPr>
        <sz val="10"/>
        <color rgb="FF000000"/>
        <rFont val="Arial"/>
        <family val="2"/>
      </rPr>
      <t xml:space="preserve"> (g/cm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</si>
  <si>
    <r>
      <t xml:space="preserve"> Deviation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(D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</t>
    </r>
    <r>
      <rPr>
        <vertAlign val="subscript"/>
        <sz val="10"/>
        <color rgb="FF000000"/>
        <rFont val="Arial"/>
        <family val="2"/>
      </rPr>
      <t>6</t>
    </r>
    <r>
      <rPr>
        <sz val="10"/>
        <color rgb="FF000000"/>
        <rFont val="Arial"/>
        <family val="2"/>
      </rPr>
      <t>)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(g/cm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  <r>
      <rPr>
        <vertAlign val="superscript"/>
        <sz val="10"/>
        <color rgb="FF000000"/>
        <rFont val="Arial"/>
        <family val="2"/>
      </rPr>
      <t>2</t>
    </r>
  </si>
  <si>
    <r>
      <t>Deviation (D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-a</t>
    </r>
    <r>
      <rPr>
        <vertAlign val="subscript"/>
        <sz val="10"/>
        <color rgb="FF000000"/>
        <rFont val="Arial"/>
        <family val="2"/>
      </rPr>
      <t>6</t>
    </r>
    <r>
      <rPr>
        <sz val="10"/>
        <color rgb="FF000000"/>
        <rFont val="Arial"/>
        <family val="2"/>
      </rPr>
      <t>) (g/cm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</t>
    </r>
  </si>
  <si>
    <t xml:space="preserve">Table number 6 Average and Standard Deviation for six Volumes </t>
  </si>
  <si>
    <r>
      <t>Average Density d (g/cm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)=</t>
    </r>
  </si>
  <si>
    <t xml:space="preserve"> Table Number 3 Average and Standard Deviation for six Heights</t>
  </si>
  <si>
    <t xml:space="preserve"> Table Number 2 Average and Standard Deviation for six Widths</t>
  </si>
  <si>
    <t xml:space="preserve"> Table Number 1 Average and Standard Deviation for six lengths</t>
  </si>
  <si>
    <t xml:space="preserve">  Table Number 1 Average and Standard Deviation for six lengths</t>
  </si>
  <si>
    <t xml:space="preserve"> Table Number 4 Average and Standard Deviation for six Masses</t>
  </si>
  <si>
    <t xml:space="preserve">  Table Number 3 Average and Standard Deviation for six Heights</t>
  </si>
  <si>
    <t xml:space="preserve"> Table Number 7 Volume, error in volume, and error in density for six measured blocks</t>
  </si>
  <si>
    <t xml:space="preserve"> Table Number 5 Average and Standard Deviation for six Volumes </t>
  </si>
  <si>
    <t xml:space="preserve"> Table Number 8 Density of Six measured Objects and Their Errors</t>
  </si>
  <si>
    <t>Table Number 1 Average and Standard Deviation for six lengths</t>
  </si>
  <si>
    <t>Table Number 2 Average and Standard Deviation for six Widths</t>
  </si>
  <si>
    <t>Table Number 3 Average and Standard Deviation for six Heights</t>
  </si>
  <si>
    <t>Table Number 4 Average and Standard Deviation for six Masses</t>
  </si>
  <si>
    <t xml:space="preserve">Table Number 5 Average and Standard Deviation for six Volumes </t>
  </si>
  <si>
    <t>Table Number 7 Volume, error in volume, and error in density for six measured blocks</t>
  </si>
  <si>
    <t>Table Number 8 Density of Six measured Objects and Their Errors</t>
  </si>
  <si>
    <t>Table Number 10b M,B and their errors for the values of the line of best fit</t>
  </si>
  <si>
    <t xml:space="preserve">Table Number 6 Average and Standard Deviation for six Densities </t>
  </si>
  <si>
    <r>
      <t>Sum of CV,CM,CV^2,CM^2, and (CV)(CM) S</t>
    </r>
    <r>
      <rPr>
        <vertAlign val="subscript"/>
        <sz val="10"/>
        <color rgb="FF000000"/>
        <rFont val="Arial"/>
        <family val="2"/>
      </rPr>
      <t xml:space="preserve">CV </t>
    </r>
    <r>
      <rPr>
        <sz val="10"/>
        <color rgb="FF000000"/>
        <rFont val="Arial"/>
        <family val="2"/>
      </rPr>
      <t>S</t>
    </r>
    <r>
      <rPr>
        <vertAlign val="subscript"/>
        <sz val="10"/>
        <color rgb="FF000000"/>
        <rFont val="Arial"/>
        <family val="2"/>
      </rPr>
      <t xml:space="preserve">CM </t>
    </r>
    <r>
      <rPr>
        <sz val="10"/>
        <color rgb="FF000000"/>
        <rFont val="Arial"/>
        <family val="2"/>
      </rPr>
      <t>S</t>
    </r>
    <r>
      <rPr>
        <vertAlign val="subscript"/>
        <sz val="10"/>
        <color rgb="FF000000"/>
        <rFont val="Arial"/>
        <family val="2"/>
      </rPr>
      <t xml:space="preserve">CV^2 </t>
    </r>
    <r>
      <rPr>
        <sz val="10"/>
        <color rgb="FF000000"/>
        <rFont val="Arial"/>
        <family val="2"/>
      </rPr>
      <t>S</t>
    </r>
    <r>
      <rPr>
        <vertAlign val="subscript"/>
        <sz val="10"/>
        <color rgb="FF000000"/>
        <rFont val="Arial"/>
        <family val="2"/>
      </rPr>
      <t xml:space="preserve">CM^2 </t>
    </r>
    <r>
      <rPr>
        <sz val="10"/>
        <color rgb="FF000000"/>
        <rFont val="Arial"/>
        <family val="2"/>
      </rPr>
      <t>S</t>
    </r>
    <r>
      <rPr>
        <vertAlign val="subscript"/>
        <sz val="10"/>
        <color rgb="FF000000"/>
        <rFont val="Arial"/>
        <family val="2"/>
      </rPr>
      <t>(CV)(CM)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</rPr>
      <t>=</t>
    </r>
  </si>
  <si>
    <t>Table Number 10c CV and CM values for line of best fit</t>
  </si>
  <si>
    <t>Table Number 10a Line of best fit for given data of 6 blocks</t>
  </si>
  <si>
    <t>Table Number 9 Cumulative Mass vs Cumulative Volume of 6 blocks</t>
  </si>
  <si>
    <t>Cumulative Error in Volume δCV (cm3)</t>
  </si>
  <si>
    <t>Cumulative Error in Mass δCM (g3)</t>
  </si>
  <si>
    <t>Cumulative Volume CV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</si>
</sst>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&quot;CA$&quot;#,##0.00"/>
    <numFmt numFmtId="166" formatCode="0.000"/>
    <numFmt numFmtId="167" formatCode="s\u\pe\rs\c\r\i\p\t"/>
    <numFmt numFmtId="168" formatCode="0.0000"/>
  </numFmts>
  <fonts count="1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9.5"/>
      <color rgb="FF000000"/>
      <name val="Arial"/>
      <family val="2"/>
    </font>
    <font>
      <sz val="10.8"/>
      <color rgb="FF000000"/>
      <name val="Arial"/>
      <family val="2"/>
    </font>
    <font>
      <sz val="10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vertAlign val="superscript"/>
      <sz val="9.5"/>
      <color rgb="FF00000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/>
    <xf numFmtId="167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quotePrefix="1" applyFont="1" applyBorder="1" applyAlignment="1">
      <alignment horizontal="center"/>
    </xf>
    <xf numFmtId="0" fontId="2" fillId="0" borderId="1" xfId="0" applyFont="1" applyBorder="1"/>
    <xf numFmtId="167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/>
    <xf numFmtId="2" fontId="1" fillId="0" borderId="2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4" fontId="1" fillId="3" borderId="2" xfId="0" applyNumberFormat="1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3" fillId="0" borderId="2" xfId="0" applyNumberFormat="1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2" xfId="0" quotePrefix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2" fontId="3" fillId="0" borderId="2" xfId="0" quotePrefix="1" applyNumberFormat="1" applyFont="1" applyBorder="1" applyAlignment="1">
      <alignment horizontal="center" vertical="center"/>
    </xf>
    <xf numFmtId="0" fontId="3" fillId="3" borderId="5" xfId="0" quotePrefix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3" fillId="0" borderId="0" xfId="0" quotePrefix="1" applyNumberFormat="1" applyFont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3" fillId="3" borderId="2" xfId="0" quotePrefix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1" fontId="0" fillId="5" borderId="2" xfId="0" applyNumberForma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1" fontId="0" fillId="4" borderId="2" xfId="0" applyNumberForma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2" fontId="0" fillId="0" borderId="13" xfId="0" applyNumberFormat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3" fillId="3" borderId="5" xfId="0" quotePrefix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readingOrder="1"/>
    </xf>
    <xf numFmtId="0" fontId="13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3" xfId="0" quotePrefix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readingOrder="1"/>
    </xf>
    <xf numFmtId="0" fontId="9" fillId="0" borderId="7" xfId="0" applyFont="1" applyBorder="1" applyAlignment="1">
      <alignment horizontal="center" vertical="center" readingOrder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readingOrder="1"/>
    </xf>
    <xf numFmtId="0" fontId="9" fillId="0" borderId="5" xfId="0" applyFont="1" applyBorder="1" applyAlignment="1">
      <alignment horizontal="center" vertical="center" readingOrder="1"/>
    </xf>
    <xf numFmtId="0" fontId="9" fillId="0" borderId="4" xfId="0" applyFont="1" applyBorder="1" applyAlignment="1">
      <alignment horizontal="center" vertical="center" readingOrder="1"/>
    </xf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0" xfId="0" applyFont="1"/>
    <xf numFmtId="0" fontId="14" fillId="0" borderId="2" xfId="0" applyFont="1" applyBorder="1" applyAlignment="1">
      <alignment horizontal="center"/>
    </xf>
    <xf numFmtId="0" fontId="14" fillId="0" borderId="0" xfId="0" applyFont="1"/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ept. 13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Sept. 7-style" pivot="0" count="3" xr9:uid="{00000000-0011-0000-FFFF-FFFF01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Number 1 Visual Representation of Six</a:t>
            </a:r>
            <a:r>
              <a:rPr lang="en-US" baseline="0"/>
              <a:t> Block Lengths and Average Length</a:t>
            </a:r>
            <a:endParaRPr lang="en-US"/>
          </a:p>
        </c:rich>
      </c:tx>
      <c:layout>
        <c:manualLayout>
          <c:xMode val="edge"/>
          <c:yMode val="edge"/>
          <c:x val="0.10836607300435079"/>
          <c:y val="1.2678982473386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39907816400999"/>
          <c:y val="0.22740818467995802"/>
          <c:w val="0.74388547468151844"/>
          <c:h val="0.4902059802860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'Sept. 28 Mock Experiment (2)'!$W$2</c:f>
              <c:strCache>
                <c:ptCount val="1"/>
                <c:pt idx="0">
                  <c:v>Length li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(2)'!$Y$12</c:f>
                <c:numCache>
                  <c:formatCode>General</c:formatCode>
                  <c:ptCount val="1"/>
                  <c:pt idx="0">
                    <c:v>4.9396356140914005E-2</c:v>
                  </c:pt>
                </c:numCache>
              </c:numRef>
            </c:plus>
            <c:minus>
              <c:numRef>
                <c:f>'Sept. 28 Mock Experiment (2)'!$Y$12</c:f>
                <c:numCache>
                  <c:formatCode>General</c:formatCode>
                  <c:ptCount val="1"/>
                  <c:pt idx="0">
                    <c:v>4.9396356140914005E-2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'Sept. 28 Mock Experiment (2)'!$V$3:$V$8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(2)'!$W$3:$W$8</c:f>
              <c:numCache>
                <c:formatCode>0.00</c:formatCode>
                <c:ptCount val="6"/>
                <c:pt idx="0" formatCode="General">
                  <c:v>5.65</c:v>
                </c:pt>
                <c:pt idx="1">
                  <c:v>5.7</c:v>
                </c:pt>
                <c:pt idx="2" formatCode="General">
                  <c:v>5.68</c:v>
                </c:pt>
                <c:pt idx="3" formatCode="General">
                  <c:v>5.71</c:v>
                </c:pt>
                <c:pt idx="4">
                  <c:v>5.6</c:v>
                </c:pt>
                <c:pt idx="5" formatCode="General">
                  <c:v>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1-4B99-AF19-09026448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574616"/>
        <c:axId val="423574944"/>
      </c:barChart>
      <c:lineChart>
        <c:grouping val="standard"/>
        <c:varyColors val="0"/>
        <c:ser>
          <c:idx val="1"/>
          <c:order val="1"/>
          <c:tx>
            <c:v>Average Length l (cm)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CB1-4B99-AF19-090264482F64}"/>
              </c:ext>
            </c:extLst>
          </c:dPt>
          <c:cat>
            <c:numRef>
              <c:f>'Sept. 28 Mock Experiment (2)'!$V$3:$V$8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(2)'!$A$51:$A$56</c:f>
              <c:numCache>
                <c:formatCode>General</c:formatCode>
                <c:ptCount val="6"/>
                <c:pt idx="0">
                  <c:v>5.68</c:v>
                </c:pt>
                <c:pt idx="1">
                  <c:v>5.68</c:v>
                </c:pt>
                <c:pt idx="2">
                  <c:v>5.68</c:v>
                </c:pt>
                <c:pt idx="3">
                  <c:v>5.68</c:v>
                </c:pt>
                <c:pt idx="4">
                  <c:v>5.68</c:v>
                </c:pt>
                <c:pt idx="5">
                  <c:v>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1-4B99-AF19-09026448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74616"/>
        <c:axId val="423574944"/>
      </c:lineChart>
      <c:catAx>
        <c:axId val="42357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</a:t>
                </a:r>
              </a:p>
            </c:rich>
          </c:tx>
          <c:layout>
            <c:manualLayout>
              <c:xMode val="edge"/>
              <c:yMode val="edge"/>
              <c:x val="0.55415050252864728"/>
              <c:y val="0.772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4944"/>
        <c:crosses val="autoZero"/>
        <c:auto val="1"/>
        <c:lblAlgn val="ctr"/>
        <c:lblOffset val="100"/>
        <c:noMultiLvlLbl val="1"/>
      </c:catAx>
      <c:valAx>
        <c:axId val="4235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l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41796299852762"/>
          <c:y val="0.86675116292520094"/>
          <c:w val="0.7572812239933423"/>
          <c:h val="7.0829456915996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Graph </a:t>
            </a:r>
            <a:r>
              <a:rPr lang="en-US" sz="1400" b="0" i="0" u="none" strike="noStrike" baseline="0">
                <a:effectLst/>
              </a:rPr>
              <a:t>Number </a:t>
            </a:r>
            <a:r>
              <a:rPr lang="en-US" sz="1400" b="0" i="0" baseline="0">
                <a:effectLst/>
              </a:rPr>
              <a:t>6 Visual Representation of Six Block Density and Average Density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Density D (g/cm3)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(2)'!$T$12</c:f>
                <c:numCache>
                  <c:formatCode>General</c:formatCode>
                  <c:ptCount val="1"/>
                  <c:pt idx="0">
                    <c:v>1.2118445180279406E-2</c:v>
                  </c:pt>
                </c:numCache>
              </c:numRef>
            </c:plus>
            <c:minus>
              <c:numRef>
                <c:f>'Sept. 28 Mock Experiment (2)'!$T$12</c:f>
                <c:numCache>
                  <c:formatCode>General</c:formatCode>
                  <c:ptCount val="1"/>
                  <c:pt idx="0">
                    <c:v>1.2118445180279406E-2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'Sept. 28 Mock Experiment (2)'!$R$3:$R$8</c:f>
              <c:numCache>
                <c:formatCode>0.00</c:formatCode>
                <c:ptCount val="6"/>
                <c:pt idx="0">
                  <c:v>0.52651829651080362</c:v>
                </c:pt>
                <c:pt idx="1">
                  <c:v>0.5214854832885476</c:v>
                </c:pt>
                <c:pt idx="2">
                  <c:v>0.52316458207856575</c:v>
                </c:pt>
                <c:pt idx="3">
                  <c:v>0.49661933689633359</c:v>
                </c:pt>
                <c:pt idx="4">
                  <c:v>0.52650627595480937</c:v>
                </c:pt>
                <c:pt idx="5">
                  <c:v>0.52965317398935907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1-4BC0-ADD4-A567E401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696416"/>
        <c:axId val="451696744"/>
      </c:barChart>
      <c:lineChart>
        <c:grouping val="standard"/>
        <c:varyColors val="0"/>
        <c:ser>
          <c:idx val="1"/>
          <c:order val="1"/>
          <c:tx>
            <c:v>Average Density d (g/cm3)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'Sept. 28 Mock Experiment (2)'!$M$40:$M$45</c:f>
              <c:numCache>
                <c:formatCode>0.00</c:formatCode>
                <c:ptCount val="6"/>
                <c:pt idx="0">
                  <c:v>0.52065785811973642</c:v>
                </c:pt>
                <c:pt idx="1">
                  <c:v>0.52065785811973642</c:v>
                </c:pt>
                <c:pt idx="2">
                  <c:v>0.52065785811973642</c:v>
                </c:pt>
                <c:pt idx="3">
                  <c:v>0.52065785811973642</c:v>
                </c:pt>
                <c:pt idx="4">
                  <c:v>0.52065785811973642</c:v>
                </c:pt>
                <c:pt idx="5">
                  <c:v>0.52065785811973642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1-4BC0-ADD4-A567E401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96416"/>
        <c:axId val="451696744"/>
      </c:lineChart>
      <c:catAx>
        <c:axId val="45169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layout>
            <c:manualLayout>
              <c:xMode val="edge"/>
              <c:yMode val="edge"/>
              <c:x val="0.54163278031695072"/>
              <c:y val="0.80047739764639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96744"/>
        <c:crosses val="autoZero"/>
        <c:auto val="1"/>
        <c:lblAlgn val="ctr"/>
        <c:lblOffset val="100"/>
        <c:noMultiLvlLbl val="0"/>
      </c:catAx>
      <c:valAx>
        <c:axId val="4516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D (g/cm3)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Number 1 </a:t>
            </a:r>
            <a:r>
              <a:rPr lang="en-US" sz="1400" b="0" i="0" u="none" strike="noStrike" baseline="0">
                <a:effectLst/>
              </a:rPr>
              <a:t>Visual Representation of Six Block Lengths and Average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5389827894105"/>
          <c:y val="0.22740818467995802"/>
          <c:w val="0.82963082029518487"/>
          <c:h val="0.4902059802860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'Sept. 28 Mock Experiment (2)'!$W$2</c:f>
              <c:strCache>
                <c:ptCount val="1"/>
                <c:pt idx="0">
                  <c:v>Length li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(2)'!$Y$12</c:f>
                <c:numCache>
                  <c:formatCode>General</c:formatCode>
                  <c:ptCount val="1"/>
                  <c:pt idx="0">
                    <c:v>4.9396356140914005E-2</c:v>
                  </c:pt>
                </c:numCache>
              </c:numRef>
            </c:plus>
            <c:minus>
              <c:numRef>
                <c:f>'Sept. 28 Mock Experiment (2)'!$Y$12</c:f>
                <c:numCache>
                  <c:formatCode>General</c:formatCode>
                  <c:ptCount val="1"/>
                  <c:pt idx="0">
                    <c:v>4.9396356140914005E-2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'Sept. 28 Mock Experiment (2)'!$V$3:$V$8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(2)'!$W$3:$W$8</c:f>
              <c:numCache>
                <c:formatCode>0.00</c:formatCode>
                <c:ptCount val="6"/>
                <c:pt idx="0" formatCode="General">
                  <c:v>5.65</c:v>
                </c:pt>
                <c:pt idx="1">
                  <c:v>5.7</c:v>
                </c:pt>
                <c:pt idx="2" formatCode="General">
                  <c:v>5.68</c:v>
                </c:pt>
                <c:pt idx="3" formatCode="General">
                  <c:v>5.71</c:v>
                </c:pt>
                <c:pt idx="4">
                  <c:v>5.6</c:v>
                </c:pt>
                <c:pt idx="5" formatCode="General">
                  <c:v>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4-4CBF-AFA5-56E70BAF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574616"/>
        <c:axId val="423574944"/>
      </c:barChart>
      <c:lineChart>
        <c:grouping val="standard"/>
        <c:varyColors val="0"/>
        <c:ser>
          <c:idx val="1"/>
          <c:order val="1"/>
          <c:tx>
            <c:v>Average Length l (cm)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534-4CBF-AFA5-56E70BAF363B}"/>
              </c:ext>
            </c:extLst>
          </c:dPt>
          <c:cat>
            <c:numRef>
              <c:f>'Sept. 28 Mock Experiment (2)'!$V$3:$V$8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(2)'!$A$51:$A$56</c:f>
              <c:numCache>
                <c:formatCode>General</c:formatCode>
                <c:ptCount val="6"/>
                <c:pt idx="0">
                  <c:v>5.68</c:v>
                </c:pt>
                <c:pt idx="1">
                  <c:v>5.68</c:v>
                </c:pt>
                <c:pt idx="2">
                  <c:v>5.68</c:v>
                </c:pt>
                <c:pt idx="3">
                  <c:v>5.68</c:v>
                </c:pt>
                <c:pt idx="4">
                  <c:v>5.68</c:v>
                </c:pt>
                <c:pt idx="5">
                  <c:v>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4-4CBF-AFA5-56E70BAF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74616"/>
        <c:axId val="423574944"/>
      </c:lineChart>
      <c:catAx>
        <c:axId val="42357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layout>
            <c:manualLayout>
              <c:xMode val="edge"/>
              <c:yMode val="edge"/>
              <c:x val="0.55415050252864728"/>
              <c:y val="0.772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4944"/>
        <c:crosses val="autoZero"/>
        <c:auto val="1"/>
        <c:lblAlgn val="ctr"/>
        <c:lblOffset val="100"/>
        <c:noMultiLvlLbl val="1"/>
      </c:catAx>
      <c:valAx>
        <c:axId val="4235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l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41796299852762"/>
          <c:y val="0.86675116292520094"/>
          <c:w val="0.7572812239933423"/>
          <c:h val="7.0829456915996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</a:t>
            </a:r>
            <a:r>
              <a:rPr lang="en-US" sz="1400" b="0" i="0" u="none" strike="noStrike" baseline="0">
                <a:effectLst/>
              </a:rPr>
              <a:t>Number </a:t>
            </a:r>
            <a:r>
              <a:rPr lang="en-US"/>
              <a:t>2 </a:t>
            </a:r>
            <a:r>
              <a:rPr lang="en-US" sz="1400" b="0" i="0" u="none" strike="noStrike" baseline="0">
                <a:effectLst/>
              </a:rPr>
              <a:t>Visual Representation of Six Block Widths and Average Width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'Sept. 28 Mock Experiment (2)'!$AB$2</c:f>
              <c:strCache>
                <c:ptCount val="1"/>
                <c:pt idx="0">
                  <c:v>width wi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(2)'!$AD$12</c:f>
                <c:numCache>
                  <c:formatCode>General</c:formatCode>
                  <c:ptCount val="1"/>
                  <c:pt idx="0">
                    <c:v>3.2710854467592289E-2</c:v>
                  </c:pt>
                </c:numCache>
              </c:numRef>
            </c:plus>
            <c:minus>
              <c:numRef>
                <c:f>'Sept. 28 Mock Experiment (2)'!$AD$12</c:f>
                <c:numCache>
                  <c:formatCode>General</c:formatCode>
                  <c:ptCount val="1"/>
                  <c:pt idx="0">
                    <c:v>3.2710854467592289E-2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'Sept. 28 Mock Experiment (2)'!$AA$3:$AA$8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(2)'!$AB$3:$AB$8</c:f>
              <c:numCache>
                <c:formatCode>General</c:formatCode>
                <c:ptCount val="6"/>
                <c:pt idx="0" formatCode="0.00">
                  <c:v>2.1</c:v>
                </c:pt>
                <c:pt idx="1">
                  <c:v>2.15</c:v>
                </c:pt>
                <c:pt idx="2">
                  <c:v>2.11</c:v>
                </c:pt>
                <c:pt idx="3">
                  <c:v>2.1800000000000002</c:v>
                </c:pt>
                <c:pt idx="4">
                  <c:v>2.11</c:v>
                </c:pt>
                <c:pt idx="5" formatCode="0.00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4A49-8366-BA33CD6CA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26264"/>
        <c:axId val="508831184"/>
      </c:barChart>
      <c:lineChart>
        <c:grouping val="standard"/>
        <c:varyColors val="0"/>
        <c:ser>
          <c:idx val="1"/>
          <c:order val="1"/>
          <c:tx>
            <c:v>Average Width w (cm)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'Sept. 28 Mock Experiment (2)'!$AA$3:$AA$8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(2)'!$B$51:$B$56</c:f>
              <c:numCache>
                <c:formatCode>0.00</c:formatCode>
                <c:ptCount val="6"/>
                <c:pt idx="0">
                  <c:v>2.1249999999999996</c:v>
                </c:pt>
                <c:pt idx="1">
                  <c:v>2.1249999999999996</c:v>
                </c:pt>
                <c:pt idx="2">
                  <c:v>2.1249999999999996</c:v>
                </c:pt>
                <c:pt idx="3">
                  <c:v>2.1249999999999996</c:v>
                </c:pt>
                <c:pt idx="4">
                  <c:v>2.1249999999999996</c:v>
                </c:pt>
                <c:pt idx="5">
                  <c:v>2.1249999999999996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D-4A49-8366-BA33CD6CA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26264"/>
        <c:axId val="508831184"/>
      </c:lineChart>
      <c:catAx>
        <c:axId val="5088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31184"/>
        <c:crosses val="autoZero"/>
        <c:auto val="1"/>
        <c:lblAlgn val="ctr"/>
        <c:lblOffset val="100"/>
        <c:noMultiLvlLbl val="1"/>
      </c:catAx>
      <c:valAx>
        <c:axId val="5088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w(cm)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Number </a:t>
            </a:r>
            <a:r>
              <a:rPr lang="en-US" baseline="0"/>
              <a:t>3 </a:t>
            </a:r>
            <a:r>
              <a:rPr lang="en-US" sz="1400" b="0" i="0" u="none" strike="noStrike" baseline="0">
                <a:effectLst/>
              </a:rPr>
              <a:t>Visual Representation of Six Block Heights and Average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Height h (cm)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(2)'!$AI$12</c:f>
                <c:numCache>
                  <c:formatCode>General</c:formatCode>
                  <c:ptCount val="1"/>
                  <c:pt idx="0">
                    <c:v>2.0655911179773112E-2</c:v>
                  </c:pt>
                </c:numCache>
              </c:numRef>
            </c:plus>
            <c:minus>
              <c:numRef>
                <c:f>'Sept. 28 Mock Experiment (2)'!$AI$12</c:f>
                <c:numCache>
                  <c:formatCode>General</c:formatCode>
                  <c:ptCount val="1"/>
                  <c:pt idx="0">
                    <c:v>2.0655911179773112E-2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'Sept. 28 Mock Experiment (2)'!$AG$3:$AG$8</c:f>
              <c:numCache>
                <c:formatCode>General</c:formatCode>
                <c:ptCount val="6"/>
                <c:pt idx="0">
                  <c:v>4.37</c:v>
                </c:pt>
                <c:pt idx="1">
                  <c:v>4.3499999999999996</c:v>
                </c:pt>
                <c:pt idx="2">
                  <c:v>4.37</c:v>
                </c:pt>
                <c:pt idx="3" formatCode="0.00">
                  <c:v>4.4000000000000004</c:v>
                </c:pt>
                <c:pt idx="4">
                  <c:v>4.34</c:v>
                </c:pt>
                <c:pt idx="5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1-420D-B5C1-C1D96D69E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13800"/>
        <c:axId val="508826592"/>
      </c:barChart>
      <c:lineChart>
        <c:grouping val="standard"/>
        <c:varyColors val="0"/>
        <c:ser>
          <c:idx val="1"/>
          <c:order val="1"/>
          <c:tx>
            <c:v>Average Height h (cm)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'Sept. 28 Mock Experiment (2)'!$AF$3:$AF$8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(2)'!$C$51:$C$56</c:f>
              <c:numCache>
                <c:formatCode>General</c:formatCode>
                <c:ptCount val="6"/>
                <c:pt idx="0">
                  <c:v>4.37</c:v>
                </c:pt>
                <c:pt idx="1">
                  <c:v>4.37</c:v>
                </c:pt>
                <c:pt idx="2">
                  <c:v>4.37</c:v>
                </c:pt>
                <c:pt idx="3">
                  <c:v>4.37</c:v>
                </c:pt>
                <c:pt idx="4">
                  <c:v>4.37</c:v>
                </c:pt>
                <c:pt idx="5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1-420D-B5C1-C1D96D69E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13800"/>
        <c:axId val="508826592"/>
      </c:lineChart>
      <c:catAx>
        <c:axId val="50881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26592"/>
        <c:crosses val="autoZero"/>
        <c:auto val="1"/>
        <c:lblAlgn val="ctr"/>
        <c:lblOffset val="100"/>
        <c:noMultiLvlLbl val="1"/>
      </c:catAx>
      <c:valAx>
        <c:axId val="5088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</a:t>
            </a:r>
            <a:r>
              <a:rPr lang="en-US" sz="1400" b="0" i="0" u="none" strike="noStrike" baseline="0">
                <a:effectLst/>
              </a:rPr>
              <a:t>Number </a:t>
            </a:r>
            <a:r>
              <a:rPr lang="en-US"/>
              <a:t>4 </a:t>
            </a:r>
            <a:r>
              <a:rPr lang="en-US" sz="1400" b="0" i="0" u="none" strike="noStrike" baseline="0">
                <a:effectLst/>
              </a:rPr>
              <a:t>Visual Representation of Six Block Masses and Average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'Sept. 28 Mock Experiment (2)'!$AL$2</c:f>
              <c:strCache>
                <c:ptCount val="1"/>
                <c:pt idx="0">
                  <c:v>mass mi 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(2)'!$AN$12</c:f>
                <c:numCache>
                  <c:formatCode>General</c:formatCode>
                  <c:ptCount val="1"/>
                  <c:pt idx="0">
                    <c:v>0.3502380143083651</c:v>
                  </c:pt>
                </c:numCache>
              </c:numRef>
            </c:plus>
            <c:minus>
              <c:numRef>
                <c:f>'Sept. 28 Mock Experiment (2)'!$AN$12</c:f>
                <c:numCache>
                  <c:formatCode>General</c:formatCode>
                  <c:ptCount val="1"/>
                  <c:pt idx="0">
                    <c:v>0.3502380143083651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'Sept. 28 Mock Experiment (2)'!$AK$3:$AK$8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(2)'!$AL$3:$AL$8</c:f>
              <c:numCache>
                <c:formatCode>General</c:formatCode>
                <c:ptCount val="6"/>
                <c:pt idx="0">
                  <c:v>27.3</c:v>
                </c:pt>
                <c:pt idx="1">
                  <c:v>27.8</c:v>
                </c:pt>
                <c:pt idx="2">
                  <c:v>27.4</c:v>
                </c:pt>
                <c:pt idx="3">
                  <c:v>27.2</c:v>
                </c:pt>
                <c:pt idx="4" formatCode="0.0">
                  <c:v>27</c:v>
                </c:pt>
                <c:pt idx="5">
                  <c:v>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C-40EB-BDCB-C39EDB5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00352"/>
        <c:axId val="508793136"/>
      </c:barChart>
      <c:lineChart>
        <c:grouping val="standard"/>
        <c:varyColors val="0"/>
        <c:ser>
          <c:idx val="1"/>
          <c:order val="1"/>
          <c:tx>
            <c:v>Average Mass m (g)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'Sept. 28 Mock Experiment (2)'!$AK$3:$AK$8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(2)'!$E$51:$E$56</c:f>
              <c:numCache>
                <c:formatCode>General</c:formatCode>
                <c:ptCount val="6"/>
                <c:pt idx="0">
                  <c:v>27.4</c:v>
                </c:pt>
                <c:pt idx="1">
                  <c:v>27.4</c:v>
                </c:pt>
                <c:pt idx="2">
                  <c:v>27.4</c:v>
                </c:pt>
                <c:pt idx="3">
                  <c:v>27.4</c:v>
                </c:pt>
                <c:pt idx="4">
                  <c:v>27.4</c:v>
                </c:pt>
                <c:pt idx="5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C-40EB-BDCB-C39EDB5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00352"/>
        <c:axId val="508793136"/>
      </c:lineChart>
      <c:catAx>
        <c:axId val="5088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93136"/>
        <c:crosses val="autoZero"/>
        <c:auto val="1"/>
        <c:lblAlgn val="ctr"/>
        <c:lblOffset val="100"/>
        <c:noMultiLvlLbl val="1"/>
      </c:catAx>
      <c:valAx>
        <c:axId val="508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m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</a:t>
            </a:r>
            <a:r>
              <a:rPr lang="en-US" sz="1400" b="0" i="0" u="none" strike="noStrike" baseline="0">
                <a:effectLst/>
              </a:rPr>
              <a:t>Number 7</a:t>
            </a:r>
            <a:r>
              <a:rPr lang="en-US" baseline="0"/>
              <a:t> Cumulative Mass vs Cumulative Volume of 6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8148354878244"/>
          <c:y val="0.19085758137853853"/>
          <c:w val="0.83216203159324387"/>
          <c:h val="0.46294135332009201"/>
        </c:manualLayout>
      </c:layout>
      <c:scatterChart>
        <c:scatterStyle val="lineMarker"/>
        <c:varyColors val="0"/>
        <c:ser>
          <c:idx val="0"/>
          <c:order val="0"/>
          <c:tx>
            <c:v>Cumulitave Density CD (g/cm^3)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'Oct. 2 Mock Experiment (3)'!$D$3:$D$8</c:f>
                <c:numCache>
                  <c:formatCode>General</c:formatCode>
                  <c:ptCount val="6"/>
                  <c:pt idx="0">
                    <c:v>0.3502380143083651</c:v>
                  </c:pt>
                  <c:pt idx="1">
                    <c:v>0.7004760286167302</c:v>
                  </c:pt>
                  <c:pt idx="2">
                    <c:v>1.0507140429250952</c:v>
                  </c:pt>
                  <c:pt idx="3">
                    <c:v>1.4009520572334604</c:v>
                  </c:pt>
                  <c:pt idx="4">
                    <c:v>1.7511900715418256</c:v>
                  </c:pt>
                  <c:pt idx="5">
                    <c:v>2.1014280858501908</c:v>
                  </c:pt>
                </c:numCache>
              </c:numRef>
            </c:plus>
            <c:minus>
              <c:numRef>
                <c:f>'Oct. 2 Mock Experiment (3)'!$D$3:$D$8</c:f>
                <c:numCache>
                  <c:formatCode>General</c:formatCode>
                  <c:ptCount val="6"/>
                  <c:pt idx="0">
                    <c:v>0.3502380143083651</c:v>
                  </c:pt>
                  <c:pt idx="1">
                    <c:v>0.7004760286167302</c:v>
                  </c:pt>
                  <c:pt idx="2">
                    <c:v>1.0507140429250952</c:v>
                  </c:pt>
                  <c:pt idx="3">
                    <c:v>1.4009520572334604</c:v>
                  </c:pt>
                  <c:pt idx="4">
                    <c:v>1.7511900715418256</c:v>
                  </c:pt>
                  <c:pt idx="5">
                    <c:v>2.1014280858501908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'Oct. 2 Mock Experiment (3)'!$B$3:$B$8</c:f>
                <c:numCache>
                  <c:formatCode>General</c:formatCode>
                  <c:ptCount val="6"/>
                  <c:pt idx="0">
                    <c:v>1.5060400986852633</c:v>
                  </c:pt>
                  <c:pt idx="1">
                    <c:v>3.0322233475252318</c:v>
                  </c:pt>
                  <c:pt idx="2">
                    <c:v>4.5471850381538905</c:v>
                  </c:pt>
                  <c:pt idx="3">
                    <c:v>6.0999430450849061</c:v>
                  </c:pt>
                  <c:pt idx="4">
                    <c:v>7.5913600902902747</c:v>
                  </c:pt>
                  <c:pt idx="5">
                    <c:v>9.1141693352506188</c:v>
                  </c:pt>
                </c:numCache>
              </c:numRef>
            </c:plus>
            <c:minus>
              <c:numRef>
                <c:f>'Oct. 2 Mock Experiment (3)'!$B$3:$B$8</c:f>
                <c:numCache>
                  <c:formatCode>General</c:formatCode>
                  <c:ptCount val="6"/>
                  <c:pt idx="0">
                    <c:v>1.5060400986852633</c:v>
                  </c:pt>
                  <c:pt idx="1">
                    <c:v>3.0322233475252318</c:v>
                  </c:pt>
                  <c:pt idx="2">
                    <c:v>4.5471850381538905</c:v>
                  </c:pt>
                  <c:pt idx="3">
                    <c:v>6.0999430450849061</c:v>
                  </c:pt>
                  <c:pt idx="4">
                    <c:v>7.5913600902902747</c:v>
                  </c:pt>
                  <c:pt idx="5">
                    <c:v>9.1141693352506188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'Oct. 2 Mock Experiment (3)'!$A$3:$A$8</c:f>
              <c:numCache>
                <c:formatCode>0.0</c:formatCode>
                <c:ptCount val="6"/>
                <c:pt idx="0">
                  <c:v>51.85005000000001</c:v>
                </c:pt>
                <c:pt idx="1">
                  <c:v>105.1593</c:v>
                </c:pt>
                <c:pt idx="2">
                  <c:v>157.53287599999999</c:v>
                </c:pt>
                <c:pt idx="3">
                  <c:v>212.30319599999999</c:v>
                </c:pt>
                <c:pt idx="4">
                  <c:v>263.58463599999999</c:v>
                </c:pt>
                <c:pt idx="5">
                  <c:v>316.26061599999997</c:v>
                </c:pt>
              </c:numCache>
            </c:numRef>
          </c:xVal>
          <c:yVal>
            <c:numRef>
              <c:f>'Oct. 2 Mock Experiment (3)'!$C$3:$C$8</c:f>
              <c:numCache>
                <c:formatCode>General</c:formatCode>
                <c:ptCount val="6"/>
                <c:pt idx="0">
                  <c:v>27.3</c:v>
                </c:pt>
                <c:pt idx="1">
                  <c:v>55.1</c:v>
                </c:pt>
                <c:pt idx="2">
                  <c:v>82.5</c:v>
                </c:pt>
                <c:pt idx="3">
                  <c:v>109.7</c:v>
                </c:pt>
                <c:pt idx="4">
                  <c:v>136.69999999999999</c:v>
                </c:pt>
                <c:pt idx="5">
                  <c:v>164.6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8-4481-A947-9406B5D98628}"/>
            </c:ext>
          </c:extLst>
        </c:ser>
        <c:ser>
          <c:idx val="1"/>
          <c:order val="1"/>
          <c:tx>
            <c:v>Line of best fit for CV vs CM</c:v>
          </c:tx>
          <c:spPr>
            <a:ln w="254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'Oct. 2 Mock Experiment (3)'!$D$30:$D$36</c:f>
              <c:numCache>
                <c:formatCode>0.0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'Oct. 2 Mock Experiment (3)'!$E$30:$E$36</c:f>
              <c:numCache>
                <c:formatCode>0.0</c:formatCode>
                <c:ptCount val="7"/>
                <c:pt idx="0">
                  <c:v>26.406975941233558</c:v>
                </c:pt>
                <c:pt idx="1">
                  <c:v>52.281710694433308</c:v>
                </c:pt>
                <c:pt idx="2">
                  <c:v>78.156445447633061</c:v>
                </c:pt>
                <c:pt idx="3">
                  <c:v>104.03118020083282</c:v>
                </c:pt>
                <c:pt idx="4">
                  <c:v>129.90591495403254</c:v>
                </c:pt>
                <c:pt idx="5">
                  <c:v>155.7806497072323</c:v>
                </c:pt>
                <c:pt idx="6">
                  <c:v>181.65538446043206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7-4C36-A563-FA787812C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99672"/>
        <c:axId val="511900000"/>
      </c:scatterChart>
      <c:valAx>
        <c:axId val="51189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Cumulitave Volume</a:t>
                </a:r>
                <a:r>
                  <a:rPr lang="en-US" baseline="0"/>
                  <a:t> CV (cm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0000"/>
        <c:crosses val="autoZero"/>
        <c:crossBetween val="midCat"/>
      </c:valAx>
      <c:valAx>
        <c:axId val="5119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Cumulitave Mass</a:t>
                </a:r>
                <a:r>
                  <a:rPr lang="en-US" baseline="0"/>
                  <a:t> CM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Graph Number 5 Visual Representation of Six Block Volumes and Average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1178190553609"/>
          <c:y val="0.25083333333333335"/>
          <c:w val="0.79178991300971813"/>
          <c:h val="0.48398877223680375"/>
        </c:manualLayout>
      </c:layout>
      <c:barChart>
        <c:barDir val="col"/>
        <c:grouping val="clustered"/>
        <c:varyColors val="0"/>
        <c:ser>
          <c:idx val="0"/>
          <c:order val="0"/>
          <c:tx>
            <c:v>Volume V (cm3)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(2)'!$O$12</c:f>
                <c:numCache>
                  <c:formatCode>General</c:formatCode>
                  <c:ptCount val="1"/>
                  <c:pt idx="0">
                    <c:v>1.2246350595939464</c:v>
                  </c:pt>
                </c:numCache>
              </c:numRef>
            </c:plus>
            <c:minus>
              <c:numRef>
                <c:f>'Sept. 28 Mock Experiment (2)'!$O$12</c:f>
                <c:numCache>
                  <c:formatCode>General</c:formatCode>
                  <c:ptCount val="1"/>
                  <c:pt idx="0">
                    <c:v>1.2246350595939464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'Sept. 28 Mock Experiment (2)'!$M$3:$M$8</c:f>
              <c:numCache>
                <c:formatCode>0.00</c:formatCode>
                <c:ptCount val="6"/>
                <c:pt idx="0">
                  <c:v>51.85005000000001</c:v>
                </c:pt>
                <c:pt idx="1">
                  <c:v>53.309249999999992</c:v>
                </c:pt>
                <c:pt idx="2">
                  <c:v>52.373575999999993</c:v>
                </c:pt>
                <c:pt idx="3">
                  <c:v>54.770320000000005</c:v>
                </c:pt>
                <c:pt idx="4">
                  <c:v>51.281439999999996</c:v>
                </c:pt>
                <c:pt idx="5">
                  <c:v>52.675980000000003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3-4F23-A331-6E53012D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067408"/>
        <c:axId val="445066424"/>
      </c:barChart>
      <c:lineChart>
        <c:grouping val="standard"/>
        <c:varyColors val="0"/>
        <c:ser>
          <c:idx val="1"/>
          <c:order val="1"/>
          <c:tx>
            <c:v>Average Volume v (cm3)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'Sept. 28 Mock Experiment (2)'!$L$40:$L$45</c:f>
              <c:numCache>
                <c:formatCode>0.00</c:formatCode>
                <c:ptCount val="6"/>
                <c:pt idx="0">
                  <c:v>52.710102666666664</c:v>
                </c:pt>
                <c:pt idx="1">
                  <c:v>52.710102666666664</c:v>
                </c:pt>
                <c:pt idx="2">
                  <c:v>52.710102666666664</c:v>
                </c:pt>
                <c:pt idx="3">
                  <c:v>52.710102666666664</c:v>
                </c:pt>
                <c:pt idx="4">
                  <c:v>52.710102666666664</c:v>
                </c:pt>
                <c:pt idx="5">
                  <c:v>52.710102666666664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3-4F23-A331-6E53012D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67408"/>
        <c:axId val="445066424"/>
      </c:lineChart>
      <c:catAx>
        <c:axId val="44506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layout>
            <c:manualLayout>
              <c:xMode val="edge"/>
              <c:yMode val="edge"/>
              <c:x val="0.5142343325703479"/>
              <c:y val="0.7824832860874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66424"/>
        <c:crosses val="autoZero"/>
        <c:auto val="1"/>
        <c:lblAlgn val="ctr"/>
        <c:lblOffset val="100"/>
        <c:noMultiLvlLbl val="0"/>
      </c:catAx>
      <c:valAx>
        <c:axId val="4450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V 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41642502699492"/>
          <c:y val="0.87094852726742478"/>
          <c:w val="0.71571015951773154"/>
          <c:h val="6.7976285026275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Graph </a:t>
            </a:r>
            <a:r>
              <a:rPr lang="en-US" sz="1400" b="0" i="0" u="none" strike="noStrike" baseline="0">
                <a:effectLst/>
              </a:rPr>
              <a:t>Number 6</a:t>
            </a:r>
            <a:r>
              <a:rPr lang="en-US" sz="1400" b="0" i="0" baseline="0">
                <a:effectLst/>
              </a:rPr>
              <a:t> Visual Representation of Six Block Densities and Average Density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Density D (g/cm3)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(2)'!$T$12</c:f>
                <c:numCache>
                  <c:formatCode>General</c:formatCode>
                  <c:ptCount val="1"/>
                  <c:pt idx="0">
                    <c:v>1.2118445180279406E-2</c:v>
                  </c:pt>
                </c:numCache>
              </c:numRef>
            </c:plus>
            <c:minus>
              <c:numRef>
                <c:f>'Sept. 28 Mock Experiment (2)'!$T$12</c:f>
                <c:numCache>
                  <c:formatCode>General</c:formatCode>
                  <c:ptCount val="1"/>
                  <c:pt idx="0">
                    <c:v>1.2118445180279406E-2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'Sept. 28 Mock Experiment (2)'!$R$3:$R$8</c:f>
              <c:numCache>
                <c:formatCode>0.00</c:formatCode>
                <c:ptCount val="6"/>
                <c:pt idx="0">
                  <c:v>0.52651829651080362</c:v>
                </c:pt>
                <c:pt idx="1">
                  <c:v>0.5214854832885476</c:v>
                </c:pt>
                <c:pt idx="2">
                  <c:v>0.52316458207856575</c:v>
                </c:pt>
                <c:pt idx="3">
                  <c:v>0.49661933689633359</c:v>
                </c:pt>
                <c:pt idx="4">
                  <c:v>0.52650627595480937</c:v>
                </c:pt>
                <c:pt idx="5">
                  <c:v>0.52965317398935907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D-462C-B983-F3079E01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696416"/>
        <c:axId val="451696744"/>
      </c:barChart>
      <c:lineChart>
        <c:grouping val="standard"/>
        <c:varyColors val="0"/>
        <c:ser>
          <c:idx val="1"/>
          <c:order val="1"/>
          <c:tx>
            <c:v>Average Density d (g/cm3)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'Sept. 28 Mock Experiment (2)'!$M$40:$M$45</c:f>
              <c:numCache>
                <c:formatCode>0.00</c:formatCode>
                <c:ptCount val="6"/>
                <c:pt idx="0">
                  <c:v>0.52065785811973642</c:v>
                </c:pt>
                <c:pt idx="1">
                  <c:v>0.52065785811973642</c:v>
                </c:pt>
                <c:pt idx="2">
                  <c:v>0.52065785811973642</c:v>
                </c:pt>
                <c:pt idx="3">
                  <c:v>0.52065785811973642</c:v>
                </c:pt>
                <c:pt idx="4">
                  <c:v>0.52065785811973642</c:v>
                </c:pt>
                <c:pt idx="5">
                  <c:v>0.52065785811973642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D-462C-B983-F3079E01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96416"/>
        <c:axId val="451696744"/>
      </c:lineChart>
      <c:catAx>
        <c:axId val="45169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layout>
            <c:manualLayout>
              <c:xMode val="edge"/>
              <c:yMode val="edge"/>
              <c:x val="0.51887624705315283"/>
              <c:y val="0.8004772870049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96744"/>
        <c:crosses val="autoZero"/>
        <c:auto val="1"/>
        <c:lblAlgn val="ctr"/>
        <c:lblOffset val="100"/>
        <c:noMultiLvlLbl val="0"/>
      </c:catAx>
      <c:valAx>
        <c:axId val="4516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D (g/cm3)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Graph 3 The value of y and z vs x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'Sept. 6 Linear Functions'!$C$25</c:f>
              <c:strCache>
                <c:ptCount val="1"/>
                <c:pt idx="0">
                  <c:v>y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'Sept. 6 Linear Functions'!$B$26:$B$36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'Sept. 6 Linear Functions'!$C$26:$C$36</c:f>
              <c:numCache>
                <c:formatCode>General</c:formatCode>
                <c:ptCount val="11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2-4B7D-B3B2-C4548E4F3274}"/>
            </c:ext>
          </c:extLst>
        </c:ser>
        <c:ser>
          <c:idx val="1"/>
          <c:order val="1"/>
          <c:tx>
            <c:strRef>
              <c:f>'Sept. 6 Linear Functions'!$D$25</c:f>
              <c:strCache>
                <c:ptCount val="1"/>
                <c:pt idx="0">
                  <c:v>z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'Sept. 6 Linear Functions'!$B$26:$B$36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'Sept. 6 Linear Functions'!$D$26:$D$36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2-4B7D-B3B2-C4548E4F3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028503"/>
        <c:axId val="315558841"/>
      </c:lineChart>
      <c:catAx>
        <c:axId val="1273028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15558841"/>
        <c:crosses val="autoZero"/>
        <c:auto val="1"/>
        <c:lblAlgn val="ctr"/>
        <c:lblOffset val="100"/>
        <c:noMultiLvlLbl val="1"/>
      </c:catAx>
      <c:valAx>
        <c:axId val="315558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 and z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7302850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1 Linear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'Sept. 6 Linear Functions'!$C$8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'Sept. 6 Linear Functions'!$C$9:$C$19</c:f>
              <c:numCache>
                <c:formatCode>General</c:formatCode>
                <c:ptCount val="11"/>
                <c:pt idx="0" formatCode="0.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B-4D9C-8B6F-B6A6D2F14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37448"/>
        <c:axId val="510729248"/>
      </c:lineChart>
      <c:catAx>
        <c:axId val="51073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31167979002625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9248"/>
        <c:crosses val="autoZero"/>
        <c:auto val="1"/>
        <c:lblAlgn val="ctr"/>
        <c:lblOffset val="100"/>
        <c:noMultiLvlLbl val="0"/>
      </c:catAx>
      <c:valAx>
        <c:axId val="510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</a:t>
            </a:r>
            <a:r>
              <a:rPr lang="en-US" sz="1400" b="0" i="0" u="none" strike="noStrike" baseline="0">
                <a:effectLst/>
              </a:rPr>
              <a:t>Number </a:t>
            </a:r>
            <a:r>
              <a:rPr lang="en-US"/>
              <a:t>2 </a:t>
            </a:r>
            <a:r>
              <a:rPr lang="en-US" sz="1400" b="0" i="0" u="none" strike="noStrike" baseline="0">
                <a:effectLst/>
              </a:rPr>
              <a:t>Visual Representation of Six Block Widths and Average Width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'Sept. 28 Mock Experiment (2)'!$AB$2</c:f>
              <c:strCache>
                <c:ptCount val="1"/>
                <c:pt idx="0">
                  <c:v>width wi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(2)'!$AD$12</c:f>
                <c:numCache>
                  <c:formatCode>General</c:formatCode>
                  <c:ptCount val="1"/>
                  <c:pt idx="0">
                    <c:v>3.2710854467592289E-2</c:v>
                  </c:pt>
                </c:numCache>
              </c:numRef>
            </c:plus>
            <c:minus>
              <c:numRef>
                <c:f>'Sept. 28 Mock Experiment (2)'!$AD$12</c:f>
                <c:numCache>
                  <c:formatCode>General</c:formatCode>
                  <c:ptCount val="1"/>
                  <c:pt idx="0">
                    <c:v>3.2710854467592289E-2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'Sept. 28 Mock Experiment (2)'!$AA$3:$AA$8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(2)'!$AB$3:$AB$8</c:f>
              <c:numCache>
                <c:formatCode>General</c:formatCode>
                <c:ptCount val="6"/>
                <c:pt idx="0" formatCode="0.00">
                  <c:v>2.1</c:v>
                </c:pt>
                <c:pt idx="1">
                  <c:v>2.15</c:v>
                </c:pt>
                <c:pt idx="2">
                  <c:v>2.11</c:v>
                </c:pt>
                <c:pt idx="3">
                  <c:v>2.1800000000000002</c:v>
                </c:pt>
                <c:pt idx="4">
                  <c:v>2.11</c:v>
                </c:pt>
                <c:pt idx="5" formatCode="0.00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6-4DA9-B936-A338A5C89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26264"/>
        <c:axId val="508831184"/>
      </c:barChart>
      <c:lineChart>
        <c:grouping val="standard"/>
        <c:varyColors val="0"/>
        <c:ser>
          <c:idx val="1"/>
          <c:order val="1"/>
          <c:tx>
            <c:v>Average Width w (cm)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'Sept. 28 Mock Experiment (2)'!$AA$3:$AA$8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(2)'!$B$51:$B$56</c:f>
              <c:numCache>
                <c:formatCode>0.00</c:formatCode>
                <c:ptCount val="6"/>
                <c:pt idx="0">
                  <c:v>2.1249999999999996</c:v>
                </c:pt>
                <c:pt idx="1">
                  <c:v>2.1249999999999996</c:v>
                </c:pt>
                <c:pt idx="2">
                  <c:v>2.1249999999999996</c:v>
                </c:pt>
                <c:pt idx="3">
                  <c:v>2.1249999999999996</c:v>
                </c:pt>
                <c:pt idx="4">
                  <c:v>2.1249999999999996</c:v>
                </c:pt>
                <c:pt idx="5">
                  <c:v>2.1249999999999996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DA9-B936-A338A5C89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26264"/>
        <c:axId val="508831184"/>
      </c:lineChart>
      <c:catAx>
        <c:axId val="5088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31184"/>
        <c:crosses val="autoZero"/>
        <c:auto val="1"/>
        <c:lblAlgn val="ctr"/>
        <c:lblOffset val="100"/>
        <c:noMultiLvlLbl val="1"/>
      </c:catAx>
      <c:valAx>
        <c:axId val="5088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w(cm)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 Exponential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'Sept. 6 Linear Functions'!$L$8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'Sept. 6 Linear Functions'!$L$9:$L$19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4-482E-B869-5E38AA5C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14376"/>
        <c:axId val="634714704"/>
      </c:lineChart>
      <c:catAx>
        <c:axId val="63471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4704"/>
        <c:crosses val="autoZero"/>
        <c:auto val="1"/>
        <c:lblAlgn val="ctr"/>
        <c:lblOffset val="100"/>
        <c:noMultiLvlLbl val="0"/>
      </c:catAx>
      <c:valAx>
        <c:axId val="6347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Graph</a:t>
            </a:r>
            <a:r>
              <a:rPr lang="en-US" baseline="0"/>
              <a:t> 1 Comparing two linear functions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328251299264882"/>
          <c:y val="0.13895724324781983"/>
          <c:w val="0.7648329516579353"/>
          <c:h val="0.7655372110744223"/>
        </c:manualLayout>
      </c:layout>
      <c:scatterChart>
        <c:scatterStyle val="lineMarker"/>
        <c:varyColors val="1"/>
        <c:ser>
          <c:idx val="0"/>
          <c:order val="0"/>
          <c:tx>
            <c:strRef>
              <c:f>'Sept. 11 POI '!$C$7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'Sept. 11 POI '!$B$8:$B$18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'Sept. 11 POI '!$C$8:$C$18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E-431A-A8C8-4286D033457A}"/>
            </c:ext>
          </c:extLst>
        </c:ser>
        <c:ser>
          <c:idx val="1"/>
          <c:order val="1"/>
          <c:tx>
            <c:strRef>
              <c:f>'Sept. 11 POI '!$D$7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'Sept. 11 POI '!$B$8:$B$18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'Sept. 11 POI '!$D$8:$D$18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-2</c:v>
                </c:pt>
                <c:pt idx="4">
                  <c:v>-4</c:v>
                </c:pt>
                <c:pt idx="5">
                  <c:v>-6</c:v>
                </c:pt>
                <c:pt idx="6">
                  <c:v>-8</c:v>
                </c:pt>
                <c:pt idx="7">
                  <c:v>-10</c:v>
                </c:pt>
                <c:pt idx="8">
                  <c:v>-12</c:v>
                </c:pt>
                <c:pt idx="9">
                  <c:v>-14</c:v>
                </c:pt>
                <c:pt idx="10">
                  <c:v>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1E-431A-A8C8-4286D033457A}"/>
            </c:ext>
          </c:extLst>
        </c:ser>
        <c:ser>
          <c:idx val="2"/>
          <c:order val="2"/>
          <c:tx>
            <c:v>POI</c:v>
          </c:tx>
          <c:spPr>
            <a:ln w="19050">
              <a:noFill/>
            </a:ln>
          </c:spPr>
          <c:marker>
            <c:symbol val="x"/>
            <c:size val="10"/>
            <c:spPr>
              <a:ln>
                <a:solidFill>
                  <a:srgbClr val="002060"/>
                </a:solidFill>
              </a:ln>
            </c:spPr>
          </c:marker>
          <c:xVal>
            <c:numRef>
              <c:f>'Sept. 11 POI '!$H$2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'Sept. 11 POI '!$H$3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2-4E09-9CA4-1F6E0D21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638643"/>
        <c:axId val="1714509456"/>
      </c:scatterChart>
      <c:valAx>
        <c:axId val="11736386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9525"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 lvl="0">
              <a:defRPr b="0">
                <a:solidFill>
                  <a:schemeClr val="tx1"/>
                </a:solidFill>
              </a:defRPr>
            </a:pPr>
            <a:endParaRPr lang="en-US"/>
          </a:p>
        </c:txPr>
        <c:crossAx val="1714509456"/>
        <c:crosses val="autoZero"/>
        <c:crossBetween val="midCat"/>
      </c:valAx>
      <c:valAx>
        <c:axId val="1714509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y and y1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7363864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chemeClr val="tx1">
          <a:lumMod val="85000"/>
          <a:lumOff val="15000"/>
        </a:schemeClr>
      </a:solidFill>
    </a:ln>
    <a:effectLst>
      <a:softEdge rad="0"/>
    </a:effectLst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Graph</a:t>
            </a:r>
            <a:r>
              <a:rPr lang="en-US" baseline="0"/>
              <a:t> 1 Parabolas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'Sept. 7 Parabolas'!$C$6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'Sept. 7 Parabolas'!$B$7:$B$17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'Sept. 7 Parabolas'!$C$7:$C$17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50</c:v>
                </c:pt>
                <c:pt idx="3">
                  <c:v>90</c:v>
                </c:pt>
                <c:pt idx="4">
                  <c:v>144</c:v>
                </c:pt>
                <c:pt idx="5">
                  <c:v>212</c:v>
                </c:pt>
                <c:pt idx="6">
                  <c:v>294</c:v>
                </c:pt>
                <c:pt idx="7">
                  <c:v>390</c:v>
                </c:pt>
                <c:pt idx="8">
                  <c:v>500</c:v>
                </c:pt>
                <c:pt idx="9">
                  <c:v>624</c:v>
                </c:pt>
                <c:pt idx="10">
                  <c:v>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4-4E96-92E7-12F3A5CB6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026011"/>
        <c:axId val="1956526502"/>
      </c:scatterChart>
      <c:valAx>
        <c:axId val="12250260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56526502"/>
        <c:crosses val="autoZero"/>
        <c:crossBetween val="midCat"/>
      </c:valAx>
      <c:valAx>
        <c:axId val="1956526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2502601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Graph 1 Finding Derivitaves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'Sept. 13 Derivitaves'!$C$6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'Sept. 13 Derivitaves'!$B$7:$B$17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'Sept. 13 Derivitaves'!$C$7:$C$17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50</c:v>
                </c:pt>
                <c:pt idx="3">
                  <c:v>90</c:v>
                </c:pt>
                <c:pt idx="4">
                  <c:v>144</c:v>
                </c:pt>
                <c:pt idx="5">
                  <c:v>212</c:v>
                </c:pt>
                <c:pt idx="6">
                  <c:v>294</c:v>
                </c:pt>
                <c:pt idx="7">
                  <c:v>390</c:v>
                </c:pt>
                <c:pt idx="8">
                  <c:v>500</c:v>
                </c:pt>
                <c:pt idx="9">
                  <c:v>624</c:v>
                </c:pt>
                <c:pt idx="10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8-49BC-A16F-472CDA2FBDB4}"/>
            </c:ext>
          </c:extLst>
        </c:ser>
        <c:ser>
          <c:idx val="1"/>
          <c:order val="1"/>
          <c:tx>
            <c:strRef>
              <c:f>'Sept. 13 Derivitaves'!$D$6</c:f>
              <c:strCache>
                <c:ptCount val="1"/>
                <c:pt idx="0">
                  <c:v>y1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'Sept. 13 Derivitaves'!$B$7:$B$17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'Sept. 13 Derivitaves'!$D$7:$D$17</c:f>
              <c:numCache>
                <c:formatCode>General</c:formatCode>
                <c:ptCount val="11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112</c:v>
                </c:pt>
                <c:pt idx="9">
                  <c:v>126</c:v>
                </c:pt>
                <c:pt idx="1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8-49BC-A16F-472CDA2FB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636006"/>
        <c:axId val="464688065"/>
      </c:lineChart>
      <c:catAx>
        <c:axId val="598636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64688065"/>
        <c:crosses val="autoZero"/>
        <c:auto val="1"/>
        <c:lblAlgn val="ctr"/>
        <c:lblOffset val="100"/>
        <c:noMultiLvlLbl val="1"/>
      </c:catAx>
      <c:valAx>
        <c:axId val="464688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 </a:t>
                </a:r>
                <a:r>
                  <a:rPr lang="en-US" b="0" baseline="0"/>
                  <a:t>and y1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3.2448377581120944E-2"/>
              <c:y val="0.4462984600043274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9863600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 b="0"/>
              <a:t>Graph 1 Exponential decay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'Sept. 14 Exponential Decay'!$C$6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'Sept. 14 Exponential Decay'!$B$7:$B$27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'Sept. 14 Exponential Decay'!$C$7:$C$27</c:f>
              <c:numCache>
                <c:formatCode>0</c:formatCode>
                <c:ptCount val="21"/>
                <c:pt idx="0">
                  <c:v>100</c:v>
                </c:pt>
                <c:pt idx="1">
                  <c:v>70.710678118654741</c:v>
                </c:pt>
                <c:pt idx="2">
                  <c:v>50</c:v>
                </c:pt>
                <c:pt idx="3">
                  <c:v>35.355339059327378</c:v>
                </c:pt>
                <c:pt idx="4">
                  <c:v>25</c:v>
                </c:pt>
                <c:pt idx="5">
                  <c:v>17.677669529663685</c:v>
                </c:pt>
                <c:pt idx="6">
                  <c:v>12.5</c:v>
                </c:pt>
                <c:pt idx="7">
                  <c:v>8.8388347648318444</c:v>
                </c:pt>
                <c:pt idx="8">
                  <c:v>6.25</c:v>
                </c:pt>
                <c:pt idx="9">
                  <c:v>4.4194173824159222</c:v>
                </c:pt>
                <c:pt idx="10">
                  <c:v>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0-4FDE-B419-AF9BE427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53572"/>
        <c:axId val="1195954153"/>
      </c:lineChart>
      <c:catAx>
        <c:axId val="1165953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95954153"/>
        <c:crosses val="autoZero"/>
        <c:auto val="1"/>
        <c:lblAlgn val="ctr"/>
        <c:lblOffset val="100"/>
        <c:noMultiLvlLbl val="1"/>
      </c:catAx>
      <c:valAx>
        <c:axId val="1195954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659535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b="0"/>
              <a:t>Graph 1 finding the line of</a:t>
            </a:r>
            <a:r>
              <a:rPr lang="en-US" b="0" baseline="0"/>
              <a:t> best fit</a:t>
            </a:r>
            <a:endParaRPr lang="en-US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544806059376961E-2"/>
          <c:y val="0.1212660612545383"/>
          <c:w val="0.69547521845323634"/>
          <c:h val="0.70195506049548684"/>
        </c:manualLayout>
      </c:layout>
      <c:scatterChart>
        <c:scatterStyle val="lineMarker"/>
        <c:varyColors val="1"/>
        <c:ser>
          <c:idx val="0"/>
          <c:order val="0"/>
          <c:tx>
            <c:v>value of y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'Sept. 19 Line of best fit'!$B$5:$B$10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'Sept. 19 Line of best fit'!$C$5:$C$10</c:f>
              <c:numCache>
                <c:formatCode>General</c:formatCode>
                <c:ptCount val="6"/>
                <c:pt idx="0">
                  <c:v>7.16</c:v>
                </c:pt>
                <c:pt idx="1">
                  <c:v>7.25</c:v>
                </c:pt>
                <c:pt idx="2">
                  <c:v>7.43</c:v>
                </c:pt>
                <c:pt idx="3">
                  <c:v>7.61</c:v>
                </c:pt>
                <c:pt idx="4" formatCode="0.00">
                  <c:v>7.7</c:v>
                </c:pt>
                <c:pt idx="5">
                  <c:v>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A-4B81-A945-FC5EFBCC4D7A}"/>
            </c:ext>
          </c:extLst>
        </c:ser>
        <c:ser>
          <c:idx val="1"/>
          <c:order val="1"/>
          <c:tx>
            <c:v>Line of best fit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'Sept. 19 Line of best fit'!$B$5:$B$10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'Sept. 19 Line of best fit'!$B$16:$B$21</c:f>
              <c:numCache>
                <c:formatCode>0.00</c:formatCode>
                <c:ptCount val="6"/>
                <c:pt idx="0">
                  <c:v>7.1557142857142839</c:v>
                </c:pt>
                <c:pt idx="1">
                  <c:v>7.2894285714285703</c:v>
                </c:pt>
                <c:pt idx="2">
                  <c:v>7.4231428571428566</c:v>
                </c:pt>
                <c:pt idx="3">
                  <c:v>7.5568571428571421</c:v>
                </c:pt>
                <c:pt idx="4">
                  <c:v>7.6905714285714275</c:v>
                </c:pt>
                <c:pt idx="5">
                  <c:v>7.8242857142857138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7A-4B81-A945-FC5EFBCC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55236"/>
        <c:axId val="1083643244"/>
      </c:scatterChart>
      <c:valAx>
        <c:axId val="4837552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83643244"/>
        <c:crosses val="autoZero"/>
        <c:crossBetween val="midCat"/>
      </c:valAx>
      <c:valAx>
        <c:axId val="1083643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837552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53412808281368"/>
          <c:y val="0.1814710966007298"/>
          <c:w val="0.16202802197317723"/>
          <c:h val="0.6658845693068854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</a:t>
            </a:r>
            <a:r>
              <a:rPr lang="en-US" baseline="0"/>
              <a:t> Temperature of room vs time</a:t>
            </a:r>
            <a:endParaRPr lang="en-US"/>
          </a:p>
        </c:rich>
      </c:tx>
      <c:layout>
        <c:manualLayout>
          <c:xMode val="edge"/>
          <c:yMode val="edge"/>
          <c:x val="0.211451224846894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319444444444447"/>
          <c:w val="0.85964129483814522"/>
          <c:h val="0.56858802417139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'Sept. 25 Error bars'!$C$3</c:f>
              <c:strCache>
                <c:ptCount val="1"/>
                <c:pt idx="0">
                  <c:v>Temperature T (oC)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'Sept. 25 Error bars'!$B$13:$B$18</c:f>
                <c:numCache>
                  <c:formatCode>General</c:formatCode>
                  <c:ptCount val="6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</c:numCache>
              </c:numRef>
            </c:plus>
            <c:minus>
              <c:numRef>
                <c:f>'Sept. 25 Error bars'!$B$13:$B$18</c:f>
                <c:numCache>
                  <c:formatCode>General</c:formatCode>
                  <c:ptCount val="6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'Sept. 25 Error bars'!$C$13:$C$18</c:f>
                <c:numCache>
                  <c:formatCode>General</c:formatCode>
                  <c:ptCount val="6"/>
                  <c:pt idx="0">
                    <c:v>0.2</c:v>
                  </c:pt>
                  <c:pt idx="1">
                    <c:v>0.5</c:v>
                  </c:pt>
                  <c:pt idx="2">
                    <c:v>0.4</c:v>
                  </c:pt>
                  <c:pt idx="3">
                    <c:v>1</c:v>
                  </c:pt>
                  <c:pt idx="4">
                    <c:v>2</c:v>
                  </c:pt>
                  <c:pt idx="5">
                    <c:v>5.8</c:v>
                  </c:pt>
                </c:numCache>
              </c:numRef>
            </c:plus>
            <c:minus>
              <c:numRef>
                <c:f>'Sept. 25 Error bars'!$C$13:$C$18</c:f>
                <c:numCache>
                  <c:formatCode>General</c:formatCode>
                  <c:ptCount val="6"/>
                  <c:pt idx="0">
                    <c:v>0.2</c:v>
                  </c:pt>
                  <c:pt idx="1">
                    <c:v>0.5</c:v>
                  </c:pt>
                  <c:pt idx="2">
                    <c:v>0.4</c:v>
                  </c:pt>
                  <c:pt idx="3">
                    <c:v>1</c:v>
                  </c:pt>
                  <c:pt idx="4">
                    <c:v>2</c:v>
                  </c:pt>
                  <c:pt idx="5">
                    <c:v>5.8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'Sept. 25 Error bars'!$B$4:$B$9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'Sept. 25 Error bars'!$C$4:$C$9</c:f>
              <c:numCache>
                <c:formatCode>General</c:formatCode>
                <c:ptCount val="6"/>
                <c:pt idx="0">
                  <c:v>27.5</c:v>
                </c:pt>
                <c:pt idx="1">
                  <c:v>29.8</c:v>
                </c:pt>
                <c:pt idx="2">
                  <c:v>32.5</c:v>
                </c:pt>
                <c:pt idx="3">
                  <c:v>38.4</c:v>
                </c:pt>
                <c:pt idx="4">
                  <c:v>40.1</c:v>
                </c:pt>
                <c:pt idx="5">
                  <c:v>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9-4BF7-A734-AFA92A91D3E5}"/>
            </c:ext>
          </c:extLst>
        </c:ser>
        <c:ser>
          <c:idx val="1"/>
          <c:order val="1"/>
          <c:tx>
            <c:v>Line of best fit</c:v>
          </c:tx>
          <c:spPr>
            <a:ln w="254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'Sept. 25 Error bars'!$H$4:$H$9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'Sept. 25 Error bars'!$I$4:$I$9</c:f>
              <c:numCache>
                <c:formatCode>0.000</c:formatCode>
                <c:ptCount val="6"/>
                <c:pt idx="0">
                  <c:v>26.176190476190424</c:v>
                </c:pt>
                <c:pt idx="1">
                  <c:v>30.099047619047585</c:v>
                </c:pt>
                <c:pt idx="2">
                  <c:v>34.02190476190475</c:v>
                </c:pt>
                <c:pt idx="3">
                  <c:v>37.944761904761911</c:v>
                </c:pt>
                <c:pt idx="4">
                  <c:v>41.867619047619073</c:v>
                </c:pt>
                <c:pt idx="5">
                  <c:v>45.790476190476234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F-4233-9769-6022C258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36080"/>
        <c:axId val="415937064"/>
      </c:scatterChart>
      <c:valAx>
        <c:axId val="41593608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7064"/>
        <c:crosses val="autoZero"/>
        <c:crossBetween val="midCat"/>
      </c:valAx>
      <c:valAx>
        <c:axId val="4159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 (</a:t>
                </a:r>
                <a:r>
                  <a:rPr lang="en-US" baseline="30000"/>
                  <a:t>o</a:t>
                </a:r>
                <a:r>
                  <a:rPr lang="en-US"/>
                  <a:t>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7282621591413"/>
          <c:y val="0.85888784823880215"/>
          <c:w val="0.61254347568171741"/>
          <c:h val="9.7073601821055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 The value of 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'Oct. 3 Using natural logarithm'!$C$4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'Oct. 3 Using natural logarithm'!$B$5:$B$16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'Oct. 3 Using natural logarithm'!$C$5:$C$16</c:f>
              <c:numCache>
                <c:formatCode>0.0</c:formatCode>
                <c:ptCount val="12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8-4F8C-ADB4-058A1AF3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38000"/>
        <c:axId val="516739312"/>
      </c:scatterChart>
      <c:valAx>
        <c:axId val="5167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39312"/>
        <c:crosses val="autoZero"/>
        <c:crossBetween val="midCat"/>
      </c:valAx>
      <c:valAx>
        <c:axId val="5167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 Natural</a:t>
            </a:r>
            <a:r>
              <a:rPr lang="en-US" baseline="0"/>
              <a:t> Logarithm of data in graph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'Oct. 3 Using natural logarithm'!$E$4</c:f>
              <c:strCache>
                <c:ptCount val="1"/>
                <c:pt idx="0">
                  <c:v>ln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7727876698771631"/>
                  <c:y val="-1.36340624295570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'Oct. 3 Using natural logarithm'!$D$5:$D$16</c:f>
              <c:numCache>
                <c:formatCode>0.0</c:formatCode>
                <c:ptCount val="12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</c:numCache>
            </c:numRef>
          </c:xVal>
          <c:yVal>
            <c:numRef>
              <c:f>'Oct. 3 Using natural logarithm'!$E$5:$E$16</c:f>
              <c:numCache>
                <c:formatCode>0.0</c:formatCode>
                <c:ptCount val="12"/>
                <c:pt idx="0">
                  <c:v>0</c:v>
                </c:pt>
                <c:pt idx="1">
                  <c:v>0.3465735902799727</c:v>
                </c:pt>
                <c:pt idx="2">
                  <c:v>0.54930614433405478</c:v>
                </c:pt>
                <c:pt idx="3">
                  <c:v>0.69314718055994529</c:v>
                </c:pt>
                <c:pt idx="4">
                  <c:v>0.80471895621705025</c:v>
                </c:pt>
                <c:pt idx="5">
                  <c:v>0.89587973461402737</c:v>
                </c:pt>
                <c:pt idx="6">
                  <c:v>0.97295507452765673</c:v>
                </c:pt>
                <c:pt idx="7">
                  <c:v>1.0397207708399181</c:v>
                </c:pt>
                <c:pt idx="8">
                  <c:v>1.0986122886681098</c:v>
                </c:pt>
                <c:pt idx="9">
                  <c:v>1.151292546497023</c:v>
                </c:pt>
                <c:pt idx="10">
                  <c:v>1.1989476363991853</c:v>
                </c:pt>
                <c:pt idx="11">
                  <c:v>1.2424533248940002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C-48F5-AD33-A265F45C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74760"/>
        <c:axId val="570266888"/>
      </c:scatterChart>
      <c:valAx>
        <c:axId val="57027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66888"/>
        <c:crosses val="autoZero"/>
        <c:crossBetween val="midCat"/>
      </c:valAx>
      <c:valAx>
        <c:axId val="5702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'Oct. 5 '!$C$13:$C$529</c:f>
              <c:numCache>
                <c:formatCode>General</c:formatCode>
                <c:ptCount val="517"/>
                <c:pt idx="0">
                  <c:v>0.17449748351250485</c:v>
                </c:pt>
                <c:pt idx="1">
                  <c:v>0.34878236872062651</c:v>
                </c:pt>
                <c:pt idx="2">
                  <c:v>0.5226423163382673</c:v>
                </c:pt>
                <c:pt idx="3">
                  <c:v>0.69586550480032716</c:v>
                </c:pt>
                <c:pt idx="4">
                  <c:v>0.86824088833465163</c:v>
                </c:pt>
                <c:pt idx="5">
                  <c:v>1.0395584540887965</c:v>
                </c:pt>
                <c:pt idx="6">
                  <c:v>1.2096094779983386</c:v>
                </c:pt>
                <c:pt idx="7">
                  <c:v>1.3781867790849958</c:v>
                </c:pt>
                <c:pt idx="8">
                  <c:v>1.545084971874737</c:v>
                </c:pt>
                <c:pt idx="9">
                  <c:v>1.7101007166283435</c:v>
                </c:pt>
                <c:pt idx="10">
                  <c:v>1.87303296707956</c:v>
                </c:pt>
                <c:pt idx="11">
                  <c:v>2.0336832153790008</c:v>
                </c:pt>
                <c:pt idx="12">
                  <c:v>2.191855733945387</c:v>
                </c:pt>
                <c:pt idx="13">
                  <c:v>2.3473578139294542</c:v>
                </c:pt>
                <c:pt idx="14">
                  <c:v>2.4999999999999996</c:v>
                </c:pt>
                <c:pt idx="15">
                  <c:v>2.6495963211660243</c:v>
                </c:pt>
                <c:pt idx="16">
                  <c:v>2.7959645173537346</c:v>
                </c:pt>
                <c:pt idx="17">
                  <c:v>2.9389262614623659</c:v>
                </c:pt>
                <c:pt idx="18">
                  <c:v>3.0783073766282909</c:v>
                </c:pt>
                <c:pt idx="19">
                  <c:v>3.2139380484326963</c:v>
                </c:pt>
                <c:pt idx="20">
                  <c:v>3.3456530317942912</c:v>
                </c:pt>
                <c:pt idx="21">
                  <c:v>3.4732918522949863</c:v>
                </c:pt>
                <c:pt idx="22">
                  <c:v>3.5966990016932554</c:v>
                </c:pt>
                <c:pt idx="23">
                  <c:v>3.7157241273869706</c:v>
                </c:pt>
                <c:pt idx="24">
                  <c:v>3.83022221559489</c:v>
                </c:pt>
                <c:pt idx="25">
                  <c:v>3.9400537680336098</c:v>
                </c:pt>
                <c:pt idx="26">
                  <c:v>4.0450849718747373</c:v>
                </c:pt>
                <c:pt idx="27">
                  <c:v>4.1451878627752086</c:v>
                </c:pt>
                <c:pt idx="28">
                  <c:v>4.2402404807821297</c:v>
                </c:pt>
                <c:pt idx="29">
                  <c:v>4.3301270189221928</c:v>
                </c:pt>
                <c:pt idx="30">
                  <c:v>4.4147379642946341</c:v>
                </c:pt>
                <c:pt idx="31">
                  <c:v>4.493970231495835</c:v>
                </c:pt>
                <c:pt idx="32">
                  <c:v>4.5677272882130042</c:v>
                </c:pt>
                <c:pt idx="33">
                  <c:v>4.6359192728339371</c:v>
                </c:pt>
                <c:pt idx="34">
                  <c:v>4.6984631039295417</c:v>
                </c:pt>
                <c:pt idx="35">
                  <c:v>4.7552825814757673</c:v>
                </c:pt>
                <c:pt idx="36">
                  <c:v>4.8063084796915945</c:v>
                </c:pt>
                <c:pt idx="37">
                  <c:v>4.8514786313799823</c:v>
                </c:pt>
                <c:pt idx="38">
                  <c:v>4.8907380036690276</c:v>
                </c:pt>
                <c:pt idx="39">
                  <c:v>4.9240387650610398</c:v>
                </c:pt>
                <c:pt idx="40">
                  <c:v>4.9513403437078516</c:v>
                </c:pt>
                <c:pt idx="41">
                  <c:v>4.9726094768413667</c:v>
                </c:pt>
                <c:pt idx="42">
                  <c:v>4.9878202512991212</c:v>
                </c:pt>
                <c:pt idx="43">
                  <c:v>4.9969541350954785</c:v>
                </c:pt>
                <c:pt idx="44">
                  <c:v>5</c:v>
                </c:pt>
                <c:pt idx="45">
                  <c:v>4.9969541350954785</c:v>
                </c:pt>
                <c:pt idx="46">
                  <c:v>4.9878202512991212</c:v>
                </c:pt>
                <c:pt idx="47">
                  <c:v>4.9726094768413667</c:v>
                </c:pt>
                <c:pt idx="48">
                  <c:v>4.9513403437078516</c:v>
                </c:pt>
                <c:pt idx="49">
                  <c:v>4.9240387650610398</c:v>
                </c:pt>
                <c:pt idx="50">
                  <c:v>4.8907380036690284</c:v>
                </c:pt>
                <c:pt idx="51">
                  <c:v>4.8514786313799823</c:v>
                </c:pt>
                <c:pt idx="52">
                  <c:v>4.8063084796915945</c:v>
                </c:pt>
                <c:pt idx="53">
                  <c:v>4.7552825814757682</c:v>
                </c:pt>
                <c:pt idx="54">
                  <c:v>4.6984631039295426</c:v>
                </c:pt>
                <c:pt idx="55">
                  <c:v>4.6359192728339371</c:v>
                </c:pt>
                <c:pt idx="56">
                  <c:v>4.5677272882130051</c:v>
                </c:pt>
                <c:pt idx="57">
                  <c:v>4.493970231495835</c:v>
                </c:pt>
                <c:pt idx="58">
                  <c:v>4.4147379642946358</c:v>
                </c:pt>
                <c:pt idx="59">
                  <c:v>4.3301270189221936</c:v>
                </c:pt>
                <c:pt idx="60">
                  <c:v>4.2402404807821306</c:v>
                </c:pt>
                <c:pt idx="61">
                  <c:v>4.1451878627752086</c:v>
                </c:pt>
                <c:pt idx="62">
                  <c:v>4.0450849718747373</c:v>
                </c:pt>
                <c:pt idx="63">
                  <c:v>3.9400537680336098</c:v>
                </c:pt>
                <c:pt idx="64">
                  <c:v>3.83022221559489</c:v>
                </c:pt>
                <c:pt idx="65">
                  <c:v>3.715724127386971</c:v>
                </c:pt>
                <c:pt idx="66">
                  <c:v>3.5966990016932572</c:v>
                </c:pt>
                <c:pt idx="67">
                  <c:v>3.4732918522949858</c:v>
                </c:pt>
                <c:pt idx="68">
                  <c:v>3.3456530317942916</c:v>
                </c:pt>
                <c:pt idx="69">
                  <c:v>3.2139380484326976</c:v>
                </c:pt>
                <c:pt idx="70">
                  <c:v>3.0783073766282918</c:v>
                </c:pt>
                <c:pt idx="71">
                  <c:v>2.9389262614623664</c:v>
                </c:pt>
                <c:pt idx="72">
                  <c:v>2.7959645173537346</c:v>
                </c:pt>
                <c:pt idx="73">
                  <c:v>2.6495963211660243</c:v>
                </c:pt>
                <c:pt idx="74">
                  <c:v>2.4999999999999996</c:v>
                </c:pt>
                <c:pt idx="75">
                  <c:v>2.3473578139294555</c:v>
                </c:pt>
                <c:pt idx="76">
                  <c:v>2.1918557339453866</c:v>
                </c:pt>
                <c:pt idx="77">
                  <c:v>2.0336832153790021</c:v>
                </c:pt>
                <c:pt idx="78">
                  <c:v>1.8730329670795611</c:v>
                </c:pt>
                <c:pt idx="79">
                  <c:v>1.7101007166283444</c:v>
                </c:pt>
                <c:pt idx="80">
                  <c:v>1.5450849718747375</c:v>
                </c:pt>
                <c:pt idx="81">
                  <c:v>1.3781867790849982</c:v>
                </c:pt>
                <c:pt idx="82">
                  <c:v>1.2096094779983386</c:v>
                </c:pt>
                <c:pt idx="83">
                  <c:v>1.0395584540887965</c:v>
                </c:pt>
                <c:pt idx="84">
                  <c:v>0.86824088833465141</c:v>
                </c:pt>
                <c:pt idx="85">
                  <c:v>0.69586550480032872</c:v>
                </c:pt>
                <c:pt idx="86">
                  <c:v>0.52264231633826863</c:v>
                </c:pt>
                <c:pt idx="87">
                  <c:v>0.34878236872062762</c:v>
                </c:pt>
                <c:pt idx="88">
                  <c:v>0.17449748351250349</c:v>
                </c:pt>
                <c:pt idx="89">
                  <c:v>6.1257422745431001E-16</c:v>
                </c:pt>
                <c:pt idx="90">
                  <c:v>-0.17449748351250449</c:v>
                </c:pt>
                <c:pt idx="91">
                  <c:v>-0.34878236872062418</c:v>
                </c:pt>
                <c:pt idx="92">
                  <c:v>-0.5226423163382653</c:v>
                </c:pt>
                <c:pt idx="93">
                  <c:v>-0.69586550480032761</c:v>
                </c:pt>
                <c:pt idx="94">
                  <c:v>-0.86824088833465241</c:v>
                </c:pt>
                <c:pt idx="95">
                  <c:v>-1.0395584540887954</c:v>
                </c:pt>
                <c:pt idx="96">
                  <c:v>-1.2096094779983375</c:v>
                </c:pt>
                <c:pt idx="97">
                  <c:v>-1.3781867790849951</c:v>
                </c:pt>
                <c:pt idx="98">
                  <c:v>-1.5450849718747386</c:v>
                </c:pt>
                <c:pt idx="99">
                  <c:v>-1.7101007166283433</c:v>
                </c:pt>
                <c:pt idx="100">
                  <c:v>-1.87303296707956</c:v>
                </c:pt>
                <c:pt idx="101">
                  <c:v>-2.033683215378999</c:v>
                </c:pt>
                <c:pt idx="102">
                  <c:v>-2.1918557339453852</c:v>
                </c:pt>
                <c:pt idx="103">
                  <c:v>-2.3473578139294542</c:v>
                </c:pt>
                <c:pt idx="104">
                  <c:v>-2.5000000000000004</c:v>
                </c:pt>
                <c:pt idx="105">
                  <c:v>-2.6495963211660238</c:v>
                </c:pt>
                <c:pt idx="106">
                  <c:v>-2.7959645173537333</c:v>
                </c:pt>
                <c:pt idx="107">
                  <c:v>-2.938926261462365</c:v>
                </c:pt>
                <c:pt idx="108">
                  <c:v>-3.0783073766282891</c:v>
                </c:pt>
                <c:pt idx="109">
                  <c:v>-3.2139380484326963</c:v>
                </c:pt>
                <c:pt idx="110">
                  <c:v>-3.3456530317942912</c:v>
                </c:pt>
                <c:pt idx="111">
                  <c:v>-3.4732918522949867</c:v>
                </c:pt>
                <c:pt idx="112">
                  <c:v>-3.5966990016932545</c:v>
                </c:pt>
                <c:pt idx="113">
                  <c:v>-3.7157241273869701</c:v>
                </c:pt>
                <c:pt idx="114">
                  <c:v>-3.8302222155948895</c:v>
                </c:pt>
                <c:pt idx="115">
                  <c:v>-3.9400537680336107</c:v>
                </c:pt>
                <c:pt idx="116">
                  <c:v>-4.0450849718747364</c:v>
                </c:pt>
                <c:pt idx="117">
                  <c:v>-4.1451878627752068</c:v>
                </c:pt>
                <c:pt idx="118">
                  <c:v>-4.2402404807821297</c:v>
                </c:pt>
                <c:pt idx="119">
                  <c:v>-4.3301270189221919</c:v>
                </c:pt>
                <c:pt idx="120">
                  <c:v>-4.4147379642946349</c:v>
                </c:pt>
                <c:pt idx="121">
                  <c:v>-4.4939702314958341</c:v>
                </c:pt>
                <c:pt idx="122">
                  <c:v>-4.5677272882130051</c:v>
                </c:pt>
                <c:pt idx="123">
                  <c:v>-4.6359192728339362</c:v>
                </c:pt>
                <c:pt idx="124">
                  <c:v>-4.6984631039295408</c:v>
                </c:pt>
                <c:pt idx="125">
                  <c:v>-4.7552825814757673</c:v>
                </c:pt>
                <c:pt idx="126">
                  <c:v>-4.8063084796915954</c:v>
                </c:pt>
                <c:pt idx="127">
                  <c:v>-4.8514786313799823</c:v>
                </c:pt>
                <c:pt idx="128">
                  <c:v>-4.8907380036690276</c:v>
                </c:pt>
                <c:pt idx="129">
                  <c:v>-4.9240387650610398</c:v>
                </c:pt>
                <c:pt idx="130">
                  <c:v>-4.9513403437078516</c:v>
                </c:pt>
                <c:pt idx="131">
                  <c:v>-4.9726094768413667</c:v>
                </c:pt>
                <c:pt idx="132">
                  <c:v>-4.9878202512991212</c:v>
                </c:pt>
                <c:pt idx="133">
                  <c:v>-4.9969541350954785</c:v>
                </c:pt>
                <c:pt idx="134">
                  <c:v>-5</c:v>
                </c:pt>
                <c:pt idx="135">
                  <c:v>-4.9969541350954785</c:v>
                </c:pt>
                <c:pt idx="136">
                  <c:v>-4.9878202512991212</c:v>
                </c:pt>
                <c:pt idx="137">
                  <c:v>-4.9726094768413667</c:v>
                </c:pt>
                <c:pt idx="138">
                  <c:v>-4.9513403437078516</c:v>
                </c:pt>
                <c:pt idx="139">
                  <c:v>-4.9240387650610407</c:v>
                </c:pt>
                <c:pt idx="140">
                  <c:v>-4.8907380036690293</c:v>
                </c:pt>
                <c:pt idx="141">
                  <c:v>-4.8514786313799831</c:v>
                </c:pt>
                <c:pt idx="142">
                  <c:v>-4.8063084796915936</c:v>
                </c:pt>
                <c:pt idx="143">
                  <c:v>-4.7552825814757682</c:v>
                </c:pt>
                <c:pt idx="144">
                  <c:v>-4.6984631039295426</c:v>
                </c:pt>
                <c:pt idx="145">
                  <c:v>-4.6359192728339371</c:v>
                </c:pt>
                <c:pt idx="146">
                  <c:v>-4.5677272882130033</c:v>
                </c:pt>
                <c:pt idx="147">
                  <c:v>-4.493970231495835</c:v>
                </c:pt>
                <c:pt idx="148">
                  <c:v>-4.4147379642946358</c:v>
                </c:pt>
                <c:pt idx="149">
                  <c:v>-4.3301270189221928</c:v>
                </c:pt>
                <c:pt idx="150">
                  <c:v>-4.2402404807821306</c:v>
                </c:pt>
                <c:pt idx="151">
                  <c:v>-4.1451878627752103</c:v>
                </c:pt>
                <c:pt idx="152">
                  <c:v>-4.0450849718747381</c:v>
                </c:pt>
                <c:pt idx="153">
                  <c:v>-3.940053768033609</c:v>
                </c:pt>
                <c:pt idx="154">
                  <c:v>-3.8302222155948904</c:v>
                </c:pt>
                <c:pt idx="155">
                  <c:v>-3.7157241273869728</c:v>
                </c:pt>
                <c:pt idx="156">
                  <c:v>-3.596699001693259</c:v>
                </c:pt>
                <c:pt idx="157">
                  <c:v>-3.473291852294988</c:v>
                </c:pt>
                <c:pt idx="158">
                  <c:v>-3.3456530317942907</c:v>
                </c:pt>
                <c:pt idx="159">
                  <c:v>-3.213938048432698</c:v>
                </c:pt>
                <c:pt idx="160">
                  <c:v>-3.0783073766282945</c:v>
                </c:pt>
                <c:pt idx="161">
                  <c:v>-2.9389262614623668</c:v>
                </c:pt>
                <c:pt idx="162">
                  <c:v>-2.7959645173537369</c:v>
                </c:pt>
                <c:pt idx="163">
                  <c:v>-2.6495963211660287</c:v>
                </c:pt>
                <c:pt idx="164">
                  <c:v>-2.5000000000000022</c:v>
                </c:pt>
                <c:pt idx="165">
                  <c:v>-2.3473578139294542</c:v>
                </c:pt>
                <c:pt idx="166">
                  <c:v>-2.1918557339453852</c:v>
                </c:pt>
                <c:pt idx="167">
                  <c:v>-2.0336832153790008</c:v>
                </c:pt>
                <c:pt idx="168">
                  <c:v>-1.8730329670795618</c:v>
                </c:pt>
                <c:pt idx="169">
                  <c:v>-1.7101007166283431</c:v>
                </c:pt>
                <c:pt idx="170">
                  <c:v>-1.5450849718747381</c:v>
                </c:pt>
                <c:pt idx="171">
                  <c:v>-1.3781867790849989</c:v>
                </c:pt>
                <c:pt idx="172">
                  <c:v>-1.2096094779983393</c:v>
                </c:pt>
                <c:pt idx="173">
                  <c:v>-1.0395584540887994</c:v>
                </c:pt>
                <c:pt idx="174">
                  <c:v>-0.8682408883346564</c:v>
                </c:pt>
                <c:pt idx="175">
                  <c:v>-0.69586550480032938</c:v>
                </c:pt>
                <c:pt idx="176">
                  <c:v>-0.52264231633826708</c:v>
                </c:pt>
                <c:pt idx="177">
                  <c:v>-0.34878236872062379</c:v>
                </c:pt>
                <c:pt idx="178">
                  <c:v>-0.1744974835125041</c:v>
                </c:pt>
                <c:pt idx="179">
                  <c:v>-1.22514845490862E-15</c:v>
                </c:pt>
                <c:pt idx="180">
                  <c:v>0.17449748351250166</c:v>
                </c:pt>
                <c:pt idx="181">
                  <c:v>0.34878236872062574</c:v>
                </c:pt>
                <c:pt idx="182">
                  <c:v>0.52264231633826463</c:v>
                </c:pt>
                <c:pt idx="183">
                  <c:v>0.69586550480032261</c:v>
                </c:pt>
                <c:pt idx="184">
                  <c:v>0.86824088833464952</c:v>
                </c:pt>
                <c:pt idx="185">
                  <c:v>1.0395584540887925</c:v>
                </c:pt>
                <c:pt idx="186">
                  <c:v>1.2096094779983411</c:v>
                </c:pt>
                <c:pt idx="187">
                  <c:v>1.3781867790849966</c:v>
                </c:pt>
                <c:pt idx="188">
                  <c:v>1.5450849718747359</c:v>
                </c:pt>
                <c:pt idx="189">
                  <c:v>1.7101007166283446</c:v>
                </c:pt>
                <c:pt idx="190">
                  <c:v>1.8730329670795596</c:v>
                </c:pt>
                <c:pt idx="191">
                  <c:v>2.0336832153789985</c:v>
                </c:pt>
                <c:pt idx="192">
                  <c:v>2.1918557339453866</c:v>
                </c:pt>
                <c:pt idx="193">
                  <c:v>2.347357813929452</c:v>
                </c:pt>
                <c:pt idx="194">
                  <c:v>2.4999999999999964</c:v>
                </c:pt>
                <c:pt idx="195">
                  <c:v>2.6495963211660234</c:v>
                </c:pt>
                <c:pt idx="196">
                  <c:v>2.7959645173537311</c:v>
                </c:pt>
                <c:pt idx="197">
                  <c:v>2.9389262614623677</c:v>
                </c:pt>
                <c:pt idx="198">
                  <c:v>3.0783073766282918</c:v>
                </c:pt>
                <c:pt idx="199">
                  <c:v>3.2139380484326958</c:v>
                </c:pt>
                <c:pt idx="200">
                  <c:v>3.3456530317942921</c:v>
                </c:pt>
                <c:pt idx="201">
                  <c:v>3.4732918522949863</c:v>
                </c:pt>
                <c:pt idx="202">
                  <c:v>3.5966990016932545</c:v>
                </c:pt>
                <c:pt idx="203">
                  <c:v>3.7157241273869683</c:v>
                </c:pt>
                <c:pt idx="204">
                  <c:v>3.8302222155948891</c:v>
                </c:pt>
                <c:pt idx="205">
                  <c:v>3.9400537680336072</c:v>
                </c:pt>
                <c:pt idx="206">
                  <c:v>4.0450849718747337</c:v>
                </c:pt>
                <c:pt idx="207">
                  <c:v>4.1451878627752095</c:v>
                </c:pt>
                <c:pt idx="208">
                  <c:v>4.2402404807821288</c:v>
                </c:pt>
                <c:pt idx="209">
                  <c:v>4.3301270189221945</c:v>
                </c:pt>
                <c:pt idx="210">
                  <c:v>4.4147379642946341</c:v>
                </c:pt>
                <c:pt idx="211">
                  <c:v>4.4939702314958341</c:v>
                </c:pt>
                <c:pt idx="212">
                  <c:v>4.5677272882130042</c:v>
                </c:pt>
                <c:pt idx="213">
                  <c:v>4.6359192728339362</c:v>
                </c:pt>
                <c:pt idx="214">
                  <c:v>4.6984631039295408</c:v>
                </c:pt>
                <c:pt idx="215">
                  <c:v>4.7552825814757673</c:v>
                </c:pt>
                <c:pt idx="216">
                  <c:v>4.8063084796915936</c:v>
                </c:pt>
                <c:pt idx="217">
                  <c:v>4.8514786313799814</c:v>
                </c:pt>
                <c:pt idx="218">
                  <c:v>4.8907380036690284</c:v>
                </c:pt>
                <c:pt idx="219">
                  <c:v>4.9240387650610398</c:v>
                </c:pt>
                <c:pt idx="220">
                  <c:v>4.9513403437078516</c:v>
                </c:pt>
                <c:pt idx="221">
                  <c:v>4.9726094768413667</c:v>
                </c:pt>
                <c:pt idx="222">
                  <c:v>4.9878202512991212</c:v>
                </c:pt>
                <c:pt idx="223">
                  <c:v>4.9969541350954785</c:v>
                </c:pt>
                <c:pt idx="224">
                  <c:v>5</c:v>
                </c:pt>
                <c:pt idx="225">
                  <c:v>4.9969541350954785</c:v>
                </c:pt>
                <c:pt idx="226">
                  <c:v>4.9878202512991212</c:v>
                </c:pt>
                <c:pt idx="227">
                  <c:v>4.9726094768413667</c:v>
                </c:pt>
                <c:pt idx="228">
                  <c:v>4.9513403437078525</c:v>
                </c:pt>
                <c:pt idx="229">
                  <c:v>4.9240387650610407</c:v>
                </c:pt>
                <c:pt idx="230">
                  <c:v>4.8907380036690276</c:v>
                </c:pt>
                <c:pt idx="231">
                  <c:v>4.8514786313799814</c:v>
                </c:pt>
                <c:pt idx="232">
                  <c:v>4.8063084796915945</c:v>
                </c:pt>
                <c:pt idx="233">
                  <c:v>4.7552825814757682</c:v>
                </c:pt>
                <c:pt idx="234">
                  <c:v>4.6984631039295435</c:v>
                </c:pt>
                <c:pt idx="235">
                  <c:v>4.6359192728339398</c:v>
                </c:pt>
                <c:pt idx="236">
                  <c:v>4.5677272882130033</c:v>
                </c:pt>
                <c:pt idx="237">
                  <c:v>4.493970231495835</c:v>
                </c:pt>
                <c:pt idx="238">
                  <c:v>4.4147379642946358</c:v>
                </c:pt>
                <c:pt idx="239">
                  <c:v>4.3301270189221954</c:v>
                </c:pt>
                <c:pt idx="240">
                  <c:v>4.2402404807821288</c:v>
                </c:pt>
                <c:pt idx="241">
                  <c:v>4.1451878627752077</c:v>
                </c:pt>
                <c:pt idx="242">
                  <c:v>4.0450849718747381</c:v>
                </c:pt>
                <c:pt idx="243">
                  <c:v>3.9400537680336125</c:v>
                </c:pt>
                <c:pt idx="244">
                  <c:v>3.830222215594894</c:v>
                </c:pt>
                <c:pt idx="245">
                  <c:v>3.7157241273869701</c:v>
                </c:pt>
                <c:pt idx="246">
                  <c:v>3.5966990016932558</c:v>
                </c:pt>
                <c:pt idx="247">
                  <c:v>3.4732918522949885</c:v>
                </c:pt>
                <c:pt idx="248">
                  <c:v>3.3456530317942947</c:v>
                </c:pt>
                <c:pt idx="249">
                  <c:v>3.213938048432702</c:v>
                </c:pt>
                <c:pt idx="250">
                  <c:v>3.0783073766282913</c:v>
                </c:pt>
                <c:pt idx="251">
                  <c:v>2.9389262614623668</c:v>
                </c:pt>
                <c:pt idx="252">
                  <c:v>2.7959645173537373</c:v>
                </c:pt>
                <c:pt idx="253">
                  <c:v>2.6495963211660225</c:v>
                </c:pt>
                <c:pt idx="254">
                  <c:v>2.4999999999999991</c:v>
                </c:pt>
                <c:pt idx="255">
                  <c:v>2.3473578139294546</c:v>
                </c:pt>
                <c:pt idx="256">
                  <c:v>2.1918557339453897</c:v>
                </c:pt>
                <c:pt idx="257">
                  <c:v>2.0336832153790056</c:v>
                </c:pt>
                <c:pt idx="258">
                  <c:v>1.8730329670795665</c:v>
                </c:pt>
                <c:pt idx="259">
                  <c:v>1.7101007166283435</c:v>
                </c:pt>
                <c:pt idx="260">
                  <c:v>1.545084971874739</c:v>
                </c:pt>
                <c:pt idx="261">
                  <c:v>1.3781867790849911</c:v>
                </c:pt>
                <c:pt idx="262">
                  <c:v>1.2096094779983355</c:v>
                </c:pt>
                <c:pt idx="263">
                  <c:v>1.0395584540887957</c:v>
                </c:pt>
                <c:pt idx="264">
                  <c:v>0.86824088833465252</c:v>
                </c:pt>
                <c:pt idx="265">
                  <c:v>0.69586550480032994</c:v>
                </c:pt>
                <c:pt idx="266">
                  <c:v>0.52264231633827218</c:v>
                </c:pt>
                <c:pt idx="267">
                  <c:v>0.34878236872063323</c:v>
                </c:pt>
                <c:pt idx="268">
                  <c:v>0.17449748351250471</c:v>
                </c:pt>
                <c:pt idx="269">
                  <c:v>1.83772268236293E-15</c:v>
                </c:pt>
                <c:pt idx="270">
                  <c:v>-0.17449748351250102</c:v>
                </c:pt>
                <c:pt idx="271">
                  <c:v>-0.34878236872062957</c:v>
                </c:pt>
                <c:pt idx="272">
                  <c:v>-0.52264231633826852</c:v>
                </c:pt>
                <c:pt idx="273">
                  <c:v>-0.69586550480032638</c:v>
                </c:pt>
                <c:pt idx="274">
                  <c:v>-0.86824088833464885</c:v>
                </c:pt>
                <c:pt idx="275">
                  <c:v>-1.0395584540887919</c:v>
                </c:pt>
                <c:pt idx="276">
                  <c:v>-1.2096094779983406</c:v>
                </c:pt>
                <c:pt idx="277">
                  <c:v>-1.378186779084996</c:v>
                </c:pt>
                <c:pt idx="278">
                  <c:v>-1.5450849718747353</c:v>
                </c:pt>
                <c:pt idx="279">
                  <c:v>-1.71010071662834</c:v>
                </c:pt>
                <c:pt idx="280">
                  <c:v>-1.8730329670795549</c:v>
                </c:pt>
                <c:pt idx="281">
                  <c:v>-2.0336832153789937</c:v>
                </c:pt>
                <c:pt idx="282">
                  <c:v>-2.1918557339453861</c:v>
                </c:pt>
                <c:pt idx="283">
                  <c:v>-2.3473578139294511</c:v>
                </c:pt>
                <c:pt idx="284">
                  <c:v>-2.5000000000000036</c:v>
                </c:pt>
                <c:pt idx="285">
                  <c:v>-2.6495963211660269</c:v>
                </c:pt>
                <c:pt idx="286">
                  <c:v>-2.7959645173537337</c:v>
                </c:pt>
                <c:pt idx="287">
                  <c:v>-2.9389262614623641</c:v>
                </c:pt>
                <c:pt idx="288">
                  <c:v>-3.0783073766282882</c:v>
                </c:pt>
                <c:pt idx="289">
                  <c:v>-3.2139380484326918</c:v>
                </c:pt>
                <c:pt idx="290">
                  <c:v>-3.345653031794285</c:v>
                </c:pt>
                <c:pt idx="291">
                  <c:v>-3.4732918522949858</c:v>
                </c:pt>
                <c:pt idx="292">
                  <c:v>-3.5966990016932536</c:v>
                </c:pt>
                <c:pt idx="293">
                  <c:v>-3.7157241273869741</c:v>
                </c:pt>
                <c:pt idx="294">
                  <c:v>-3.8302222155948913</c:v>
                </c:pt>
                <c:pt idx="295">
                  <c:v>-3.9400537680336094</c:v>
                </c:pt>
                <c:pt idx="296">
                  <c:v>-4.0450849718747364</c:v>
                </c:pt>
                <c:pt idx="297">
                  <c:v>-4.1451878627752068</c:v>
                </c:pt>
                <c:pt idx="298">
                  <c:v>-4.2402404807821261</c:v>
                </c:pt>
                <c:pt idx="299">
                  <c:v>-4.3301270189221936</c:v>
                </c:pt>
                <c:pt idx="300">
                  <c:v>-4.4147379642946341</c:v>
                </c:pt>
                <c:pt idx="301">
                  <c:v>-4.4939702314958332</c:v>
                </c:pt>
                <c:pt idx="302">
                  <c:v>-4.5677272882130024</c:v>
                </c:pt>
                <c:pt idx="303">
                  <c:v>-4.6359192728339345</c:v>
                </c:pt>
                <c:pt idx="304">
                  <c:v>-4.6984631039295426</c:v>
                </c:pt>
                <c:pt idx="305">
                  <c:v>-4.7552825814757673</c:v>
                </c:pt>
                <c:pt idx="306">
                  <c:v>-4.8063084796915936</c:v>
                </c:pt>
                <c:pt idx="307">
                  <c:v>-4.8514786313799831</c:v>
                </c:pt>
                <c:pt idx="308">
                  <c:v>-4.8907380036690284</c:v>
                </c:pt>
                <c:pt idx="309">
                  <c:v>-4.9240387650610398</c:v>
                </c:pt>
                <c:pt idx="310">
                  <c:v>-4.9513403437078516</c:v>
                </c:pt>
                <c:pt idx="311">
                  <c:v>-4.9726094768413658</c:v>
                </c:pt>
                <c:pt idx="312">
                  <c:v>-4.9878202512991212</c:v>
                </c:pt>
                <c:pt idx="313">
                  <c:v>-4.9969541350954785</c:v>
                </c:pt>
                <c:pt idx="314">
                  <c:v>-5</c:v>
                </c:pt>
                <c:pt idx="315">
                  <c:v>-4.9969541350954785</c:v>
                </c:pt>
                <c:pt idx="316">
                  <c:v>-4.9878202512991212</c:v>
                </c:pt>
                <c:pt idx="317">
                  <c:v>-4.9726094768413667</c:v>
                </c:pt>
                <c:pt idx="318">
                  <c:v>-4.9513403437078516</c:v>
                </c:pt>
                <c:pt idx="319">
                  <c:v>-4.9240387650610407</c:v>
                </c:pt>
                <c:pt idx="320">
                  <c:v>-4.8907380036690293</c:v>
                </c:pt>
                <c:pt idx="321">
                  <c:v>-4.851478631379984</c:v>
                </c:pt>
                <c:pt idx="322">
                  <c:v>-4.8063084796915945</c:v>
                </c:pt>
                <c:pt idx="323">
                  <c:v>-4.7552825814757691</c:v>
                </c:pt>
                <c:pt idx="324">
                  <c:v>-4.6984631039295435</c:v>
                </c:pt>
                <c:pt idx="325">
                  <c:v>-4.6359192728339398</c:v>
                </c:pt>
                <c:pt idx="326">
                  <c:v>-4.5677272882130042</c:v>
                </c:pt>
                <c:pt idx="327">
                  <c:v>-4.4939702314958394</c:v>
                </c:pt>
                <c:pt idx="328">
                  <c:v>-4.4147379642946358</c:v>
                </c:pt>
                <c:pt idx="329">
                  <c:v>-4.3301270189221954</c:v>
                </c:pt>
                <c:pt idx="330">
                  <c:v>-4.2402404807821288</c:v>
                </c:pt>
                <c:pt idx="331">
                  <c:v>-4.1451878627752086</c:v>
                </c:pt>
                <c:pt idx="332">
                  <c:v>-4.0450849718747381</c:v>
                </c:pt>
                <c:pt idx="333">
                  <c:v>-3.9400537680336067</c:v>
                </c:pt>
                <c:pt idx="334">
                  <c:v>-3.830222215594894</c:v>
                </c:pt>
                <c:pt idx="335">
                  <c:v>-3.7157241273869706</c:v>
                </c:pt>
                <c:pt idx="336">
                  <c:v>-3.5966990016932625</c:v>
                </c:pt>
                <c:pt idx="337">
                  <c:v>-3.4732918522949889</c:v>
                </c:pt>
                <c:pt idx="338">
                  <c:v>-3.3456530317942952</c:v>
                </c:pt>
                <c:pt idx="339">
                  <c:v>-3.2139380484326949</c:v>
                </c:pt>
                <c:pt idx="340">
                  <c:v>-3.0783073766282989</c:v>
                </c:pt>
                <c:pt idx="341">
                  <c:v>-2.9389262614623672</c:v>
                </c:pt>
                <c:pt idx="342">
                  <c:v>-2.7959645173537302</c:v>
                </c:pt>
                <c:pt idx="343">
                  <c:v>-2.6495963211660301</c:v>
                </c:pt>
                <c:pt idx="344">
                  <c:v>-2.4999999999999996</c:v>
                </c:pt>
                <c:pt idx="345">
                  <c:v>-2.3473578139294551</c:v>
                </c:pt>
                <c:pt idx="346">
                  <c:v>-2.1918557339453901</c:v>
                </c:pt>
                <c:pt idx="347">
                  <c:v>-2.0336832153790061</c:v>
                </c:pt>
                <c:pt idx="348">
                  <c:v>-1.8730329670795587</c:v>
                </c:pt>
                <c:pt idx="349">
                  <c:v>-1.7101007166283524</c:v>
                </c:pt>
                <c:pt idx="350">
                  <c:v>-1.5450849718747395</c:v>
                </c:pt>
                <c:pt idx="351">
                  <c:v>-1.3781867790850002</c:v>
                </c:pt>
                <c:pt idx="352">
                  <c:v>-1.2096094779983448</c:v>
                </c:pt>
                <c:pt idx="353">
                  <c:v>-1.0395584540887961</c:v>
                </c:pt>
                <c:pt idx="354">
                  <c:v>-0.86824088833465318</c:v>
                </c:pt>
                <c:pt idx="355">
                  <c:v>-0.69586550480032172</c:v>
                </c:pt>
                <c:pt idx="356">
                  <c:v>-0.52264231633827274</c:v>
                </c:pt>
                <c:pt idx="357">
                  <c:v>-0.34878236872062496</c:v>
                </c:pt>
                <c:pt idx="358">
                  <c:v>-0.17449748351251421</c:v>
                </c:pt>
                <c:pt idx="359">
                  <c:v>-2.45029690981724E-15</c:v>
                </c:pt>
                <c:pt idx="360">
                  <c:v>0.17449748351250044</c:v>
                </c:pt>
                <c:pt idx="361">
                  <c:v>0.34878236872062013</c:v>
                </c:pt>
                <c:pt idx="362">
                  <c:v>0.52264231633826785</c:v>
                </c:pt>
                <c:pt idx="363">
                  <c:v>0.69586550480032583</c:v>
                </c:pt>
                <c:pt idx="364">
                  <c:v>0.86824088833465707</c:v>
                </c:pt>
                <c:pt idx="365">
                  <c:v>1.0395584540887912</c:v>
                </c:pt>
                <c:pt idx="366">
                  <c:v>1.20960947799834</c:v>
                </c:pt>
                <c:pt idx="367">
                  <c:v>1.3781867790849869</c:v>
                </c:pt>
                <c:pt idx="368">
                  <c:v>1.5450849718747348</c:v>
                </c:pt>
                <c:pt idx="369">
                  <c:v>1.7101007166283395</c:v>
                </c:pt>
                <c:pt idx="370">
                  <c:v>1.8730329670795622</c:v>
                </c:pt>
                <c:pt idx="371">
                  <c:v>2.0336832153789932</c:v>
                </c:pt>
                <c:pt idx="372">
                  <c:v>2.1918557339453857</c:v>
                </c:pt>
                <c:pt idx="373">
                  <c:v>2.3473578139294586</c:v>
                </c:pt>
                <c:pt idx="374">
                  <c:v>2.4999999999999951</c:v>
                </c:pt>
                <c:pt idx="375">
                  <c:v>2.6495963211660261</c:v>
                </c:pt>
                <c:pt idx="376">
                  <c:v>2.7959645173537333</c:v>
                </c:pt>
                <c:pt idx="377">
                  <c:v>2.9389262614623632</c:v>
                </c:pt>
                <c:pt idx="378">
                  <c:v>3.0783073766282874</c:v>
                </c:pt>
                <c:pt idx="379">
                  <c:v>3.2139380484326985</c:v>
                </c:pt>
                <c:pt idx="380">
                  <c:v>3.3456530317942845</c:v>
                </c:pt>
                <c:pt idx="381">
                  <c:v>3.4732918522949854</c:v>
                </c:pt>
                <c:pt idx="382">
                  <c:v>3.596699001693247</c:v>
                </c:pt>
                <c:pt idx="383">
                  <c:v>3.7157241273869674</c:v>
                </c:pt>
                <c:pt idx="384">
                  <c:v>3.8302222155948913</c:v>
                </c:pt>
                <c:pt idx="385">
                  <c:v>3.9400537680336094</c:v>
                </c:pt>
                <c:pt idx="386">
                  <c:v>4.0450849718747408</c:v>
                </c:pt>
                <c:pt idx="387">
                  <c:v>4.1451878627752059</c:v>
                </c:pt>
                <c:pt idx="388">
                  <c:v>4.2402404807821306</c:v>
                </c:pt>
                <c:pt idx="389">
                  <c:v>4.3301270189221892</c:v>
                </c:pt>
                <c:pt idx="390">
                  <c:v>4.4147379642946341</c:v>
                </c:pt>
                <c:pt idx="391">
                  <c:v>4.4939702314958332</c:v>
                </c:pt>
                <c:pt idx="392">
                  <c:v>4.5677272882130024</c:v>
                </c:pt>
                <c:pt idx="393">
                  <c:v>4.6359192728339345</c:v>
                </c:pt>
                <c:pt idx="394">
                  <c:v>4.6984631039295417</c:v>
                </c:pt>
                <c:pt idx="395">
                  <c:v>4.75528258147577</c:v>
                </c:pt>
                <c:pt idx="396">
                  <c:v>4.8063084796915927</c:v>
                </c:pt>
                <c:pt idx="397">
                  <c:v>4.8514786313799831</c:v>
                </c:pt>
                <c:pt idx="398">
                  <c:v>4.8907380036690267</c:v>
                </c:pt>
                <c:pt idx="399">
                  <c:v>4.9240387650610398</c:v>
                </c:pt>
                <c:pt idx="400">
                  <c:v>4.9513403437078516</c:v>
                </c:pt>
                <c:pt idx="401">
                  <c:v>4.9726094768413667</c:v>
                </c:pt>
                <c:pt idx="402">
                  <c:v>4.9878202512991203</c:v>
                </c:pt>
                <c:pt idx="403">
                  <c:v>4.9969541350954785</c:v>
                </c:pt>
                <c:pt idx="404">
                  <c:v>5</c:v>
                </c:pt>
                <c:pt idx="405">
                  <c:v>4.9969541350954785</c:v>
                </c:pt>
                <c:pt idx="406">
                  <c:v>4.9878202512991212</c:v>
                </c:pt>
                <c:pt idx="407">
                  <c:v>4.9726094768413676</c:v>
                </c:pt>
                <c:pt idx="408">
                  <c:v>4.9513403437078516</c:v>
                </c:pt>
                <c:pt idx="409">
                  <c:v>4.9240387650610415</c:v>
                </c:pt>
                <c:pt idx="410">
                  <c:v>4.8907380036690276</c:v>
                </c:pt>
                <c:pt idx="411">
                  <c:v>4.851478631379984</c:v>
                </c:pt>
                <c:pt idx="412">
                  <c:v>4.8063084796915945</c:v>
                </c:pt>
                <c:pt idx="413">
                  <c:v>4.7552825814757718</c:v>
                </c:pt>
                <c:pt idx="414">
                  <c:v>4.6984631039295435</c:v>
                </c:pt>
                <c:pt idx="415">
                  <c:v>4.6359192728339362</c:v>
                </c:pt>
                <c:pt idx="416">
                  <c:v>4.5677272882130042</c:v>
                </c:pt>
                <c:pt idx="417">
                  <c:v>4.4939702314958359</c:v>
                </c:pt>
                <c:pt idx="418">
                  <c:v>4.4147379642946367</c:v>
                </c:pt>
                <c:pt idx="419">
                  <c:v>4.3301270189221919</c:v>
                </c:pt>
                <c:pt idx="420">
                  <c:v>4.2402404807821341</c:v>
                </c:pt>
                <c:pt idx="421">
                  <c:v>4.1451878627752095</c:v>
                </c:pt>
                <c:pt idx="422">
                  <c:v>4.045084971874739</c:v>
                </c:pt>
                <c:pt idx="423">
                  <c:v>3.940053768033613</c:v>
                </c:pt>
                <c:pt idx="424">
                  <c:v>3.8302222155948944</c:v>
                </c:pt>
                <c:pt idx="425">
                  <c:v>3.715724127386971</c:v>
                </c:pt>
                <c:pt idx="426">
                  <c:v>3.596699001693251</c:v>
                </c:pt>
                <c:pt idx="427">
                  <c:v>3.4732918522949889</c:v>
                </c:pt>
                <c:pt idx="428">
                  <c:v>3.345653031794289</c:v>
                </c:pt>
                <c:pt idx="429">
                  <c:v>3.2139380484327029</c:v>
                </c:pt>
                <c:pt idx="430">
                  <c:v>3.0783073766282918</c:v>
                </c:pt>
                <c:pt idx="431">
                  <c:v>2.9389262614623677</c:v>
                </c:pt>
                <c:pt idx="432">
                  <c:v>2.7959645173537306</c:v>
                </c:pt>
                <c:pt idx="433">
                  <c:v>2.6495963211660305</c:v>
                </c:pt>
                <c:pt idx="434">
                  <c:v>2.5</c:v>
                </c:pt>
                <c:pt idx="435">
                  <c:v>2.3473578139294635</c:v>
                </c:pt>
                <c:pt idx="436">
                  <c:v>2.1918557339453906</c:v>
                </c:pt>
                <c:pt idx="437">
                  <c:v>2.0336832153789981</c:v>
                </c:pt>
                <c:pt idx="438">
                  <c:v>1.8730329670795676</c:v>
                </c:pt>
                <c:pt idx="439">
                  <c:v>1.7101007166283446</c:v>
                </c:pt>
                <c:pt idx="440">
                  <c:v>1.5450849718747399</c:v>
                </c:pt>
                <c:pt idx="441">
                  <c:v>1.3781867790849922</c:v>
                </c:pt>
                <c:pt idx="442">
                  <c:v>1.2096094779983453</c:v>
                </c:pt>
                <c:pt idx="443">
                  <c:v>1.0395584540887968</c:v>
                </c:pt>
                <c:pt idx="444">
                  <c:v>0.86824088833466251</c:v>
                </c:pt>
                <c:pt idx="445">
                  <c:v>0.69586550480033127</c:v>
                </c:pt>
                <c:pt idx="446">
                  <c:v>0.52264231633827329</c:v>
                </c:pt>
                <c:pt idx="447">
                  <c:v>0.34878236872062562</c:v>
                </c:pt>
                <c:pt idx="448">
                  <c:v>0.17449748351250596</c:v>
                </c:pt>
                <c:pt idx="449">
                  <c:v>3.06287113727155E-15</c:v>
                </c:pt>
                <c:pt idx="450">
                  <c:v>-0.17449748351250871</c:v>
                </c:pt>
                <c:pt idx="451">
                  <c:v>-0.34878236872061952</c:v>
                </c:pt>
                <c:pt idx="452">
                  <c:v>-0.52264231633826719</c:v>
                </c:pt>
                <c:pt idx="453">
                  <c:v>-0.69586550480031639</c:v>
                </c:pt>
                <c:pt idx="454">
                  <c:v>-0.86824088833464774</c:v>
                </c:pt>
                <c:pt idx="455">
                  <c:v>-1.0395584540887908</c:v>
                </c:pt>
                <c:pt idx="456">
                  <c:v>-1.2096094779983395</c:v>
                </c:pt>
                <c:pt idx="457">
                  <c:v>-1.3781867790849864</c:v>
                </c:pt>
                <c:pt idx="458">
                  <c:v>-1.5450849718747257</c:v>
                </c:pt>
                <c:pt idx="459">
                  <c:v>-1.7101007166283388</c:v>
                </c:pt>
                <c:pt idx="460">
                  <c:v>-1.8730329670795618</c:v>
                </c:pt>
                <c:pt idx="461">
                  <c:v>-2.0336832153790092</c:v>
                </c:pt>
                <c:pt idx="462">
                  <c:v>-2.1918557339453852</c:v>
                </c:pt>
                <c:pt idx="463">
                  <c:v>-2.3473578139294582</c:v>
                </c:pt>
                <c:pt idx="464">
                  <c:v>-2.4999999999999947</c:v>
                </c:pt>
                <c:pt idx="465">
                  <c:v>-2.6495963211660256</c:v>
                </c:pt>
                <c:pt idx="466">
                  <c:v>-2.7959645173537258</c:v>
                </c:pt>
                <c:pt idx="467">
                  <c:v>-2.9389262614623628</c:v>
                </c:pt>
                <c:pt idx="468">
                  <c:v>-3.0783073766282802</c:v>
                </c:pt>
                <c:pt idx="469">
                  <c:v>-3.2139380484326914</c:v>
                </c:pt>
                <c:pt idx="470">
                  <c:v>-3.3456530317942907</c:v>
                </c:pt>
                <c:pt idx="471">
                  <c:v>-3.4732918522949783</c:v>
                </c:pt>
                <c:pt idx="472">
                  <c:v>-3.5966990016932527</c:v>
                </c:pt>
                <c:pt idx="473">
                  <c:v>-3.7157241273869728</c:v>
                </c:pt>
                <c:pt idx="474">
                  <c:v>-3.8302222155948851</c:v>
                </c:pt>
                <c:pt idx="475">
                  <c:v>-3.940053768033609</c:v>
                </c:pt>
                <c:pt idx="476">
                  <c:v>-4.0450849718747408</c:v>
                </c:pt>
                <c:pt idx="477">
                  <c:v>-4.145187862775205</c:v>
                </c:pt>
                <c:pt idx="478">
                  <c:v>-4.2402404807821306</c:v>
                </c:pt>
                <c:pt idx="479">
                  <c:v>-4.3301270189221883</c:v>
                </c:pt>
                <c:pt idx="480">
                  <c:v>-4.4147379642946341</c:v>
                </c:pt>
                <c:pt idx="481">
                  <c:v>-4.4939702314958367</c:v>
                </c:pt>
                <c:pt idx="482">
                  <c:v>-4.5677272882130024</c:v>
                </c:pt>
                <c:pt idx="483">
                  <c:v>-4.6359192728339371</c:v>
                </c:pt>
                <c:pt idx="484">
                  <c:v>-4.6984631039295381</c:v>
                </c:pt>
                <c:pt idx="485">
                  <c:v>-4.7552825814757673</c:v>
                </c:pt>
                <c:pt idx="486">
                  <c:v>-4.8063084796915909</c:v>
                </c:pt>
                <c:pt idx="487">
                  <c:v>-4.8514786313799805</c:v>
                </c:pt>
                <c:pt idx="488">
                  <c:v>-4.8907380036690276</c:v>
                </c:pt>
                <c:pt idx="489">
                  <c:v>-4.924038765061038</c:v>
                </c:pt>
                <c:pt idx="490">
                  <c:v>-4.9513403437078507</c:v>
                </c:pt>
                <c:pt idx="491">
                  <c:v>-4.9726094768413667</c:v>
                </c:pt>
                <c:pt idx="492">
                  <c:v>-4.9878202512991221</c:v>
                </c:pt>
                <c:pt idx="493">
                  <c:v>-4.9969541350954785</c:v>
                </c:pt>
                <c:pt idx="494">
                  <c:v>-5</c:v>
                </c:pt>
                <c:pt idx="495">
                  <c:v>-4.9969541350954785</c:v>
                </c:pt>
                <c:pt idx="496">
                  <c:v>-4.9878202512991212</c:v>
                </c:pt>
                <c:pt idx="497">
                  <c:v>-4.9726094768413676</c:v>
                </c:pt>
                <c:pt idx="498">
                  <c:v>-4.9513403437078516</c:v>
                </c:pt>
                <c:pt idx="499">
                  <c:v>-4.9240387650610433</c:v>
                </c:pt>
                <c:pt idx="500">
                  <c:v>-4.8907380036690293</c:v>
                </c:pt>
                <c:pt idx="501">
                  <c:v>-4.8514786313799823</c:v>
                </c:pt>
                <c:pt idx="502">
                  <c:v>-4.8063084796915971</c:v>
                </c:pt>
                <c:pt idx="503">
                  <c:v>-4.7552825814757691</c:v>
                </c:pt>
                <c:pt idx="504">
                  <c:v>-4.6984631039295461</c:v>
                </c:pt>
                <c:pt idx="505">
                  <c:v>-4.6359192728339398</c:v>
                </c:pt>
                <c:pt idx="506">
                  <c:v>-4.5677272882130051</c:v>
                </c:pt>
                <c:pt idx="507">
                  <c:v>-4.4939702314958323</c:v>
                </c:pt>
                <c:pt idx="508">
                  <c:v>-4.4147379642946367</c:v>
                </c:pt>
                <c:pt idx="509">
                  <c:v>-4.3301270189221919</c:v>
                </c:pt>
                <c:pt idx="510">
                  <c:v>-4.2402404807821341</c:v>
                </c:pt>
                <c:pt idx="511">
                  <c:v>-4.1451878627752095</c:v>
                </c:pt>
                <c:pt idx="512">
                  <c:v>-4.0450849718747337</c:v>
                </c:pt>
                <c:pt idx="513">
                  <c:v>-3.9400537680336134</c:v>
                </c:pt>
                <c:pt idx="514">
                  <c:v>-3.8302222155948895</c:v>
                </c:pt>
                <c:pt idx="515">
                  <c:v>-3.7157241273869772</c:v>
                </c:pt>
                <c:pt idx="516">
                  <c:v>-3.5966990016932576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D-47CE-AA58-08F0C5C2DF5B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'Oct. 5 '!$D$13:$D$529</c:f>
              <c:numCache>
                <c:formatCode>General</c:formatCode>
                <c:ptCount val="517"/>
                <c:pt idx="0">
                  <c:v>3.0455367912565205E-2</c:v>
                </c:pt>
                <c:pt idx="1">
                  <c:v>6.0872503232317493E-2</c:v>
                </c:pt>
                <c:pt idx="2">
                  <c:v>9.1213232340698461E-2</c:v>
                </c:pt>
                <c:pt idx="3">
                  <c:v>0.12143949935875709</c:v>
                </c:pt>
                <c:pt idx="4">
                  <c:v>0.15151342449649347</c:v>
                </c:pt>
                <c:pt idx="5">
                  <c:v>0.18139736178265503</c:v>
                </c:pt>
                <c:pt idx="6">
                  <c:v>0.21105395597675009</c:v>
                </c:pt>
                <c:pt idx="7">
                  <c:v>0.2404461984720194</c:v>
                </c:pt>
                <c:pt idx="8">
                  <c:v>0.26953748200668265</c:v>
                </c:pt>
                <c:pt idx="9">
                  <c:v>0.29829165401084567</c:v>
                </c:pt>
                <c:pt idx="10">
                  <c:v>0.32667306842792038</c:v>
                </c:pt>
                <c:pt idx="11">
                  <c:v>0.3546466358621243</c:v>
                </c:pt>
                <c:pt idx="12">
                  <c:v>0.3821778719174706</c:v>
                </c:pt>
                <c:pt idx="13">
                  <c:v>0.4092329436084588</c:v>
                </c:pt>
                <c:pt idx="14">
                  <c:v>0.43577871373829075</c:v>
                </c:pt>
                <c:pt idx="15">
                  <c:v>0.46178278315667165</c:v>
                </c:pt>
                <c:pt idx="16">
                  <c:v>0.48721353082595092</c:v>
                </c:pt>
                <c:pt idx="17">
                  <c:v>0.51204015164133632</c:v>
                </c:pt>
                <c:pt idx="18">
                  <c:v>0.53623269196797585</c:v>
                </c:pt>
                <c:pt idx="19">
                  <c:v>0.55976208287468232</c:v>
                </c:pt>
                <c:pt idx="20">
                  <c:v>0.5826001710607881</c:v>
                </c:pt>
                <c:pt idx="21">
                  <c:v>0.60471974748889978</c:v>
                </c:pt>
                <c:pt idx="22">
                  <c:v>0.6260945737519813</c:v>
                </c:pt>
                <c:pt idx="23">
                  <c:v>0.64669940621810174</c:v>
                </c:pt>
                <c:pt idx="24">
                  <c:v>0.66651001801017451</c:v>
                </c:pt>
                <c:pt idx="25">
                  <c:v>0.68550321889094767</c:v>
                </c:pt>
                <c:pt idx="26">
                  <c:v>0.70365687313526859</c:v>
                </c:pt>
                <c:pt idx="27">
                  <c:v>0.72094991548212062</c:v>
                </c:pt>
                <c:pt idx="28">
                  <c:v>0.73736236526802779</c:v>
                </c:pt>
                <c:pt idx="29">
                  <c:v>0.75287533885104896</c:v>
                </c:pt>
                <c:pt idx="30">
                  <c:v>0.7674710604407099</c:v>
                </c:pt>
                <c:pt idx="31">
                  <c:v>0.78113287145375687</c:v>
                </c:pt>
                <c:pt idx="32">
                  <c:v>0.79384523851857358</c:v>
                </c:pt>
                <c:pt idx="33">
                  <c:v>0.80559376025245377</c:v>
                </c:pt>
                <c:pt idx="34">
                  <c:v>0.81636517293566668</c:v>
                </c:pt>
                <c:pt idx="35">
                  <c:v>0.82614735520444227</c:v>
                </c:pt>
                <c:pt idx="36">
                  <c:v>0.83492933188164309</c:v>
                </c:pt>
                <c:pt idx="37">
                  <c:v>0.8427012770590685</c:v>
                </c:pt>
                <c:pt idx="38">
                  <c:v>0.8494545165391123</c:v>
                </c:pt>
                <c:pt idx="39">
                  <c:v>0.85518152973595007</c:v>
                </c:pt>
                <c:pt idx="40">
                  <c:v>0.85987595112767778</c:v>
                </c:pt>
                <c:pt idx="41">
                  <c:v>0.8635325713409715</c:v>
                </c:pt>
                <c:pt idx="42">
                  <c:v>0.86614733793899878</c:v>
                </c:pt>
                <c:pt idx="43">
                  <c:v>0.86771735597163402</c:v>
                </c:pt>
                <c:pt idx="44">
                  <c:v>0.86824088833465163</c:v>
                </c:pt>
                <c:pt idx="45">
                  <c:v>0.86771735597163402</c:v>
                </c:pt>
                <c:pt idx="46">
                  <c:v>0.86614733793899878</c:v>
                </c:pt>
                <c:pt idx="47">
                  <c:v>0.8635325713409715</c:v>
                </c:pt>
                <c:pt idx="48">
                  <c:v>0.85987595112767778</c:v>
                </c:pt>
                <c:pt idx="49">
                  <c:v>0.85518152973595007</c:v>
                </c:pt>
                <c:pt idx="50">
                  <c:v>0.84945451653911264</c:v>
                </c:pt>
                <c:pt idx="51">
                  <c:v>0.8427012770590685</c:v>
                </c:pt>
                <c:pt idx="52">
                  <c:v>0.83492933188164309</c:v>
                </c:pt>
                <c:pt idx="53">
                  <c:v>0.82614735520444238</c:v>
                </c:pt>
                <c:pt idx="54">
                  <c:v>0.81636517293566679</c:v>
                </c:pt>
                <c:pt idx="55">
                  <c:v>0.80559376025245377</c:v>
                </c:pt>
                <c:pt idx="56">
                  <c:v>0.79384523851857391</c:v>
                </c:pt>
                <c:pt idx="57">
                  <c:v>0.78113287145375687</c:v>
                </c:pt>
                <c:pt idx="58">
                  <c:v>0.76747106044071023</c:v>
                </c:pt>
                <c:pt idx="59">
                  <c:v>0.75287533885104896</c:v>
                </c:pt>
                <c:pt idx="60">
                  <c:v>0.7373623652680279</c:v>
                </c:pt>
                <c:pt idx="61">
                  <c:v>0.72094991548212062</c:v>
                </c:pt>
                <c:pt idx="62">
                  <c:v>0.70365687313526859</c:v>
                </c:pt>
                <c:pt idx="63">
                  <c:v>0.68550321889094767</c:v>
                </c:pt>
                <c:pt idx="64">
                  <c:v>0.66651001801017451</c:v>
                </c:pt>
                <c:pt idx="65">
                  <c:v>0.64669940621810185</c:v>
                </c:pt>
                <c:pt idx="66">
                  <c:v>0.62609457375198163</c:v>
                </c:pt>
                <c:pt idx="67">
                  <c:v>0.60471974748889967</c:v>
                </c:pt>
                <c:pt idx="68">
                  <c:v>0.58260017106078821</c:v>
                </c:pt>
                <c:pt idx="69">
                  <c:v>0.55976208287468254</c:v>
                </c:pt>
                <c:pt idx="70">
                  <c:v>0.53623269196797607</c:v>
                </c:pt>
                <c:pt idx="71">
                  <c:v>0.51204015164133632</c:v>
                </c:pt>
                <c:pt idx="72">
                  <c:v>0.48721353082595092</c:v>
                </c:pt>
                <c:pt idx="73">
                  <c:v>0.46178278315667165</c:v>
                </c:pt>
                <c:pt idx="74">
                  <c:v>0.43577871373829075</c:v>
                </c:pt>
                <c:pt idx="75">
                  <c:v>0.40923294360845902</c:v>
                </c:pt>
                <c:pt idx="76">
                  <c:v>0.38217787191747055</c:v>
                </c:pt>
                <c:pt idx="77">
                  <c:v>0.35464663586212464</c:v>
                </c:pt>
                <c:pt idx="78">
                  <c:v>0.32667306842792054</c:v>
                </c:pt>
                <c:pt idx="79">
                  <c:v>0.29829165401084579</c:v>
                </c:pt>
                <c:pt idx="80">
                  <c:v>0.2695374820066827</c:v>
                </c:pt>
                <c:pt idx="81">
                  <c:v>0.24044619847201987</c:v>
                </c:pt>
                <c:pt idx="82">
                  <c:v>0.21105395597675009</c:v>
                </c:pt>
                <c:pt idx="83">
                  <c:v>0.18139736178265503</c:v>
                </c:pt>
                <c:pt idx="84">
                  <c:v>0.15151342449649341</c:v>
                </c:pt>
                <c:pt idx="85">
                  <c:v>0.12143949935875736</c:v>
                </c:pt>
                <c:pt idx="86">
                  <c:v>9.1213232340698697E-2</c:v>
                </c:pt>
                <c:pt idx="87">
                  <c:v>6.0872503232317673E-2</c:v>
                </c:pt>
                <c:pt idx="88">
                  <c:v>3.0455367912564972E-2</c:v>
                </c:pt>
                <c:pt idx="89">
                  <c:v>1.0691437181938352E-16</c:v>
                </c:pt>
                <c:pt idx="90">
                  <c:v>-3.0455367912565146E-2</c:v>
                </c:pt>
                <c:pt idx="91">
                  <c:v>-6.0872503232317084E-2</c:v>
                </c:pt>
                <c:pt idx="92">
                  <c:v>-9.1213232340698114E-2</c:v>
                </c:pt>
                <c:pt idx="93">
                  <c:v>-0.12143949935875717</c:v>
                </c:pt>
                <c:pt idx="94">
                  <c:v>-0.15151342449649358</c:v>
                </c:pt>
                <c:pt idx="95">
                  <c:v>-0.18139736178265481</c:v>
                </c:pt>
                <c:pt idx="96">
                  <c:v>-0.21105395597674989</c:v>
                </c:pt>
                <c:pt idx="97">
                  <c:v>-0.24044619847201934</c:v>
                </c:pt>
                <c:pt idx="98">
                  <c:v>-0.26953748200668287</c:v>
                </c:pt>
                <c:pt idx="99">
                  <c:v>-0.29829165401084556</c:v>
                </c:pt>
                <c:pt idx="100">
                  <c:v>-0.32667306842792038</c:v>
                </c:pt>
                <c:pt idx="101">
                  <c:v>-0.35464663586212408</c:v>
                </c:pt>
                <c:pt idx="102">
                  <c:v>-0.38217787191747021</c:v>
                </c:pt>
                <c:pt idx="103">
                  <c:v>-0.4092329436084588</c:v>
                </c:pt>
                <c:pt idx="104">
                  <c:v>-0.43577871373829097</c:v>
                </c:pt>
                <c:pt idx="105">
                  <c:v>-0.46178278315667154</c:v>
                </c:pt>
                <c:pt idx="106">
                  <c:v>-0.4872135308259507</c:v>
                </c:pt>
                <c:pt idx="107">
                  <c:v>-0.51204015164133609</c:v>
                </c:pt>
                <c:pt idx="108">
                  <c:v>-0.53623269196797563</c:v>
                </c:pt>
                <c:pt idx="109">
                  <c:v>-0.55976208287468232</c:v>
                </c:pt>
                <c:pt idx="110">
                  <c:v>-0.5826001710607881</c:v>
                </c:pt>
                <c:pt idx="111">
                  <c:v>-0.60471974748889989</c:v>
                </c:pt>
                <c:pt idx="112">
                  <c:v>-0.62609457375198119</c:v>
                </c:pt>
                <c:pt idx="113">
                  <c:v>-0.64669940621810151</c:v>
                </c:pt>
                <c:pt idx="114">
                  <c:v>-0.66651001801017451</c:v>
                </c:pt>
                <c:pt idx="115">
                  <c:v>-0.68550321889094779</c:v>
                </c:pt>
                <c:pt idx="116">
                  <c:v>-0.70365687313526826</c:v>
                </c:pt>
                <c:pt idx="117">
                  <c:v>-0.72094991548212028</c:v>
                </c:pt>
                <c:pt idx="118">
                  <c:v>-0.73736236526802779</c:v>
                </c:pt>
                <c:pt idx="119">
                  <c:v>-0.75287533885104874</c:v>
                </c:pt>
                <c:pt idx="120">
                  <c:v>-0.76747106044071001</c:v>
                </c:pt>
                <c:pt idx="121">
                  <c:v>-0.78113287145375676</c:v>
                </c:pt>
                <c:pt idx="122">
                  <c:v>-0.79384523851857391</c:v>
                </c:pt>
                <c:pt idx="123">
                  <c:v>-0.80559376025245344</c:v>
                </c:pt>
                <c:pt idx="124">
                  <c:v>-0.81636517293566646</c:v>
                </c:pt>
                <c:pt idx="125">
                  <c:v>-0.82614735520444227</c:v>
                </c:pt>
                <c:pt idx="126">
                  <c:v>-0.8349293318816432</c:v>
                </c:pt>
                <c:pt idx="127">
                  <c:v>-0.8427012770590685</c:v>
                </c:pt>
                <c:pt idx="128">
                  <c:v>-0.8494545165391123</c:v>
                </c:pt>
                <c:pt idx="129">
                  <c:v>-0.85518152973595007</c:v>
                </c:pt>
                <c:pt idx="130">
                  <c:v>-0.85987595112767778</c:v>
                </c:pt>
                <c:pt idx="131">
                  <c:v>-0.8635325713409715</c:v>
                </c:pt>
                <c:pt idx="132">
                  <c:v>-0.86614733793899878</c:v>
                </c:pt>
                <c:pt idx="133">
                  <c:v>-0.86771735597163402</c:v>
                </c:pt>
                <c:pt idx="134">
                  <c:v>-0.86824088833465163</c:v>
                </c:pt>
                <c:pt idx="135">
                  <c:v>-0.86771735597163402</c:v>
                </c:pt>
                <c:pt idx="136">
                  <c:v>-0.86614733793899878</c:v>
                </c:pt>
                <c:pt idx="137">
                  <c:v>-0.8635325713409715</c:v>
                </c:pt>
                <c:pt idx="138">
                  <c:v>-0.85987595112767778</c:v>
                </c:pt>
                <c:pt idx="139">
                  <c:v>-0.85518152973595041</c:v>
                </c:pt>
                <c:pt idx="140">
                  <c:v>-0.84945451653911275</c:v>
                </c:pt>
                <c:pt idx="141">
                  <c:v>-0.84270127705906861</c:v>
                </c:pt>
                <c:pt idx="142">
                  <c:v>-0.83492933188164298</c:v>
                </c:pt>
                <c:pt idx="143">
                  <c:v>-0.82614735520444238</c:v>
                </c:pt>
                <c:pt idx="144">
                  <c:v>-0.81636517293566679</c:v>
                </c:pt>
                <c:pt idx="145">
                  <c:v>-0.80559376025245377</c:v>
                </c:pt>
                <c:pt idx="146">
                  <c:v>-0.79384523851857358</c:v>
                </c:pt>
                <c:pt idx="147">
                  <c:v>-0.78113287145375687</c:v>
                </c:pt>
                <c:pt idx="148">
                  <c:v>-0.76747106044071023</c:v>
                </c:pt>
                <c:pt idx="149">
                  <c:v>-0.75287533885104896</c:v>
                </c:pt>
                <c:pt idx="150">
                  <c:v>-0.7373623652680279</c:v>
                </c:pt>
                <c:pt idx="151">
                  <c:v>-0.72094991548212095</c:v>
                </c:pt>
                <c:pt idx="152">
                  <c:v>-0.70365687313526859</c:v>
                </c:pt>
                <c:pt idx="153">
                  <c:v>-0.68550321889094756</c:v>
                </c:pt>
                <c:pt idx="154">
                  <c:v>-0.66651001801017451</c:v>
                </c:pt>
                <c:pt idx="155">
                  <c:v>-0.64669940621810207</c:v>
                </c:pt>
                <c:pt idx="156">
                  <c:v>-0.62609457375198196</c:v>
                </c:pt>
                <c:pt idx="157">
                  <c:v>-0.60471974748890012</c:v>
                </c:pt>
                <c:pt idx="158">
                  <c:v>-0.5826001710607881</c:v>
                </c:pt>
                <c:pt idx="159">
                  <c:v>-0.55976208287468254</c:v>
                </c:pt>
                <c:pt idx="160">
                  <c:v>-0.53623269196797652</c:v>
                </c:pt>
                <c:pt idx="161">
                  <c:v>-0.51204015164133632</c:v>
                </c:pt>
                <c:pt idx="162">
                  <c:v>-0.48721353082595126</c:v>
                </c:pt>
                <c:pt idx="163">
                  <c:v>-0.46178278315667243</c:v>
                </c:pt>
                <c:pt idx="164">
                  <c:v>-0.43577871373829125</c:v>
                </c:pt>
                <c:pt idx="165">
                  <c:v>-0.4092329436084588</c:v>
                </c:pt>
                <c:pt idx="166">
                  <c:v>-0.38217787191747021</c:v>
                </c:pt>
                <c:pt idx="167">
                  <c:v>-0.3546466358621243</c:v>
                </c:pt>
                <c:pt idx="168">
                  <c:v>-0.32667306842792065</c:v>
                </c:pt>
                <c:pt idx="169">
                  <c:v>-0.29829165401084556</c:v>
                </c:pt>
                <c:pt idx="170">
                  <c:v>-0.26953748200668282</c:v>
                </c:pt>
                <c:pt idx="171">
                  <c:v>-0.24044619847201995</c:v>
                </c:pt>
                <c:pt idx="172">
                  <c:v>-0.2110539559767502</c:v>
                </c:pt>
                <c:pt idx="173">
                  <c:v>-0.18139736178265556</c:v>
                </c:pt>
                <c:pt idx="174">
                  <c:v>-0.1515134244964943</c:v>
                </c:pt>
                <c:pt idx="175">
                  <c:v>-0.12143949935875747</c:v>
                </c:pt>
                <c:pt idx="176">
                  <c:v>-9.1213232340698419E-2</c:v>
                </c:pt>
                <c:pt idx="177">
                  <c:v>-6.0872503232317007E-2</c:v>
                </c:pt>
                <c:pt idx="178">
                  <c:v>-3.0455367912565076E-2</c:v>
                </c:pt>
                <c:pt idx="179">
                  <c:v>-2.1382874363876703E-16</c:v>
                </c:pt>
                <c:pt idx="180">
                  <c:v>3.0455367912564649E-2</c:v>
                </c:pt>
                <c:pt idx="181">
                  <c:v>6.0872503232317354E-2</c:v>
                </c:pt>
                <c:pt idx="182">
                  <c:v>9.1213232340697989E-2</c:v>
                </c:pt>
                <c:pt idx="183">
                  <c:v>0.12143949935875629</c:v>
                </c:pt>
                <c:pt idx="184">
                  <c:v>0.15151342449649308</c:v>
                </c:pt>
                <c:pt idx="185">
                  <c:v>0.18139736178265434</c:v>
                </c:pt>
                <c:pt idx="186">
                  <c:v>0.2110539559767505</c:v>
                </c:pt>
                <c:pt idx="187">
                  <c:v>0.24044619847201959</c:v>
                </c:pt>
                <c:pt idx="188">
                  <c:v>0.26953748200668248</c:v>
                </c:pt>
                <c:pt idx="189">
                  <c:v>0.29829165401084579</c:v>
                </c:pt>
                <c:pt idx="190">
                  <c:v>0.32667306842792021</c:v>
                </c:pt>
                <c:pt idx="191">
                  <c:v>0.35464663586212392</c:v>
                </c:pt>
                <c:pt idx="192">
                  <c:v>0.38217787191747055</c:v>
                </c:pt>
                <c:pt idx="193">
                  <c:v>0.40923294360845841</c:v>
                </c:pt>
                <c:pt idx="194">
                  <c:v>0.43577871373829019</c:v>
                </c:pt>
                <c:pt idx="195">
                  <c:v>0.46178278315667143</c:v>
                </c:pt>
                <c:pt idx="196">
                  <c:v>0.48721353082595031</c:v>
                </c:pt>
                <c:pt idx="197">
                  <c:v>0.51204015164133654</c:v>
                </c:pt>
                <c:pt idx="198">
                  <c:v>0.53623269196797607</c:v>
                </c:pt>
                <c:pt idx="199">
                  <c:v>0.55976208287468221</c:v>
                </c:pt>
                <c:pt idx="200">
                  <c:v>0.58260017106078821</c:v>
                </c:pt>
                <c:pt idx="201">
                  <c:v>0.60471974748889978</c:v>
                </c:pt>
                <c:pt idx="202">
                  <c:v>0.62609457375198119</c:v>
                </c:pt>
                <c:pt idx="203">
                  <c:v>0.64669940621810129</c:v>
                </c:pt>
                <c:pt idx="204">
                  <c:v>0.6665100180101744</c:v>
                </c:pt>
                <c:pt idx="205">
                  <c:v>0.68550321889094712</c:v>
                </c:pt>
                <c:pt idx="206">
                  <c:v>0.70365687313526781</c:v>
                </c:pt>
                <c:pt idx="207">
                  <c:v>0.72094991548212084</c:v>
                </c:pt>
                <c:pt idx="208">
                  <c:v>0.73736236526802768</c:v>
                </c:pt>
                <c:pt idx="209">
                  <c:v>0.75287533885104918</c:v>
                </c:pt>
                <c:pt idx="210">
                  <c:v>0.7674710604407099</c:v>
                </c:pt>
                <c:pt idx="211">
                  <c:v>0.78113287145375676</c:v>
                </c:pt>
                <c:pt idx="212">
                  <c:v>0.79384523851857358</c:v>
                </c:pt>
                <c:pt idx="213">
                  <c:v>0.80559376025245344</c:v>
                </c:pt>
                <c:pt idx="214">
                  <c:v>0.81636517293566646</c:v>
                </c:pt>
                <c:pt idx="215">
                  <c:v>0.82614735520444227</c:v>
                </c:pt>
                <c:pt idx="216">
                  <c:v>0.83492933188164298</c:v>
                </c:pt>
                <c:pt idx="217">
                  <c:v>0.84270127705906828</c:v>
                </c:pt>
                <c:pt idx="218">
                  <c:v>0.84945451653911264</c:v>
                </c:pt>
                <c:pt idx="219">
                  <c:v>0.85518152973595007</c:v>
                </c:pt>
                <c:pt idx="220">
                  <c:v>0.85987595112767778</c:v>
                </c:pt>
                <c:pt idx="221">
                  <c:v>0.8635325713409715</c:v>
                </c:pt>
                <c:pt idx="222">
                  <c:v>0.86614733793899878</c:v>
                </c:pt>
                <c:pt idx="223">
                  <c:v>0.86771735597163402</c:v>
                </c:pt>
                <c:pt idx="224">
                  <c:v>0.86824088833465163</c:v>
                </c:pt>
                <c:pt idx="225">
                  <c:v>0.86771735597163402</c:v>
                </c:pt>
                <c:pt idx="226">
                  <c:v>0.86614733793899878</c:v>
                </c:pt>
                <c:pt idx="227">
                  <c:v>0.8635325713409715</c:v>
                </c:pt>
                <c:pt idx="228">
                  <c:v>0.85987595112767778</c:v>
                </c:pt>
                <c:pt idx="229">
                  <c:v>0.85518152973595041</c:v>
                </c:pt>
                <c:pt idx="230">
                  <c:v>0.8494545165391123</c:v>
                </c:pt>
                <c:pt idx="231">
                  <c:v>0.84270127705906828</c:v>
                </c:pt>
                <c:pt idx="232">
                  <c:v>0.83492933188164309</c:v>
                </c:pt>
                <c:pt idx="233">
                  <c:v>0.82614735520444238</c:v>
                </c:pt>
                <c:pt idx="234">
                  <c:v>0.81636517293566691</c:v>
                </c:pt>
                <c:pt idx="235">
                  <c:v>0.80559376025245422</c:v>
                </c:pt>
                <c:pt idx="236">
                  <c:v>0.79384523851857358</c:v>
                </c:pt>
                <c:pt idx="237">
                  <c:v>0.78113287145375687</c:v>
                </c:pt>
                <c:pt idx="238">
                  <c:v>0.76747106044071023</c:v>
                </c:pt>
                <c:pt idx="239">
                  <c:v>0.7528753388510494</c:v>
                </c:pt>
                <c:pt idx="240">
                  <c:v>0.73736236526802768</c:v>
                </c:pt>
                <c:pt idx="241">
                  <c:v>0.72094991548212062</c:v>
                </c:pt>
                <c:pt idx="242">
                  <c:v>0.70365687313526859</c:v>
                </c:pt>
                <c:pt idx="243">
                  <c:v>0.68550321889094812</c:v>
                </c:pt>
                <c:pt idx="244">
                  <c:v>0.66651001801017518</c:v>
                </c:pt>
                <c:pt idx="245">
                  <c:v>0.64669940621810151</c:v>
                </c:pt>
                <c:pt idx="246">
                  <c:v>0.62609457375198141</c:v>
                </c:pt>
                <c:pt idx="247">
                  <c:v>0.60471974748890012</c:v>
                </c:pt>
                <c:pt idx="248">
                  <c:v>0.58260017106078876</c:v>
                </c:pt>
                <c:pt idx="249">
                  <c:v>0.55976208287468321</c:v>
                </c:pt>
                <c:pt idx="250">
                  <c:v>0.53623269196797596</c:v>
                </c:pt>
                <c:pt idx="251">
                  <c:v>0.51204015164133632</c:v>
                </c:pt>
                <c:pt idx="252">
                  <c:v>0.48721353082595142</c:v>
                </c:pt>
                <c:pt idx="253">
                  <c:v>0.46178278315667132</c:v>
                </c:pt>
                <c:pt idx="254">
                  <c:v>0.43577871373829069</c:v>
                </c:pt>
                <c:pt idx="255">
                  <c:v>0.4092329436084588</c:v>
                </c:pt>
                <c:pt idx="256">
                  <c:v>0.38217787191747099</c:v>
                </c:pt>
                <c:pt idx="257">
                  <c:v>0.35464663586212519</c:v>
                </c:pt>
                <c:pt idx="258">
                  <c:v>0.32667306842792149</c:v>
                </c:pt>
                <c:pt idx="259">
                  <c:v>0.29829165401084567</c:v>
                </c:pt>
                <c:pt idx="260">
                  <c:v>0.26953748200668298</c:v>
                </c:pt>
                <c:pt idx="261">
                  <c:v>0.24044619847201865</c:v>
                </c:pt>
                <c:pt idx="262">
                  <c:v>0.21105395597674953</c:v>
                </c:pt>
                <c:pt idx="263">
                  <c:v>0.18139736178265489</c:v>
                </c:pt>
                <c:pt idx="264">
                  <c:v>0.1515134244964936</c:v>
                </c:pt>
                <c:pt idx="265">
                  <c:v>0.12143949935875759</c:v>
                </c:pt>
                <c:pt idx="266">
                  <c:v>9.1213232340699307E-2</c:v>
                </c:pt>
                <c:pt idx="267">
                  <c:v>6.0872503232318666E-2</c:v>
                </c:pt>
                <c:pt idx="268">
                  <c:v>3.045536791256518E-2</c:v>
                </c:pt>
                <c:pt idx="269">
                  <c:v>3.2074311545815054E-16</c:v>
                </c:pt>
                <c:pt idx="270">
                  <c:v>-3.0455367912564538E-2</c:v>
                </c:pt>
                <c:pt idx="271">
                  <c:v>-6.087250323231802E-2</c:v>
                </c:pt>
                <c:pt idx="272">
                  <c:v>-9.1213232340698669E-2</c:v>
                </c:pt>
                <c:pt idx="273">
                  <c:v>-0.12143949935875696</c:v>
                </c:pt>
                <c:pt idx="274">
                  <c:v>-0.15151342449649297</c:v>
                </c:pt>
                <c:pt idx="275">
                  <c:v>-0.18139736178265423</c:v>
                </c:pt>
                <c:pt idx="276">
                  <c:v>-0.21105395597675045</c:v>
                </c:pt>
                <c:pt idx="277">
                  <c:v>-0.24044619847201948</c:v>
                </c:pt>
                <c:pt idx="278">
                  <c:v>-0.26953748200668226</c:v>
                </c:pt>
                <c:pt idx="279">
                  <c:v>-0.29829165401084501</c:v>
                </c:pt>
                <c:pt idx="280">
                  <c:v>-0.32667306842791949</c:v>
                </c:pt>
                <c:pt idx="281">
                  <c:v>-0.35464663586212308</c:v>
                </c:pt>
                <c:pt idx="282">
                  <c:v>-0.38217787191747038</c:v>
                </c:pt>
                <c:pt idx="283">
                  <c:v>-0.40923294360845824</c:v>
                </c:pt>
                <c:pt idx="284">
                  <c:v>-0.43577871373829147</c:v>
                </c:pt>
                <c:pt idx="285">
                  <c:v>-0.46178278315667209</c:v>
                </c:pt>
                <c:pt idx="286">
                  <c:v>-0.48721353082595076</c:v>
                </c:pt>
                <c:pt idx="287">
                  <c:v>-0.51204015164133598</c:v>
                </c:pt>
                <c:pt idx="288">
                  <c:v>-0.53623269196797552</c:v>
                </c:pt>
                <c:pt idx="289">
                  <c:v>-0.55976208287468154</c:v>
                </c:pt>
                <c:pt idx="290">
                  <c:v>-0.5826001710607871</c:v>
                </c:pt>
                <c:pt idx="291">
                  <c:v>-0.60471974748889967</c:v>
                </c:pt>
                <c:pt idx="292">
                  <c:v>-0.62609457375198097</c:v>
                </c:pt>
                <c:pt idx="293">
                  <c:v>-0.64669940621810218</c:v>
                </c:pt>
                <c:pt idx="294">
                  <c:v>-0.66651001801017473</c:v>
                </c:pt>
                <c:pt idx="295">
                  <c:v>-0.68550321889094756</c:v>
                </c:pt>
                <c:pt idx="296">
                  <c:v>-0.70365687313526826</c:v>
                </c:pt>
                <c:pt idx="297">
                  <c:v>-0.72094991548212028</c:v>
                </c:pt>
                <c:pt idx="298">
                  <c:v>-0.73736236526802712</c:v>
                </c:pt>
                <c:pt idx="299">
                  <c:v>-0.75287533885104896</c:v>
                </c:pt>
                <c:pt idx="300">
                  <c:v>-0.7674710604407099</c:v>
                </c:pt>
                <c:pt idx="301">
                  <c:v>-0.78113287145375665</c:v>
                </c:pt>
                <c:pt idx="302">
                  <c:v>-0.79384523851857336</c:v>
                </c:pt>
                <c:pt idx="303">
                  <c:v>-0.80559376025245322</c:v>
                </c:pt>
                <c:pt idx="304">
                  <c:v>-0.81636517293566679</c:v>
                </c:pt>
                <c:pt idx="305">
                  <c:v>-0.82614735520444227</c:v>
                </c:pt>
                <c:pt idx="306">
                  <c:v>-0.83492933188164298</c:v>
                </c:pt>
                <c:pt idx="307">
                  <c:v>-0.84270127705906861</c:v>
                </c:pt>
                <c:pt idx="308">
                  <c:v>-0.84945451653911264</c:v>
                </c:pt>
                <c:pt idx="309">
                  <c:v>-0.85518152973595007</c:v>
                </c:pt>
                <c:pt idx="310">
                  <c:v>-0.85987595112767778</c:v>
                </c:pt>
                <c:pt idx="311">
                  <c:v>-0.86353257134097128</c:v>
                </c:pt>
                <c:pt idx="312">
                  <c:v>-0.86614733793899878</c:v>
                </c:pt>
                <c:pt idx="313">
                  <c:v>-0.86771735597163402</c:v>
                </c:pt>
                <c:pt idx="314">
                  <c:v>-0.86824088833465163</c:v>
                </c:pt>
                <c:pt idx="315">
                  <c:v>-0.86771735597163402</c:v>
                </c:pt>
                <c:pt idx="316">
                  <c:v>-0.86614733793899878</c:v>
                </c:pt>
                <c:pt idx="317">
                  <c:v>-0.8635325713409715</c:v>
                </c:pt>
                <c:pt idx="318">
                  <c:v>-0.85987595112767778</c:v>
                </c:pt>
                <c:pt idx="319">
                  <c:v>-0.85518152973595041</c:v>
                </c:pt>
                <c:pt idx="320">
                  <c:v>-0.84945451653911275</c:v>
                </c:pt>
                <c:pt idx="321">
                  <c:v>-0.84270127705906872</c:v>
                </c:pt>
                <c:pt idx="322">
                  <c:v>-0.83492933188164309</c:v>
                </c:pt>
                <c:pt idx="323">
                  <c:v>-0.82614735520444249</c:v>
                </c:pt>
                <c:pt idx="324">
                  <c:v>-0.81636517293566691</c:v>
                </c:pt>
                <c:pt idx="325">
                  <c:v>-0.80559376025245422</c:v>
                </c:pt>
                <c:pt idx="326">
                  <c:v>-0.79384523851857358</c:v>
                </c:pt>
                <c:pt idx="327">
                  <c:v>-0.78113287145375776</c:v>
                </c:pt>
                <c:pt idx="328">
                  <c:v>-0.76747106044071023</c:v>
                </c:pt>
                <c:pt idx="329">
                  <c:v>-0.7528753388510494</c:v>
                </c:pt>
                <c:pt idx="330">
                  <c:v>-0.73736236526802768</c:v>
                </c:pt>
                <c:pt idx="331">
                  <c:v>-0.72094991548212062</c:v>
                </c:pt>
                <c:pt idx="332">
                  <c:v>-0.70365687313526859</c:v>
                </c:pt>
                <c:pt idx="333">
                  <c:v>-0.68550321889094712</c:v>
                </c:pt>
                <c:pt idx="334">
                  <c:v>-0.66651001801017518</c:v>
                </c:pt>
                <c:pt idx="335">
                  <c:v>-0.64669940621810174</c:v>
                </c:pt>
                <c:pt idx="336">
                  <c:v>-0.62609457375198252</c:v>
                </c:pt>
                <c:pt idx="337">
                  <c:v>-0.60471974748890034</c:v>
                </c:pt>
                <c:pt idx="338">
                  <c:v>-0.58260017106078876</c:v>
                </c:pt>
                <c:pt idx="339">
                  <c:v>-0.5597620828746821</c:v>
                </c:pt>
                <c:pt idx="340">
                  <c:v>-0.53623269196797729</c:v>
                </c:pt>
                <c:pt idx="341">
                  <c:v>-0.51204015164133654</c:v>
                </c:pt>
                <c:pt idx="342">
                  <c:v>-0.4872135308259502</c:v>
                </c:pt>
                <c:pt idx="343">
                  <c:v>-0.46178278315667259</c:v>
                </c:pt>
                <c:pt idx="344">
                  <c:v>-0.43577871373829075</c:v>
                </c:pt>
                <c:pt idx="345">
                  <c:v>-0.40923294360845897</c:v>
                </c:pt>
                <c:pt idx="346">
                  <c:v>-0.38217787191747116</c:v>
                </c:pt>
                <c:pt idx="347">
                  <c:v>-0.3546466358621253</c:v>
                </c:pt>
                <c:pt idx="348">
                  <c:v>-0.3266730684279201</c:v>
                </c:pt>
                <c:pt idx="349">
                  <c:v>-0.29829165401084717</c:v>
                </c:pt>
                <c:pt idx="350">
                  <c:v>-0.26953748200668304</c:v>
                </c:pt>
                <c:pt idx="351">
                  <c:v>-0.2404461984720202</c:v>
                </c:pt>
                <c:pt idx="352">
                  <c:v>-0.21105395597675117</c:v>
                </c:pt>
                <c:pt idx="353">
                  <c:v>-0.18139736178265498</c:v>
                </c:pt>
                <c:pt idx="354">
                  <c:v>-0.15151342449649374</c:v>
                </c:pt>
                <c:pt idx="355">
                  <c:v>-0.12143949935875614</c:v>
                </c:pt>
                <c:pt idx="356">
                  <c:v>-9.1213232340699418E-2</c:v>
                </c:pt>
                <c:pt idx="357">
                  <c:v>-6.0872503232317222E-2</c:v>
                </c:pt>
                <c:pt idx="358">
                  <c:v>-3.0455367912566839E-2</c:v>
                </c:pt>
                <c:pt idx="359">
                  <c:v>-4.2765748727753407E-16</c:v>
                </c:pt>
                <c:pt idx="360">
                  <c:v>3.0455367912564441E-2</c:v>
                </c:pt>
                <c:pt idx="361">
                  <c:v>6.0872503232316369E-2</c:v>
                </c:pt>
                <c:pt idx="362">
                  <c:v>9.1213232340698558E-2</c:v>
                </c:pt>
                <c:pt idx="363">
                  <c:v>0.12143949935875686</c:v>
                </c:pt>
                <c:pt idx="364">
                  <c:v>0.15151342449649438</c:v>
                </c:pt>
                <c:pt idx="365">
                  <c:v>0.18139736178265414</c:v>
                </c:pt>
                <c:pt idx="366">
                  <c:v>0.21105395597675031</c:v>
                </c:pt>
                <c:pt idx="367">
                  <c:v>0.24044619847201787</c:v>
                </c:pt>
                <c:pt idx="368">
                  <c:v>0.26953748200668226</c:v>
                </c:pt>
                <c:pt idx="369">
                  <c:v>0.2982916540108449</c:v>
                </c:pt>
                <c:pt idx="370">
                  <c:v>0.32667306842792071</c:v>
                </c:pt>
                <c:pt idx="371">
                  <c:v>0.35464663586212303</c:v>
                </c:pt>
                <c:pt idx="372">
                  <c:v>0.38217787191747032</c:v>
                </c:pt>
                <c:pt idx="373">
                  <c:v>0.40923294360845952</c:v>
                </c:pt>
                <c:pt idx="374">
                  <c:v>0.43577871373829002</c:v>
                </c:pt>
                <c:pt idx="375">
                  <c:v>0.46178278315667187</c:v>
                </c:pt>
                <c:pt idx="376">
                  <c:v>0.4872135308259507</c:v>
                </c:pt>
                <c:pt idx="377">
                  <c:v>0.51204015164133576</c:v>
                </c:pt>
                <c:pt idx="378">
                  <c:v>0.53623269196797529</c:v>
                </c:pt>
                <c:pt idx="379">
                  <c:v>0.55976208287468265</c:v>
                </c:pt>
                <c:pt idx="380">
                  <c:v>0.5826001710607871</c:v>
                </c:pt>
                <c:pt idx="381">
                  <c:v>0.60471974748889967</c:v>
                </c:pt>
                <c:pt idx="382">
                  <c:v>0.62609457375197974</c:v>
                </c:pt>
                <c:pt idx="383">
                  <c:v>0.64669940621810107</c:v>
                </c:pt>
                <c:pt idx="384">
                  <c:v>0.66651001801017473</c:v>
                </c:pt>
                <c:pt idx="385">
                  <c:v>0.68550321889094756</c:v>
                </c:pt>
                <c:pt idx="386">
                  <c:v>0.70365687313526903</c:v>
                </c:pt>
                <c:pt idx="387">
                  <c:v>0.72094991548212028</c:v>
                </c:pt>
                <c:pt idx="388">
                  <c:v>0.7373623652680279</c:v>
                </c:pt>
                <c:pt idx="389">
                  <c:v>0.75287533885104829</c:v>
                </c:pt>
                <c:pt idx="390">
                  <c:v>0.7674710604407099</c:v>
                </c:pt>
                <c:pt idx="391">
                  <c:v>0.78113287145375665</c:v>
                </c:pt>
                <c:pt idx="392">
                  <c:v>0.79384523851857336</c:v>
                </c:pt>
                <c:pt idx="393">
                  <c:v>0.80559376025245322</c:v>
                </c:pt>
                <c:pt idx="394">
                  <c:v>0.81636517293566668</c:v>
                </c:pt>
                <c:pt idx="395">
                  <c:v>0.82614735520444271</c:v>
                </c:pt>
                <c:pt idx="396">
                  <c:v>0.83492933188164264</c:v>
                </c:pt>
                <c:pt idx="397">
                  <c:v>0.84270127705906861</c:v>
                </c:pt>
                <c:pt idx="398">
                  <c:v>0.8494545165391123</c:v>
                </c:pt>
                <c:pt idx="399">
                  <c:v>0.85518152973595007</c:v>
                </c:pt>
                <c:pt idx="400">
                  <c:v>0.85987595112767778</c:v>
                </c:pt>
                <c:pt idx="401">
                  <c:v>0.8635325713409715</c:v>
                </c:pt>
                <c:pt idx="402">
                  <c:v>0.86614733793899856</c:v>
                </c:pt>
                <c:pt idx="403">
                  <c:v>0.86771735597163402</c:v>
                </c:pt>
                <c:pt idx="404">
                  <c:v>0.86824088833465163</c:v>
                </c:pt>
                <c:pt idx="405">
                  <c:v>0.86771735597163402</c:v>
                </c:pt>
                <c:pt idx="406">
                  <c:v>0.86614733793899878</c:v>
                </c:pt>
                <c:pt idx="407">
                  <c:v>0.8635325713409715</c:v>
                </c:pt>
                <c:pt idx="408">
                  <c:v>0.85987595112767778</c:v>
                </c:pt>
                <c:pt idx="409">
                  <c:v>0.85518152973595052</c:v>
                </c:pt>
                <c:pt idx="410">
                  <c:v>0.8494545165391123</c:v>
                </c:pt>
                <c:pt idx="411">
                  <c:v>0.84270127705906872</c:v>
                </c:pt>
                <c:pt idx="412">
                  <c:v>0.83492933188164309</c:v>
                </c:pt>
                <c:pt idx="413">
                  <c:v>0.82614735520444293</c:v>
                </c:pt>
                <c:pt idx="414">
                  <c:v>0.81636517293566691</c:v>
                </c:pt>
                <c:pt idx="415">
                  <c:v>0.80559376025245344</c:v>
                </c:pt>
                <c:pt idx="416">
                  <c:v>0.79384523851857358</c:v>
                </c:pt>
                <c:pt idx="417">
                  <c:v>0.78113287145375698</c:v>
                </c:pt>
                <c:pt idx="418">
                  <c:v>0.76747106044071034</c:v>
                </c:pt>
                <c:pt idx="419">
                  <c:v>0.75287533885104874</c:v>
                </c:pt>
                <c:pt idx="420">
                  <c:v>0.73736236526802845</c:v>
                </c:pt>
                <c:pt idx="421">
                  <c:v>0.72094991548212084</c:v>
                </c:pt>
                <c:pt idx="422">
                  <c:v>0.70365687313526881</c:v>
                </c:pt>
                <c:pt idx="423">
                  <c:v>0.68550321889094823</c:v>
                </c:pt>
                <c:pt idx="424">
                  <c:v>0.66651001801017518</c:v>
                </c:pt>
                <c:pt idx="425">
                  <c:v>0.64669940621810185</c:v>
                </c:pt>
                <c:pt idx="426">
                  <c:v>0.62609457375198063</c:v>
                </c:pt>
                <c:pt idx="427">
                  <c:v>0.60471974748890034</c:v>
                </c:pt>
                <c:pt idx="428">
                  <c:v>0.58260017106078776</c:v>
                </c:pt>
                <c:pt idx="429">
                  <c:v>0.55976208287468343</c:v>
                </c:pt>
                <c:pt idx="430">
                  <c:v>0.53623269196797607</c:v>
                </c:pt>
                <c:pt idx="431">
                  <c:v>0.51204015164133654</c:v>
                </c:pt>
                <c:pt idx="432">
                  <c:v>0.4872135308259502</c:v>
                </c:pt>
                <c:pt idx="433">
                  <c:v>0.46178278315667276</c:v>
                </c:pt>
                <c:pt idx="434">
                  <c:v>0.4357787137382908</c:v>
                </c:pt>
                <c:pt idx="435">
                  <c:v>0.40923294360846041</c:v>
                </c:pt>
                <c:pt idx="436">
                  <c:v>0.38217787191747116</c:v>
                </c:pt>
                <c:pt idx="437">
                  <c:v>0.35464663586212392</c:v>
                </c:pt>
                <c:pt idx="438">
                  <c:v>0.32667306842792171</c:v>
                </c:pt>
                <c:pt idx="439">
                  <c:v>0.29829165401084579</c:v>
                </c:pt>
                <c:pt idx="440">
                  <c:v>0.26953748200668315</c:v>
                </c:pt>
                <c:pt idx="441">
                  <c:v>0.24044619847201881</c:v>
                </c:pt>
                <c:pt idx="442">
                  <c:v>0.21105395597675125</c:v>
                </c:pt>
                <c:pt idx="443">
                  <c:v>0.18139736178265506</c:v>
                </c:pt>
                <c:pt idx="444">
                  <c:v>0.15151342449649535</c:v>
                </c:pt>
                <c:pt idx="445">
                  <c:v>0.12143949935875781</c:v>
                </c:pt>
                <c:pt idx="446">
                  <c:v>9.1213232340699515E-2</c:v>
                </c:pt>
                <c:pt idx="447">
                  <c:v>6.0872503232317327E-2</c:v>
                </c:pt>
                <c:pt idx="448">
                  <c:v>3.0455367912565406E-2</c:v>
                </c:pt>
                <c:pt idx="449">
                  <c:v>5.3457185909691755E-16</c:v>
                </c:pt>
                <c:pt idx="450">
                  <c:v>-3.0455367912565881E-2</c:v>
                </c:pt>
                <c:pt idx="451">
                  <c:v>-6.0872503232316272E-2</c:v>
                </c:pt>
                <c:pt idx="452">
                  <c:v>-9.1213232340698447E-2</c:v>
                </c:pt>
                <c:pt idx="453">
                  <c:v>-0.1214394993587552</c:v>
                </c:pt>
                <c:pt idx="454">
                  <c:v>-0.15151342449649277</c:v>
                </c:pt>
                <c:pt idx="455">
                  <c:v>-0.18139736178265403</c:v>
                </c:pt>
                <c:pt idx="456">
                  <c:v>-0.21105395597675022</c:v>
                </c:pt>
                <c:pt idx="457">
                  <c:v>-0.24044619847201781</c:v>
                </c:pt>
                <c:pt idx="458">
                  <c:v>-0.26953748200668065</c:v>
                </c:pt>
                <c:pt idx="459">
                  <c:v>-0.29829165401084484</c:v>
                </c:pt>
                <c:pt idx="460">
                  <c:v>-0.32667306842792065</c:v>
                </c:pt>
                <c:pt idx="461">
                  <c:v>-0.3546466358621258</c:v>
                </c:pt>
                <c:pt idx="462">
                  <c:v>-0.38217787191747021</c:v>
                </c:pt>
                <c:pt idx="463">
                  <c:v>-0.40923294360845952</c:v>
                </c:pt>
                <c:pt idx="464">
                  <c:v>-0.43577871373828991</c:v>
                </c:pt>
                <c:pt idx="465">
                  <c:v>-0.46178278315667182</c:v>
                </c:pt>
                <c:pt idx="466">
                  <c:v>-0.48721353082594943</c:v>
                </c:pt>
                <c:pt idx="467">
                  <c:v>-0.51204015164133565</c:v>
                </c:pt>
                <c:pt idx="468">
                  <c:v>-0.53623269196797407</c:v>
                </c:pt>
                <c:pt idx="469">
                  <c:v>-0.55976208287468154</c:v>
                </c:pt>
                <c:pt idx="470">
                  <c:v>-0.5826001710607881</c:v>
                </c:pt>
                <c:pt idx="471">
                  <c:v>-0.60471974748889845</c:v>
                </c:pt>
                <c:pt idx="472">
                  <c:v>-0.62609457375198085</c:v>
                </c:pt>
                <c:pt idx="473">
                  <c:v>-0.64669940621810207</c:v>
                </c:pt>
                <c:pt idx="474">
                  <c:v>-0.66651001801017362</c:v>
                </c:pt>
                <c:pt idx="475">
                  <c:v>-0.68550321889094756</c:v>
                </c:pt>
                <c:pt idx="476">
                  <c:v>-0.70365687313526903</c:v>
                </c:pt>
                <c:pt idx="477">
                  <c:v>-0.72094991548211995</c:v>
                </c:pt>
                <c:pt idx="478">
                  <c:v>-0.7373623652680279</c:v>
                </c:pt>
                <c:pt idx="479">
                  <c:v>-0.75287533885104807</c:v>
                </c:pt>
                <c:pt idx="480">
                  <c:v>-0.7674710604407099</c:v>
                </c:pt>
                <c:pt idx="481">
                  <c:v>-0.78113287145375709</c:v>
                </c:pt>
                <c:pt idx="482">
                  <c:v>-0.79384523851857336</c:v>
                </c:pt>
                <c:pt idx="483">
                  <c:v>-0.80559376025245377</c:v>
                </c:pt>
                <c:pt idx="484">
                  <c:v>-0.81636517293566602</c:v>
                </c:pt>
                <c:pt idx="485">
                  <c:v>-0.82614735520444227</c:v>
                </c:pt>
                <c:pt idx="486">
                  <c:v>-0.83492933188164242</c:v>
                </c:pt>
                <c:pt idx="487">
                  <c:v>-0.84270127705906805</c:v>
                </c:pt>
                <c:pt idx="488">
                  <c:v>-0.8494545165391123</c:v>
                </c:pt>
                <c:pt idx="489">
                  <c:v>-0.85518152973594985</c:v>
                </c:pt>
                <c:pt idx="490">
                  <c:v>-0.85987595112767756</c:v>
                </c:pt>
                <c:pt idx="491">
                  <c:v>-0.8635325713409715</c:v>
                </c:pt>
                <c:pt idx="492">
                  <c:v>-0.8661473379389989</c:v>
                </c:pt>
                <c:pt idx="493">
                  <c:v>-0.86771735597163402</c:v>
                </c:pt>
                <c:pt idx="494">
                  <c:v>-0.86824088833465163</c:v>
                </c:pt>
                <c:pt idx="495">
                  <c:v>-0.86771735597163402</c:v>
                </c:pt>
                <c:pt idx="496">
                  <c:v>-0.86614733793899878</c:v>
                </c:pt>
                <c:pt idx="497">
                  <c:v>-0.8635325713409715</c:v>
                </c:pt>
                <c:pt idx="498">
                  <c:v>-0.85987595112767778</c:v>
                </c:pt>
                <c:pt idx="499">
                  <c:v>-0.85518152973595085</c:v>
                </c:pt>
                <c:pt idx="500">
                  <c:v>-0.84945451653911275</c:v>
                </c:pt>
                <c:pt idx="501">
                  <c:v>-0.8427012770590685</c:v>
                </c:pt>
                <c:pt idx="502">
                  <c:v>-0.83492933188164353</c:v>
                </c:pt>
                <c:pt idx="503">
                  <c:v>-0.82614735520444249</c:v>
                </c:pt>
                <c:pt idx="504">
                  <c:v>-0.81636517293566746</c:v>
                </c:pt>
                <c:pt idx="505">
                  <c:v>-0.80559376025245422</c:v>
                </c:pt>
                <c:pt idx="506">
                  <c:v>-0.79384523851857391</c:v>
                </c:pt>
                <c:pt idx="507">
                  <c:v>-0.78113287145375643</c:v>
                </c:pt>
                <c:pt idx="508">
                  <c:v>-0.76747106044071034</c:v>
                </c:pt>
                <c:pt idx="509">
                  <c:v>-0.75287533885104874</c:v>
                </c:pt>
                <c:pt idx="510">
                  <c:v>-0.73736236526802845</c:v>
                </c:pt>
                <c:pt idx="511">
                  <c:v>-0.72094991548212084</c:v>
                </c:pt>
                <c:pt idx="512">
                  <c:v>-0.70365687313526781</c:v>
                </c:pt>
                <c:pt idx="513">
                  <c:v>-0.68550321889094823</c:v>
                </c:pt>
                <c:pt idx="514">
                  <c:v>-0.66651001801017451</c:v>
                </c:pt>
                <c:pt idx="515">
                  <c:v>-0.64669940621810285</c:v>
                </c:pt>
                <c:pt idx="516">
                  <c:v>-0.62609457375198174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D-47CE-AA58-08F0C5C2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88928"/>
        <c:axId val="545885976"/>
      </c:lineChart>
      <c:catAx>
        <c:axId val="5458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85976"/>
        <c:crosses val="autoZero"/>
        <c:auto val="1"/>
        <c:lblAlgn val="ctr"/>
        <c:lblOffset val="100"/>
        <c:noMultiLvlLbl val="0"/>
      </c:catAx>
      <c:valAx>
        <c:axId val="54588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Number </a:t>
            </a:r>
            <a:r>
              <a:rPr lang="en-US" baseline="0"/>
              <a:t>3 </a:t>
            </a:r>
            <a:r>
              <a:rPr lang="en-US" sz="1400" b="0" i="0" u="none" strike="noStrike" baseline="0">
                <a:effectLst/>
              </a:rPr>
              <a:t>Visual Representation of Six Block Height and Average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Height h (cm)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(2)'!$AI$12</c:f>
                <c:numCache>
                  <c:formatCode>General</c:formatCode>
                  <c:ptCount val="1"/>
                  <c:pt idx="0">
                    <c:v>2.0655911179773112E-2</c:v>
                  </c:pt>
                </c:numCache>
              </c:numRef>
            </c:plus>
            <c:minus>
              <c:numRef>
                <c:f>'Sept. 28 Mock Experiment (2)'!$AI$12</c:f>
                <c:numCache>
                  <c:formatCode>General</c:formatCode>
                  <c:ptCount val="1"/>
                  <c:pt idx="0">
                    <c:v>2.0655911179773112E-2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'Sept. 28 Mock Experiment (2)'!$AG$3:$AG$8</c:f>
              <c:numCache>
                <c:formatCode>General</c:formatCode>
                <c:ptCount val="6"/>
                <c:pt idx="0">
                  <c:v>4.37</c:v>
                </c:pt>
                <c:pt idx="1">
                  <c:v>4.3499999999999996</c:v>
                </c:pt>
                <c:pt idx="2">
                  <c:v>4.37</c:v>
                </c:pt>
                <c:pt idx="3" formatCode="0.00">
                  <c:v>4.4000000000000004</c:v>
                </c:pt>
                <c:pt idx="4">
                  <c:v>4.34</c:v>
                </c:pt>
                <c:pt idx="5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B-492F-8769-0B9CC632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13800"/>
        <c:axId val="508826592"/>
      </c:barChart>
      <c:lineChart>
        <c:grouping val="standard"/>
        <c:varyColors val="0"/>
        <c:ser>
          <c:idx val="1"/>
          <c:order val="1"/>
          <c:tx>
            <c:v>Average Height h (cm)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'Sept. 28 Mock Experiment (2)'!$AF$3:$AF$8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(2)'!$C$51:$C$56</c:f>
              <c:numCache>
                <c:formatCode>General</c:formatCode>
                <c:ptCount val="6"/>
                <c:pt idx="0">
                  <c:v>4.37</c:v>
                </c:pt>
                <c:pt idx="1">
                  <c:v>4.37</c:v>
                </c:pt>
                <c:pt idx="2">
                  <c:v>4.37</c:v>
                </c:pt>
                <c:pt idx="3">
                  <c:v>4.37</c:v>
                </c:pt>
                <c:pt idx="4">
                  <c:v>4.37</c:v>
                </c:pt>
                <c:pt idx="5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B-492F-8769-0B9CC632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13800"/>
        <c:axId val="508826592"/>
      </c:lineChart>
      <c:catAx>
        <c:axId val="50881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26592"/>
        <c:crosses val="autoZero"/>
        <c:auto val="1"/>
        <c:lblAlgn val="ctr"/>
        <c:lblOffset val="100"/>
        <c:noMultiLvlLbl val="1"/>
      </c:catAx>
      <c:valAx>
        <c:axId val="5088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</a:t>
            </a:r>
            <a:r>
              <a:rPr lang="en-US" sz="1400" b="0" i="0" u="none" strike="noStrike" baseline="0">
                <a:effectLst/>
              </a:rPr>
              <a:t>Number </a:t>
            </a:r>
            <a:r>
              <a:rPr lang="en-US"/>
              <a:t>4 </a:t>
            </a:r>
            <a:r>
              <a:rPr lang="en-US" sz="1400" b="0" i="0" u="none" strike="noStrike" baseline="0">
                <a:effectLst/>
              </a:rPr>
              <a:t>Visual Representation of Six Block Masses and Average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'Sept. 28 Mock Experiment (2)'!$AL$2</c:f>
              <c:strCache>
                <c:ptCount val="1"/>
                <c:pt idx="0">
                  <c:v>mass mi 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(2)'!$AN$12</c:f>
                <c:numCache>
                  <c:formatCode>General</c:formatCode>
                  <c:ptCount val="1"/>
                  <c:pt idx="0">
                    <c:v>0.3502380143083651</c:v>
                  </c:pt>
                </c:numCache>
              </c:numRef>
            </c:plus>
            <c:minus>
              <c:numRef>
                <c:f>'Sept. 28 Mock Experiment (2)'!$AN$12</c:f>
                <c:numCache>
                  <c:formatCode>General</c:formatCode>
                  <c:ptCount val="1"/>
                  <c:pt idx="0">
                    <c:v>0.3502380143083651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'Sept. 28 Mock Experiment (2)'!$AK$3:$AK$8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(2)'!$AL$3:$AL$8</c:f>
              <c:numCache>
                <c:formatCode>General</c:formatCode>
                <c:ptCount val="6"/>
                <c:pt idx="0">
                  <c:v>27.3</c:v>
                </c:pt>
                <c:pt idx="1">
                  <c:v>27.8</c:v>
                </c:pt>
                <c:pt idx="2">
                  <c:v>27.4</c:v>
                </c:pt>
                <c:pt idx="3">
                  <c:v>27.2</c:v>
                </c:pt>
                <c:pt idx="4" formatCode="0.0">
                  <c:v>27</c:v>
                </c:pt>
                <c:pt idx="5">
                  <c:v>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5-4BF3-9410-DA3961BEB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00352"/>
        <c:axId val="508793136"/>
      </c:barChart>
      <c:lineChart>
        <c:grouping val="standard"/>
        <c:varyColors val="0"/>
        <c:ser>
          <c:idx val="1"/>
          <c:order val="1"/>
          <c:tx>
            <c:v>Average Mass m (g)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'Sept. 28 Mock Experiment (2)'!$AK$3:$AK$8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(2)'!$E$51:$E$56</c:f>
              <c:numCache>
                <c:formatCode>General</c:formatCode>
                <c:ptCount val="6"/>
                <c:pt idx="0">
                  <c:v>27.4</c:v>
                </c:pt>
                <c:pt idx="1">
                  <c:v>27.4</c:v>
                </c:pt>
                <c:pt idx="2">
                  <c:v>27.4</c:v>
                </c:pt>
                <c:pt idx="3">
                  <c:v>27.4</c:v>
                </c:pt>
                <c:pt idx="4">
                  <c:v>27.4</c:v>
                </c:pt>
                <c:pt idx="5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5-4BF3-9410-DA3961BEB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00352"/>
        <c:axId val="508793136"/>
      </c:lineChart>
      <c:catAx>
        <c:axId val="5088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i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93136"/>
        <c:crosses val="autoZero"/>
        <c:auto val="1"/>
        <c:lblAlgn val="ctr"/>
        <c:lblOffset val="100"/>
        <c:noMultiLvlLbl val="1"/>
      </c:catAx>
      <c:valAx>
        <c:axId val="508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m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</a:t>
            </a:r>
            <a:r>
              <a:rPr lang="en-US" sz="1400" b="0" i="0" u="none" strike="noStrike" baseline="0">
                <a:effectLst/>
              </a:rPr>
              <a:t>Number </a:t>
            </a:r>
            <a:r>
              <a:rPr lang="en-US"/>
              <a:t>1 </a:t>
            </a:r>
            <a:r>
              <a:rPr lang="en-US" sz="1400" b="0" i="0" u="none" strike="noStrike" baseline="0">
                <a:effectLst/>
              </a:rPr>
              <a:t>Visual Representation of Six Block Lengths and Average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39907816400999"/>
          <c:y val="0.28252628263571289"/>
          <c:w val="0.74388547468151844"/>
          <c:h val="0.43508786505296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'Sept. 28 Mock Experiment (2)'!$W$2</c:f>
              <c:strCache>
                <c:ptCount val="1"/>
                <c:pt idx="0">
                  <c:v>Length li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(2)'!$Y$12</c:f>
                <c:numCache>
                  <c:formatCode>General</c:formatCode>
                  <c:ptCount val="1"/>
                  <c:pt idx="0">
                    <c:v>4.9396356140914005E-2</c:v>
                  </c:pt>
                </c:numCache>
              </c:numRef>
            </c:plus>
            <c:minus>
              <c:numRef>
                <c:f>'Sept. 28 Mock Experiment (2)'!$Y$12</c:f>
                <c:numCache>
                  <c:formatCode>General</c:formatCode>
                  <c:ptCount val="1"/>
                  <c:pt idx="0">
                    <c:v>4.9396356140914005E-2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'Sept. 28 Mock Experiment (2)'!$V$3:$V$8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(2)'!$W$3:$W$8</c:f>
              <c:numCache>
                <c:formatCode>0.00</c:formatCode>
                <c:ptCount val="6"/>
                <c:pt idx="0" formatCode="General">
                  <c:v>5.65</c:v>
                </c:pt>
                <c:pt idx="1">
                  <c:v>5.7</c:v>
                </c:pt>
                <c:pt idx="2" formatCode="General">
                  <c:v>5.68</c:v>
                </c:pt>
                <c:pt idx="3" formatCode="General">
                  <c:v>5.71</c:v>
                </c:pt>
                <c:pt idx="4">
                  <c:v>5.6</c:v>
                </c:pt>
                <c:pt idx="5" formatCode="General">
                  <c:v>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7-4978-843E-492EDD806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574616"/>
        <c:axId val="423574944"/>
      </c:barChart>
      <c:lineChart>
        <c:grouping val="standard"/>
        <c:varyColors val="0"/>
        <c:ser>
          <c:idx val="1"/>
          <c:order val="1"/>
          <c:tx>
            <c:v>Average Length l (cm)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77A7-4978-843E-492EDD806FBE}"/>
              </c:ext>
            </c:extLst>
          </c:dPt>
          <c:cat>
            <c:numRef>
              <c:f>'Sept. 28 Mock Experiment (2)'!$V$3:$V$8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(2)'!$A$51:$A$56</c:f>
              <c:numCache>
                <c:formatCode>General</c:formatCode>
                <c:ptCount val="6"/>
                <c:pt idx="0">
                  <c:v>5.68</c:v>
                </c:pt>
                <c:pt idx="1">
                  <c:v>5.68</c:v>
                </c:pt>
                <c:pt idx="2">
                  <c:v>5.68</c:v>
                </c:pt>
                <c:pt idx="3">
                  <c:v>5.68</c:v>
                </c:pt>
                <c:pt idx="4">
                  <c:v>5.68</c:v>
                </c:pt>
                <c:pt idx="5">
                  <c:v>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A7-4978-843E-492EDD806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74616"/>
        <c:axId val="423574944"/>
      </c:lineChart>
      <c:catAx>
        <c:axId val="42357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layout>
            <c:manualLayout>
              <c:xMode val="edge"/>
              <c:yMode val="edge"/>
              <c:x val="0.55415050252864728"/>
              <c:y val="0.772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4944"/>
        <c:crosses val="autoZero"/>
        <c:auto val="1"/>
        <c:lblAlgn val="ctr"/>
        <c:lblOffset val="100"/>
        <c:noMultiLvlLbl val="1"/>
      </c:catAx>
      <c:valAx>
        <c:axId val="4235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l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</a:t>
            </a:r>
            <a:r>
              <a:rPr lang="en-US" sz="1400" b="0" i="0" u="none" strike="noStrike" baseline="0">
                <a:effectLst/>
              </a:rPr>
              <a:t>Number </a:t>
            </a:r>
            <a:r>
              <a:rPr lang="en-US"/>
              <a:t>2 </a:t>
            </a:r>
            <a:r>
              <a:rPr lang="en-US" sz="1400" b="0" i="0" u="none" strike="noStrike" baseline="0">
                <a:effectLst/>
              </a:rPr>
              <a:t>Visual Representation of Six Block Widths and Average Width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'Sept. 28 Mock Experiment (2)'!$AB$2</c:f>
              <c:strCache>
                <c:ptCount val="1"/>
                <c:pt idx="0">
                  <c:v>width wi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(2)'!$AD$12</c:f>
                <c:numCache>
                  <c:formatCode>General</c:formatCode>
                  <c:ptCount val="1"/>
                  <c:pt idx="0">
                    <c:v>3.2710854467592289E-2</c:v>
                  </c:pt>
                </c:numCache>
              </c:numRef>
            </c:plus>
            <c:minus>
              <c:numRef>
                <c:f>'Sept. 28 Mock Experiment (2)'!$AD$12</c:f>
                <c:numCache>
                  <c:formatCode>General</c:formatCode>
                  <c:ptCount val="1"/>
                  <c:pt idx="0">
                    <c:v>3.2710854467592289E-2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'Sept. 28 Mock Experiment (2)'!$AA$3:$AA$8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(2)'!$AB$3:$AB$8</c:f>
              <c:numCache>
                <c:formatCode>General</c:formatCode>
                <c:ptCount val="6"/>
                <c:pt idx="0" formatCode="0.00">
                  <c:v>2.1</c:v>
                </c:pt>
                <c:pt idx="1">
                  <c:v>2.15</c:v>
                </c:pt>
                <c:pt idx="2">
                  <c:v>2.11</c:v>
                </c:pt>
                <c:pt idx="3">
                  <c:v>2.1800000000000002</c:v>
                </c:pt>
                <c:pt idx="4">
                  <c:v>2.11</c:v>
                </c:pt>
                <c:pt idx="5" formatCode="0.00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5A5-9BC5-7D023EB8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26264"/>
        <c:axId val="508831184"/>
      </c:barChart>
      <c:lineChart>
        <c:grouping val="standard"/>
        <c:varyColors val="0"/>
        <c:ser>
          <c:idx val="1"/>
          <c:order val="1"/>
          <c:tx>
            <c:v>Average Width w (cm)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'Sept. 28 Mock Experiment (2)'!$AA$3:$AA$8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(2)'!$B$51:$B$56</c:f>
              <c:numCache>
                <c:formatCode>0.00</c:formatCode>
                <c:ptCount val="6"/>
                <c:pt idx="0">
                  <c:v>2.1249999999999996</c:v>
                </c:pt>
                <c:pt idx="1">
                  <c:v>2.1249999999999996</c:v>
                </c:pt>
                <c:pt idx="2">
                  <c:v>2.1249999999999996</c:v>
                </c:pt>
                <c:pt idx="3">
                  <c:v>2.1249999999999996</c:v>
                </c:pt>
                <c:pt idx="4">
                  <c:v>2.1249999999999996</c:v>
                </c:pt>
                <c:pt idx="5">
                  <c:v>2.1249999999999996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C-45A5-9BC5-7D023EB8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26264"/>
        <c:axId val="508831184"/>
      </c:lineChart>
      <c:catAx>
        <c:axId val="5088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31184"/>
        <c:crosses val="autoZero"/>
        <c:auto val="1"/>
        <c:lblAlgn val="ctr"/>
        <c:lblOffset val="100"/>
        <c:noMultiLvlLbl val="1"/>
      </c:catAx>
      <c:valAx>
        <c:axId val="5088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w(cm)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Number </a:t>
            </a:r>
            <a:r>
              <a:rPr lang="en-US" baseline="0"/>
              <a:t>3 </a:t>
            </a:r>
            <a:r>
              <a:rPr lang="en-US" sz="1400" b="0" i="0" u="none" strike="noStrike" baseline="0">
                <a:effectLst/>
              </a:rPr>
              <a:t>Visual Representation of Six Block Height and Average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Height h (cm)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(2)'!$AI$12</c:f>
                <c:numCache>
                  <c:formatCode>General</c:formatCode>
                  <c:ptCount val="1"/>
                  <c:pt idx="0">
                    <c:v>2.0655911179773112E-2</c:v>
                  </c:pt>
                </c:numCache>
              </c:numRef>
            </c:plus>
            <c:minus>
              <c:numRef>
                <c:f>'Sept. 28 Mock Experiment (2)'!$AI$12</c:f>
                <c:numCache>
                  <c:formatCode>General</c:formatCode>
                  <c:ptCount val="1"/>
                  <c:pt idx="0">
                    <c:v>2.0655911179773112E-2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'Sept. 28 Mock Experiment (2)'!$AG$3:$AG$8</c:f>
              <c:numCache>
                <c:formatCode>General</c:formatCode>
                <c:ptCount val="6"/>
                <c:pt idx="0">
                  <c:v>4.37</c:v>
                </c:pt>
                <c:pt idx="1">
                  <c:v>4.3499999999999996</c:v>
                </c:pt>
                <c:pt idx="2">
                  <c:v>4.37</c:v>
                </c:pt>
                <c:pt idx="3" formatCode="0.00">
                  <c:v>4.4000000000000004</c:v>
                </c:pt>
                <c:pt idx="4">
                  <c:v>4.34</c:v>
                </c:pt>
                <c:pt idx="5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6-4624-B258-B6512492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13800"/>
        <c:axId val="508826592"/>
      </c:barChart>
      <c:lineChart>
        <c:grouping val="standard"/>
        <c:varyColors val="0"/>
        <c:ser>
          <c:idx val="1"/>
          <c:order val="1"/>
          <c:tx>
            <c:v>Average Height h (cm)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'Sept. 28 Mock Experiment (2)'!$AF$3:$AF$8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(2)'!$C$51:$C$56</c:f>
              <c:numCache>
                <c:formatCode>General</c:formatCode>
                <c:ptCount val="6"/>
                <c:pt idx="0">
                  <c:v>4.37</c:v>
                </c:pt>
                <c:pt idx="1">
                  <c:v>4.37</c:v>
                </c:pt>
                <c:pt idx="2">
                  <c:v>4.37</c:v>
                </c:pt>
                <c:pt idx="3">
                  <c:v>4.37</c:v>
                </c:pt>
                <c:pt idx="4">
                  <c:v>4.37</c:v>
                </c:pt>
                <c:pt idx="5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6-4624-B258-B6512492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13800"/>
        <c:axId val="508826592"/>
      </c:lineChart>
      <c:catAx>
        <c:axId val="50881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26592"/>
        <c:crosses val="autoZero"/>
        <c:auto val="1"/>
        <c:lblAlgn val="ctr"/>
        <c:lblOffset val="100"/>
        <c:noMultiLvlLbl val="1"/>
      </c:catAx>
      <c:valAx>
        <c:axId val="5088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</a:t>
            </a:r>
            <a:r>
              <a:rPr lang="en-US" sz="1400" b="0" i="0" u="none" strike="noStrike" baseline="0">
                <a:effectLst/>
              </a:rPr>
              <a:t>Number </a:t>
            </a:r>
            <a:r>
              <a:rPr lang="en-US"/>
              <a:t>4 </a:t>
            </a:r>
            <a:r>
              <a:rPr lang="en-US" sz="1400" b="0" i="0" u="none" strike="noStrike" baseline="0">
                <a:effectLst/>
              </a:rPr>
              <a:t>Visual Representation of Six Block Masses and Average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'Sept. 28 Mock Experiment (2)'!$AL$2</c:f>
              <c:strCache>
                <c:ptCount val="1"/>
                <c:pt idx="0">
                  <c:v>mass mi 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(2)'!$AN$12</c:f>
                <c:numCache>
                  <c:formatCode>General</c:formatCode>
                  <c:ptCount val="1"/>
                  <c:pt idx="0">
                    <c:v>0.3502380143083651</c:v>
                  </c:pt>
                </c:numCache>
              </c:numRef>
            </c:plus>
            <c:minus>
              <c:numRef>
                <c:f>'Sept. 28 Mock Experiment (2)'!$AN$12</c:f>
                <c:numCache>
                  <c:formatCode>General</c:formatCode>
                  <c:ptCount val="1"/>
                  <c:pt idx="0">
                    <c:v>0.3502380143083651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'Sept. 28 Mock Experiment (2)'!$AK$3:$AK$8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(2)'!$AL$3:$AL$8</c:f>
              <c:numCache>
                <c:formatCode>General</c:formatCode>
                <c:ptCount val="6"/>
                <c:pt idx="0">
                  <c:v>27.3</c:v>
                </c:pt>
                <c:pt idx="1">
                  <c:v>27.8</c:v>
                </c:pt>
                <c:pt idx="2">
                  <c:v>27.4</c:v>
                </c:pt>
                <c:pt idx="3">
                  <c:v>27.2</c:v>
                </c:pt>
                <c:pt idx="4" formatCode="0.0">
                  <c:v>27</c:v>
                </c:pt>
                <c:pt idx="5">
                  <c:v>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1-4A5F-95D6-FBB049F18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00352"/>
        <c:axId val="508793136"/>
      </c:barChart>
      <c:lineChart>
        <c:grouping val="standard"/>
        <c:varyColors val="0"/>
        <c:ser>
          <c:idx val="1"/>
          <c:order val="1"/>
          <c:tx>
            <c:v>Average Mass m (g)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'Sept. 28 Mock Experiment (2)'!$AK$3:$AK$8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'Sept. 28 Mock Experiment (2)'!$E$51:$E$56</c:f>
              <c:numCache>
                <c:formatCode>General</c:formatCode>
                <c:ptCount val="6"/>
                <c:pt idx="0">
                  <c:v>27.4</c:v>
                </c:pt>
                <c:pt idx="1">
                  <c:v>27.4</c:v>
                </c:pt>
                <c:pt idx="2">
                  <c:v>27.4</c:v>
                </c:pt>
                <c:pt idx="3">
                  <c:v>27.4</c:v>
                </c:pt>
                <c:pt idx="4">
                  <c:v>27.4</c:v>
                </c:pt>
                <c:pt idx="5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1-4A5F-95D6-FBB049F18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00352"/>
        <c:axId val="508793136"/>
      </c:lineChart>
      <c:catAx>
        <c:axId val="5088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93136"/>
        <c:crosses val="autoZero"/>
        <c:auto val="1"/>
        <c:lblAlgn val="ctr"/>
        <c:lblOffset val="100"/>
        <c:noMultiLvlLbl val="1"/>
      </c:catAx>
      <c:valAx>
        <c:axId val="508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m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Graph Number 5 Visual Representation of Six Block Volumes and Average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1178190553609"/>
          <c:y val="0.25083333333333335"/>
          <c:w val="0.79178991300971813"/>
          <c:h val="0.48398877223680375"/>
        </c:manualLayout>
      </c:layout>
      <c:barChart>
        <c:barDir val="col"/>
        <c:grouping val="clustered"/>
        <c:varyColors val="0"/>
        <c:ser>
          <c:idx val="0"/>
          <c:order val="0"/>
          <c:tx>
            <c:v>Volume V (cm3)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'Sept. 28 Mock Experiment (2)'!$O$12</c:f>
                <c:numCache>
                  <c:formatCode>General</c:formatCode>
                  <c:ptCount val="1"/>
                  <c:pt idx="0">
                    <c:v>1.2246350595939464</c:v>
                  </c:pt>
                </c:numCache>
              </c:numRef>
            </c:plus>
            <c:minus>
              <c:numRef>
                <c:f>'Sept. 28 Mock Experiment (2)'!$O$12</c:f>
                <c:numCache>
                  <c:formatCode>General</c:formatCode>
                  <c:ptCount val="1"/>
                  <c:pt idx="0">
                    <c:v>1.2246350595939464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'Sept. 28 Mock Experiment (2)'!$M$3:$M$8</c:f>
              <c:numCache>
                <c:formatCode>0.00</c:formatCode>
                <c:ptCount val="6"/>
                <c:pt idx="0">
                  <c:v>51.85005000000001</c:v>
                </c:pt>
                <c:pt idx="1">
                  <c:v>53.309249999999992</c:v>
                </c:pt>
                <c:pt idx="2">
                  <c:v>52.373575999999993</c:v>
                </c:pt>
                <c:pt idx="3">
                  <c:v>54.770320000000005</c:v>
                </c:pt>
                <c:pt idx="4">
                  <c:v>51.281439999999996</c:v>
                </c:pt>
                <c:pt idx="5">
                  <c:v>52.675980000000003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7-4D4B-9E3C-712902CD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067408"/>
        <c:axId val="445066424"/>
      </c:barChart>
      <c:lineChart>
        <c:grouping val="standard"/>
        <c:varyColors val="0"/>
        <c:ser>
          <c:idx val="1"/>
          <c:order val="1"/>
          <c:tx>
            <c:v>Average Volume v (cm3)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'Sept. 28 Mock Experiment (2)'!$L$40:$L$45</c:f>
              <c:numCache>
                <c:formatCode>0.00</c:formatCode>
                <c:ptCount val="6"/>
                <c:pt idx="0">
                  <c:v>52.710102666666664</c:v>
                </c:pt>
                <c:pt idx="1">
                  <c:v>52.710102666666664</c:v>
                </c:pt>
                <c:pt idx="2">
                  <c:v>52.710102666666664</c:v>
                </c:pt>
                <c:pt idx="3">
                  <c:v>52.710102666666664</c:v>
                </c:pt>
                <c:pt idx="4">
                  <c:v>52.710102666666664</c:v>
                </c:pt>
                <c:pt idx="5">
                  <c:v>52.710102666666664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7-4D4B-9E3C-712902CD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67408"/>
        <c:axId val="445066424"/>
      </c:lineChart>
      <c:catAx>
        <c:axId val="44506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</a:t>
                </a:r>
                <a:r>
                  <a:rPr lang="en-US"/>
                  <a:t>i</a:t>
                </a:r>
              </a:p>
            </c:rich>
          </c:tx>
          <c:layout>
            <c:manualLayout>
              <c:xMode val="edge"/>
              <c:yMode val="edge"/>
              <c:x val="0.46486005119930118"/>
              <c:y val="0.786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66424"/>
        <c:crosses val="autoZero"/>
        <c:auto val="1"/>
        <c:lblAlgn val="ctr"/>
        <c:lblOffset val="100"/>
        <c:noMultiLvlLbl val="0"/>
      </c:catAx>
      <c:valAx>
        <c:axId val="4450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V 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41642502699492"/>
          <c:y val="0.87094852726742478"/>
          <c:w val="0.7092331444994715"/>
          <c:h val="7.068109966406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15</xdr:row>
      <xdr:rowOff>22224</xdr:rowOff>
    </xdr:from>
    <xdr:to>
      <xdr:col>5</xdr:col>
      <xdr:colOff>6350</xdr:colOff>
      <xdr:row>34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1233B-7C35-4100-8F9A-B174A7425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15</xdr:row>
      <xdr:rowOff>3174</xdr:rowOff>
    </xdr:from>
    <xdr:to>
      <xdr:col>10</xdr:col>
      <xdr:colOff>19050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1C6DC-0124-4785-B063-F5324518A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22224</xdr:rowOff>
    </xdr:from>
    <xdr:to>
      <xdr:col>15</xdr:col>
      <xdr:colOff>25400</xdr:colOff>
      <xdr:row>36</xdr:row>
      <xdr:rowOff>69849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84A41-9E56-41E7-992A-5AFDDABF7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22225</xdr:colOff>
      <xdr:row>14</xdr:row>
      <xdr:rowOff>155574</xdr:rowOff>
    </xdr:from>
    <xdr:to>
      <xdr:col>20</xdr:col>
      <xdr:colOff>19050</xdr:colOff>
      <xdr:row>36</xdr:row>
      <xdr:rowOff>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D16D5E-F6FF-4899-978F-16A2EA528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14</xdr:row>
      <xdr:rowOff>165100</xdr:rowOff>
    </xdr:from>
    <xdr:ext cx="5670550" cy="27336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</xdr:colOff>
      <xdr:row>10</xdr:row>
      <xdr:rowOff>187325</xdr:rowOff>
    </xdr:from>
    <xdr:to>
      <xdr:col>7</xdr:col>
      <xdr:colOff>25400</xdr:colOff>
      <xdr:row>26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2477F-D586-4309-AD27-0AF37F9BC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2</xdr:row>
      <xdr:rowOff>3175</xdr:rowOff>
    </xdr:from>
    <xdr:to>
      <xdr:col>13</xdr:col>
      <xdr:colOff>130175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864D6B-28D3-45C5-9CE9-47D64C0F2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434975</xdr:colOff>
      <xdr:row>19</xdr:row>
      <xdr:rowOff>130175</xdr:rowOff>
    </xdr:from>
    <xdr:to>
      <xdr:col>13</xdr:col>
      <xdr:colOff>130175</xdr:colOff>
      <xdr:row>37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06F5B-0993-455A-92FB-99ADF2C60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3</xdr:row>
      <xdr:rowOff>111125</xdr:rowOff>
    </xdr:from>
    <xdr:to>
      <xdr:col>11</xdr:col>
      <xdr:colOff>460375</xdr:colOff>
      <xdr:row>20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02FFC-66CC-4916-B071-A127D7E8C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31750</xdr:colOff>
      <xdr:row>13</xdr:row>
      <xdr:rowOff>114300</xdr:rowOff>
    </xdr:from>
    <xdr:to>
      <xdr:col>25</xdr:col>
      <xdr:colOff>6350</xdr:colOff>
      <xdr:row>33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2F732-E403-4909-8CAE-FFE90855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10645</xdr:colOff>
      <xdr:row>13</xdr:row>
      <xdr:rowOff>137645</xdr:rowOff>
    </xdr:from>
    <xdr:to>
      <xdr:col>30</xdr:col>
      <xdr:colOff>20170</xdr:colOff>
      <xdr:row>31</xdr:row>
      <xdr:rowOff>108695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668A8-D8F3-4C40-BC1D-BC85654CA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600075</xdr:colOff>
      <xdr:row>13</xdr:row>
      <xdr:rowOff>149224</xdr:rowOff>
    </xdr:from>
    <xdr:to>
      <xdr:col>35</xdr:col>
      <xdr:colOff>6350</xdr:colOff>
      <xdr:row>33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30E8CA-2D2E-499A-9ED1-8B89222C0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13</xdr:row>
      <xdr:rowOff>149224</xdr:rowOff>
    </xdr:from>
    <xdr:to>
      <xdr:col>40</xdr:col>
      <xdr:colOff>6350</xdr:colOff>
      <xdr:row>32</xdr:row>
      <xdr:rowOff>158749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1E9BCC-76EF-4D09-8ED7-8E0F4013A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1028700</xdr:colOff>
      <xdr:row>13</xdr:row>
      <xdr:rowOff>168274</xdr:rowOff>
    </xdr:from>
    <xdr:to>
      <xdr:col>14</xdr:col>
      <xdr:colOff>895350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9FE3D-97F8-4685-8218-D2FFF54F4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561975</xdr:colOff>
      <xdr:row>13</xdr:row>
      <xdr:rowOff>146050</xdr:rowOff>
    </xdr:from>
    <xdr:to>
      <xdr:col>19</xdr:col>
      <xdr:colOff>787400</xdr:colOff>
      <xdr:row>32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1CCF84-BF01-47F8-B1D8-2A94CFE71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15</xdr:row>
      <xdr:rowOff>3174</xdr:rowOff>
    </xdr:from>
    <xdr:to>
      <xdr:col>15</xdr:col>
      <xdr:colOff>6350</xdr:colOff>
      <xdr:row>34</xdr:row>
      <xdr:rowOff>12699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6B04DF-EC7C-40DA-9ECE-DC29294B1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</xdr:colOff>
      <xdr:row>15</xdr:row>
      <xdr:rowOff>3174</xdr:rowOff>
    </xdr:from>
    <xdr:to>
      <xdr:col>20</xdr:col>
      <xdr:colOff>12700</xdr:colOff>
      <xdr:row>34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0640F6-F7F1-4BE2-BB45-EEB3F5CF6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25400</xdr:colOff>
      <xdr:row>14</xdr:row>
      <xdr:rowOff>149224</xdr:rowOff>
    </xdr:from>
    <xdr:to>
      <xdr:col>25</xdr:col>
      <xdr:colOff>6350</xdr:colOff>
      <xdr:row>34</xdr:row>
      <xdr:rowOff>38099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7B7CE-16D2-492B-9EAE-FD2F8EB6F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14</xdr:row>
      <xdr:rowOff>149224</xdr:rowOff>
    </xdr:from>
    <xdr:to>
      <xdr:col>30</xdr:col>
      <xdr:colOff>6350</xdr:colOff>
      <xdr:row>33</xdr:row>
      <xdr:rowOff>158749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6FFC74-792B-47B3-B70B-729B6AD00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97411</xdr:colOff>
      <xdr:row>0</xdr:row>
      <xdr:rowOff>0</xdr:rowOff>
    </xdr:from>
    <xdr:to>
      <xdr:col>9</xdr:col>
      <xdr:colOff>913190</xdr:colOff>
      <xdr:row>14</xdr:row>
      <xdr:rowOff>41649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B9B43A-C296-47A8-B2A0-ADFE83B5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1028700</xdr:colOff>
      <xdr:row>15</xdr:row>
      <xdr:rowOff>8648</xdr:rowOff>
    </xdr:from>
    <xdr:to>
      <xdr:col>35</xdr:col>
      <xdr:colOff>21897</xdr:colOff>
      <xdr:row>33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4D127A-CB8E-4E93-95D6-A566DBD4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3175</xdr:colOff>
      <xdr:row>14</xdr:row>
      <xdr:rowOff>152400</xdr:rowOff>
    </xdr:from>
    <xdr:to>
      <xdr:col>39</xdr:col>
      <xdr:colOff>996950</xdr:colOff>
      <xdr:row>33</xdr:row>
      <xdr:rowOff>120649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D89C68-09F2-4589-B665-D690E4F02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0.1177</cdr:x>
      <cdr:y>0.22021</cdr:y>
    </cdr:from>
    <cdr:to>
      <cdr:x>0.67311</cdr:x>
      <cdr:y>0.33276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DB8921-6C47-415A-A8A1-A74B3EEB352D}"/>
            </a:ext>
          </a:extLst>
        </cdr:cNvPr>
        <cdr:cNvSpPr txBox="1"/>
      </cdr:nvSpPr>
      <cdr:spPr>
        <a:xfrm xmlns:a="http://schemas.openxmlformats.org/drawingml/2006/main">
          <a:off x="552187" y="656897"/>
          <a:ext cx="2605689" cy="33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+mn-lt"/>
              <a:ea typeface="+mn-ea"/>
              <a:cs typeface="+mn-cs"/>
            </a:rPr>
            <a:t>CM= (0.517 +/- 0.002g/cm</a:t>
          </a:r>
          <a:r>
            <a:rPr lang="en-US" sz="900" b="0" i="0" baseline="30000">
              <a:effectLst/>
              <a:latin typeface="+mn-lt"/>
              <a:ea typeface="+mn-ea"/>
              <a:cs typeface="+mn-cs"/>
            </a:rPr>
            <a:t>3</a:t>
          </a:r>
          <a:r>
            <a:rPr lang="en-US" sz="900" b="0" i="0" baseline="0">
              <a:effectLst/>
              <a:latin typeface="+mn-lt"/>
              <a:ea typeface="+mn-ea"/>
              <a:cs typeface="+mn-cs"/>
            </a:rPr>
            <a:t>)CV + (0.532 +/- 0.009)g</a:t>
          </a:r>
          <a:endParaRPr lang="en-US" sz="900">
            <a:effectLst/>
          </a:endParaRPr>
        </a:p>
        <a:p xmlns:a="http://schemas.openxmlformats.org/drawingml/2006/main">
          <a:endParaRPr lang="en-US" sz="9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962025</xdr:colOff>
      <xdr:row>23</xdr:row>
      <xdr:rowOff>47625</xdr:rowOff>
    </xdr:from>
    <xdr:ext cx="4724400" cy="291465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1006475</xdr:colOff>
      <xdr:row>6</xdr:row>
      <xdr:rowOff>15875</xdr:rowOff>
    </xdr:from>
    <xdr:to>
      <xdr:col>8</xdr:col>
      <xdr:colOff>530225</xdr:colOff>
      <xdr:row>20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ED582-F40C-477D-B368-D2FBCB813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73025</xdr:colOff>
      <xdr:row>5</xdr:row>
      <xdr:rowOff>85725</xdr:rowOff>
    </xdr:from>
    <xdr:to>
      <xdr:col>16</xdr:col>
      <xdr:colOff>606425</xdr:colOff>
      <xdr:row>19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D4176-97FD-4C1F-B002-6E0F7CAD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3</xdr:row>
      <xdr:rowOff>171450</xdr:rowOff>
    </xdr:from>
    <xdr:ext cx="4781550" cy="29527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4</xdr:row>
      <xdr:rowOff>9525</xdr:rowOff>
    </xdr:from>
    <xdr:ext cx="4314825" cy="266700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876300</xdr:colOff>
      <xdr:row>0</xdr:row>
      <xdr:rowOff>142875</xdr:rowOff>
    </xdr:from>
    <xdr:ext cx="4305300" cy="26574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914400</xdr:colOff>
      <xdr:row>0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3" headerRowCount="0" headerRowDxfId="3" dataDxfId="2" totalsRowDxfId="1">
  <tableColumns count="1">
    <tableColumn id="1" xr3:uid="{00000000-0010-0000-0100-000001000000}" name="Column1" dataDxfId="0"/>
  </tableColumns>
  <tableStyleInfo name="Sept. 7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3" headerRowCount="0">
  <tableColumns count="1">
    <tableColumn id="1" xr3:uid="{00000000-0010-0000-0000-000001000000}" name="Column1"/>
  </tableColumns>
  <tableStyleInfo name="Sept. 1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0B4B-2238-470E-8995-D35EB036913F}">
  <dimension ref="A1:Z57"/>
  <sheetViews>
    <sheetView zoomScaleNormal="100" workbookViewId="0">
      <selection activeCell="F15" sqref="F15"/>
    </sheetView>
  </sheetViews>
  <sheetFormatPr defaultColWidth="8.77734375" defaultRowHeight="13.2" x14ac:dyDescent="0.25"/>
  <cols>
    <col min="1" max="1" width="8.77734375" style="45"/>
    <col min="2" max="2" width="14.21875" style="45" customWidth="1"/>
    <col min="3" max="3" width="11.44140625" style="45" customWidth="1"/>
    <col min="4" max="4" width="16.21875" style="45" customWidth="1"/>
    <col min="5" max="5" width="15.33203125" style="45" customWidth="1"/>
    <col min="6" max="6" width="5.5546875" style="45" customWidth="1"/>
    <col min="7" max="7" width="11.77734375" style="45" customWidth="1"/>
    <col min="8" max="8" width="12.77734375" style="45" customWidth="1"/>
    <col min="9" max="9" width="17.44140625" style="45" customWidth="1"/>
    <col min="10" max="10" width="11.77734375" style="45" customWidth="1"/>
    <col min="11" max="11" width="8.77734375" style="45"/>
    <col min="12" max="12" width="11.88671875" style="45" customWidth="1"/>
    <col min="13" max="13" width="12.77734375" style="45" customWidth="1"/>
    <col min="14" max="14" width="17.109375" style="45" customWidth="1"/>
    <col min="15" max="15" width="17.5546875" style="45" customWidth="1"/>
    <col min="16" max="16" width="8.77734375" style="45"/>
    <col min="17" max="17" width="13" style="45" customWidth="1"/>
    <col min="18" max="18" width="11.44140625" style="45" customWidth="1"/>
    <col min="19" max="19" width="16.44140625" style="45" customWidth="1"/>
    <col min="20" max="20" width="15.5546875" style="45" customWidth="1"/>
    <col min="21" max="21" width="8.77734375" style="45"/>
    <col min="22" max="22" width="15.6640625" style="45" customWidth="1"/>
    <col min="23" max="23" width="11.21875" style="45" customWidth="1"/>
    <col min="24" max="24" width="11.33203125" style="45" customWidth="1"/>
    <col min="25" max="25" width="11.44140625" style="45" customWidth="1"/>
    <col min="26" max="16384" width="8.77734375" style="45"/>
  </cols>
  <sheetData>
    <row r="1" spans="1:26" ht="13.8" x14ac:dyDescent="0.25">
      <c r="A1" s="44"/>
      <c r="B1" s="108" t="s">
        <v>158</v>
      </c>
      <c r="C1" s="109"/>
      <c r="D1" s="109"/>
      <c r="E1" s="109"/>
      <c r="F1" s="58"/>
      <c r="G1" s="110" t="s">
        <v>156</v>
      </c>
      <c r="H1" s="111"/>
      <c r="I1" s="111"/>
      <c r="J1" s="111"/>
      <c r="K1" s="58"/>
      <c r="L1" s="108" t="s">
        <v>160</v>
      </c>
      <c r="M1" s="109"/>
      <c r="N1" s="109"/>
      <c r="O1" s="109"/>
      <c r="P1" s="58"/>
      <c r="Q1" s="108" t="s">
        <v>159</v>
      </c>
      <c r="R1" s="109"/>
      <c r="S1" s="109"/>
      <c r="T1" s="109"/>
      <c r="U1" s="59"/>
      <c r="V1" s="107"/>
      <c r="W1" s="107"/>
      <c r="Z1" s="46"/>
    </row>
    <row r="2" spans="1:26" ht="37.950000000000003" customHeight="1" x14ac:dyDescent="0.25">
      <c r="B2" s="47" t="s">
        <v>132</v>
      </c>
      <c r="C2" s="48" t="s">
        <v>102</v>
      </c>
      <c r="D2" s="57" t="s">
        <v>134</v>
      </c>
      <c r="E2" s="57" t="s">
        <v>110</v>
      </c>
      <c r="G2" s="47" t="s">
        <v>132</v>
      </c>
      <c r="H2" s="48" t="s">
        <v>103</v>
      </c>
      <c r="I2" s="57" t="s">
        <v>111</v>
      </c>
      <c r="J2" s="57" t="s">
        <v>112</v>
      </c>
      <c r="L2" s="47" t="s">
        <v>132</v>
      </c>
      <c r="M2" s="48" t="s">
        <v>104</v>
      </c>
      <c r="N2" s="57" t="s">
        <v>113</v>
      </c>
      <c r="O2" s="57" t="s">
        <v>114</v>
      </c>
      <c r="Q2" s="47" t="s">
        <v>132</v>
      </c>
      <c r="R2" s="48" t="s">
        <v>105</v>
      </c>
      <c r="S2" s="57" t="s">
        <v>118</v>
      </c>
      <c r="T2" s="57" t="s">
        <v>119</v>
      </c>
      <c r="Y2" s="49"/>
      <c r="Z2" s="44"/>
    </row>
    <row r="3" spans="1:26" ht="12.45" customHeight="1" x14ac:dyDescent="0.25">
      <c r="B3" s="47">
        <v>1</v>
      </c>
      <c r="C3" s="47">
        <v>5.65</v>
      </c>
      <c r="D3" s="50">
        <f t="shared" ref="D3:D8" si="0">C3-$C$12</f>
        <v>-3.0000000000000249E-2</v>
      </c>
      <c r="E3" s="51">
        <f>D3^2</f>
        <v>9.0000000000001494E-4</v>
      </c>
      <c r="G3" s="47">
        <v>1</v>
      </c>
      <c r="H3" s="52">
        <v>2.1</v>
      </c>
      <c r="I3" s="52">
        <f t="shared" ref="I3:I8" si="1">H3-$H$10</f>
        <v>-2.4999999999999467E-2</v>
      </c>
      <c r="J3" s="60">
        <f>I3^2</f>
        <v>6.2499999999997334E-4</v>
      </c>
      <c r="L3" s="47">
        <v>1</v>
      </c>
      <c r="M3" s="47">
        <v>4.37</v>
      </c>
      <c r="N3" s="52">
        <f t="shared" ref="N3:N8" si="2">M3-$M$10</f>
        <v>3.3333333333329662E-3</v>
      </c>
      <c r="O3" s="51">
        <f>N3^2</f>
        <v>1.1111111111108664E-5</v>
      </c>
      <c r="Q3" s="47">
        <v>1</v>
      </c>
      <c r="R3" s="52">
        <v>27.3</v>
      </c>
      <c r="S3" s="53">
        <f t="shared" ref="S3:S8" si="3">R3-$R$10</f>
        <v>-0.13333333333333286</v>
      </c>
      <c r="T3" s="51">
        <f>S3^2</f>
        <v>1.7777777777777653E-2</v>
      </c>
      <c r="V3" s="66"/>
      <c r="X3" s="54"/>
    </row>
    <row r="4" spans="1:26" ht="12.45" customHeight="1" x14ac:dyDescent="0.25">
      <c r="B4" s="47">
        <v>2</v>
      </c>
      <c r="C4" s="52">
        <v>5.7</v>
      </c>
      <c r="D4" s="50">
        <f t="shared" si="0"/>
        <v>1.9999999999999574E-2</v>
      </c>
      <c r="E4" s="51">
        <f t="shared" ref="E4:E8" si="4">D4^2</f>
        <v>3.9999999999998294E-4</v>
      </c>
      <c r="G4" s="47">
        <v>2</v>
      </c>
      <c r="H4" s="47">
        <v>2.15</v>
      </c>
      <c r="I4" s="52">
        <f t="shared" si="1"/>
        <v>2.5000000000000355E-2</v>
      </c>
      <c r="J4" s="51">
        <f t="shared" ref="J4:J8" si="5">I4^2</f>
        <v>6.2500000000001779E-4</v>
      </c>
      <c r="L4" s="47">
        <v>2</v>
      </c>
      <c r="M4" s="47">
        <v>4.3499999999999996</v>
      </c>
      <c r="N4" s="52">
        <f t="shared" si="2"/>
        <v>-1.6666666666667496E-2</v>
      </c>
      <c r="O4" s="51">
        <f t="shared" ref="O4:O8" si="6">N4^2</f>
        <v>2.7777777777780542E-4</v>
      </c>
      <c r="Q4" s="47">
        <v>2</v>
      </c>
      <c r="R4" s="52">
        <v>27.8</v>
      </c>
      <c r="S4" s="53">
        <f t="shared" si="3"/>
        <v>0.36666666666666714</v>
      </c>
      <c r="T4" s="51">
        <f t="shared" ref="T4:T8" si="7">S4^2</f>
        <v>0.13444444444444478</v>
      </c>
      <c r="W4" s="54"/>
      <c r="X4" s="54"/>
    </row>
    <row r="5" spans="1:26" ht="12.45" customHeight="1" x14ac:dyDescent="0.25">
      <c r="B5" s="47">
        <v>3</v>
      </c>
      <c r="C5" s="47">
        <v>5.68</v>
      </c>
      <c r="D5" s="50">
        <f t="shared" si="0"/>
        <v>0</v>
      </c>
      <c r="E5" s="51">
        <f t="shared" si="4"/>
        <v>0</v>
      </c>
      <c r="G5" s="47">
        <v>3</v>
      </c>
      <c r="H5" s="47">
        <v>2.11</v>
      </c>
      <c r="I5" s="52">
        <f t="shared" si="1"/>
        <v>-1.499999999999968E-2</v>
      </c>
      <c r="J5" s="51">
        <f t="shared" si="5"/>
        <v>2.249999999999904E-4</v>
      </c>
      <c r="L5" s="47">
        <v>3</v>
      </c>
      <c r="M5" s="47">
        <v>4.37</v>
      </c>
      <c r="N5" s="52">
        <f t="shared" si="2"/>
        <v>3.3333333333329662E-3</v>
      </c>
      <c r="O5" s="51">
        <f t="shared" si="6"/>
        <v>1.1111111111108664E-5</v>
      </c>
      <c r="Q5" s="47">
        <v>3</v>
      </c>
      <c r="R5" s="52">
        <v>27.4</v>
      </c>
      <c r="S5" s="53">
        <f t="shared" si="3"/>
        <v>-3.3333333333334991E-2</v>
      </c>
      <c r="T5" s="51">
        <f t="shared" si="7"/>
        <v>1.1111111111112217E-3</v>
      </c>
      <c r="X5" s="54"/>
    </row>
    <row r="6" spans="1:26" ht="12.45" customHeight="1" x14ac:dyDescent="0.25">
      <c r="B6" s="47">
        <v>4</v>
      </c>
      <c r="C6" s="47">
        <v>5.71</v>
      </c>
      <c r="D6" s="50">
        <f t="shared" si="0"/>
        <v>2.9999999999999361E-2</v>
      </c>
      <c r="E6" s="51">
        <f>D6^2</f>
        <v>8.9999999999996159E-4</v>
      </c>
      <c r="G6" s="47">
        <v>4</v>
      </c>
      <c r="H6" s="52">
        <v>2.1800000000000002</v>
      </c>
      <c r="I6" s="52">
        <f t="shared" si="1"/>
        <v>5.5000000000000604E-2</v>
      </c>
      <c r="J6" s="51">
        <f t="shared" si="5"/>
        <v>3.0250000000000663E-3</v>
      </c>
      <c r="L6" s="47">
        <v>4</v>
      </c>
      <c r="M6" s="52">
        <v>4.4000000000000004</v>
      </c>
      <c r="N6" s="52">
        <f t="shared" si="2"/>
        <v>3.3333333333333215E-2</v>
      </c>
      <c r="O6" s="51">
        <f t="shared" si="6"/>
        <v>1.1111111111111033E-3</v>
      </c>
      <c r="Q6" s="47">
        <v>4</v>
      </c>
      <c r="R6" s="52">
        <v>27.2</v>
      </c>
      <c r="S6" s="53">
        <f t="shared" si="3"/>
        <v>-0.23333333333333428</v>
      </c>
      <c r="T6" s="51">
        <f t="shared" si="7"/>
        <v>5.4444444444444885E-2</v>
      </c>
      <c r="X6" s="54"/>
      <c r="Y6" s="54"/>
    </row>
    <row r="7" spans="1:26" ht="12.45" customHeight="1" x14ac:dyDescent="0.25">
      <c r="B7" s="47">
        <v>5</v>
      </c>
      <c r="C7" s="52">
        <v>5.6</v>
      </c>
      <c r="D7" s="50">
        <f t="shared" si="0"/>
        <v>-8.0000000000000959E-2</v>
      </c>
      <c r="E7" s="51">
        <f t="shared" si="4"/>
        <v>6.4000000000001538E-3</v>
      </c>
      <c r="G7" s="47">
        <v>5</v>
      </c>
      <c r="H7" s="47">
        <v>2.11</v>
      </c>
      <c r="I7" s="52">
        <f t="shared" si="1"/>
        <v>-1.499999999999968E-2</v>
      </c>
      <c r="J7" s="51">
        <f t="shared" si="5"/>
        <v>2.249999999999904E-4</v>
      </c>
      <c r="L7" s="47">
        <v>5</v>
      </c>
      <c r="M7" s="47">
        <v>4.34</v>
      </c>
      <c r="N7" s="52">
        <f t="shared" si="2"/>
        <v>-2.6666666666667282E-2</v>
      </c>
      <c r="O7" s="51">
        <f t="shared" si="6"/>
        <v>7.11111111111144E-4</v>
      </c>
      <c r="Q7" s="47">
        <v>5</v>
      </c>
      <c r="R7" s="52">
        <v>27</v>
      </c>
      <c r="S7" s="53">
        <f t="shared" si="3"/>
        <v>-0.43333333333333357</v>
      </c>
      <c r="T7" s="51">
        <f t="shared" si="7"/>
        <v>0.18777777777777799</v>
      </c>
      <c r="W7" s="54"/>
      <c r="X7" s="54"/>
    </row>
    <row r="8" spans="1:26" ht="12.45" customHeight="1" x14ac:dyDescent="0.25">
      <c r="B8" s="47">
        <v>6</v>
      </c>
      <c r="C8" s="47">
        <v>5.74</v>
      </c>
      <c r="D8" s="50">
        <f t="shared" si="0"/>
        <v>5.9999999999999609E-2</v>
      </c>
      <c r="E8" s="51">
        <f t="shared" si="4"/>
        <v>3.5999999999999531E-3</v>
      </c>
      <c r="G8" s="47">
        <v>6</v>
      </c>
      <c r="H8" s="52">
        <v>2.1</v>
      </c>
      <c r="I8" s="52">
        <f t="shared" si="1"/>
        <v>-2.4999999999999467E-2</v>
      </c>
      <c r="J8" s="51">
        <f t="shared" si="5"/>
        <v>6.2499999999997334E-4</v>
      </c>
      <c r="L8" s="47">
        <v>6</v>
      </c>
      <c r="M8" s="47">
        <v>4.37</v>
      </c>
      <c r="N8" s="52">
        <f t="shared" si="2"/>
        <v>3.3333333333329662E-3</v>
      </c>
      <c r="O8" s="51">
        <f t="shared" si="6"/>
        <v>1.1111111111108664E-5</v>
      </c>
      <c r="Q8" s="47">
        <v>6</v>
      </c>
      <c r="R8" s="52">
        <v>27.9</v>
      </c>
      <c r="S8" s="53">
        <f t="shared" si="3"/>
        <v>0.46666666666666501</v>
      </c>
      <c r="T8" s="51">
        <f t="shared" si="7"/>
        <v>0.21777777777777624</v>
      </c>
      <c r="X8" s="54"/>
    </row>
    <row r="9" spans="1:26" ht="12.45" customHeight="1" x14ac:dyDescent="0.25">
      <c r="V9" s="44"/>
      <c r="W9" s="55"/>
      <c r="X9" s="55"/>
      <c r="Y9" s="55"/>
    </row>
    <row r="10" spans="1:26" ht="28.8" x14ac:dyDescent="0.25">
      <c r="B10" s="48" t="s">
        <v>135</v>
      </c>
      <c r="C10" s="47">
        <f>AVERAGE(C3:C8)</f>
        <v>5.6800000000000006</v>
      </c>
      <c r="D10" s="48" t="s">
        <v>136</v>
      </c>
      <c r="E10" s="51">
        <f>(SUM(E3:E8))/(COUNT(E3:E8)-1)</f>
        <v>2.4400000000000129E-3</v>
      </c>
      <c r="G10" s="57" t="s">
        <v>115</v>
      </c>
      <c r="H10" s="52">
        <f>AVERAGE(H3:H8)</f>
        <v>2.1249999999999996</v>
      </c>
      <c r="I10" s="48" t="s">
        <v>138</v>
      </c>
      <c r="J10" s="51">
        <f>SUM(J3:J8)/(COUNT(J3:J8)-1)</f>
        <v>1.0700000000000024E-3</v>
      </c>
      <c r="L10" s="57" t="s">
        <v>116</v>
      </c>
      <c r="M10" s="52">
        <f>AVERAGE(M3:M8)</f>
        <v>4.3666666666666671</v>
      </c>
      <c r="N10" s="48" t="s">
        <v>121</v>
      </c>
      <c r="O10" s="51">
        <f>SUM(O3:O8)/(COUNT(O3:O8)-1)</f>
        <v>4.2666666666667577E-4</v>
      </c>
      <c r="Q10" s="57" t="s">
        <v>117</v>
      </c>
      <c r="R10" s="52">
        <f>AVERAGE(R3:R8)</f>
        <v>27.433333333333334</v>
      </c>
      <c r="S10" s="48" t="s">
        <v>122</v>
      </c>
      <c r="T10" s="51">
        <f>SUM(T3:T8)/(COUNT(T3:T8)-1)</f>
        <v>0.12266666666666656</v>
      </c>
    </row>
    <row r="11" spans="1:26" ht="42" x14ac:dyDescent="0.25">
      <c r="B11" s="56" t="s">
        <v>106</v>
      </c>
      <c r="C11" s="52">
        <f>SQRT(E10)</f>
        <v>4.9396356140914005E-2</v>
      </c>
      <c r="D11" s="69"/>
      <c r="E11" s="65"/>
      <c r="G11" s="56" t="s">
        <v>107</v>
      </c>
      <c r="H11" s="52">
        <f>SQRT(J10)</f>
        <v>3.2710854467592289E-2</v>
      </c>
      <c r="I11" s="70"/>
      <c r="J11" s="65"/>
      <c r="L11" s="56" t="s">
        <v>108</v>
      </c>
      <c r="M11" s="52">
        <f>SQRT(O10)</f>
        <v>2.0655911179773112E-2</v>
      </c>
      <c r="N11" s="70"/>
      <c r="O11" s="65"/>
      <c r="Q11" s="56" t="s">
        <v>109</v>
      </c>
      <c r="R11" s="52">
        <f>SQRT(T10)</f>
        <v>0.3502380143083651</v>
      </c>
      <c r="S11" s="70"/>
      <c r="T11" s="65"/>
    </row>
    <row r="12" spans="1:26" ht="39.6" x14ac:dyDescent="0.25">
      <c r="B12" s="22" t="s">
        <v>57</v>
      </c>
      <c r="C12" s="20">
        <f>AVERAGE(C3:C8)</f>
        <v>5.6800000000000006</v>
      </c>
      <c r="D12" s="21" t="s">
        <v>0</v>
      </c>
      <c r="E12" s="20">
        <f>SQRT(E10)</f>
        <v>4.9396356140914005E-2</v>
      </c>
      <c r="F12" s="100" t="s">
        <v>137</v>
      </c>
      <c r="G12" s="22" t="s">
        <v>58</v>
      </c>
      <c r="H12" s="20">
        <f>AVERAGE(H3:H8)</f>
        <v>2.1249999999999996</v>
      </c>
      <c r="I12" s="21" t="s">
        <v>0</v>
      </c>
      <c r="J12" s="20">
        <f>SQRT(J10)</f>
        <v>3.2710854467592289E-2</v>
      </c>
      <c r="K12" s="23"/>
      <c r="L12" s="22" t="s">
        <v>59</v>
      </c>
      <c r="M12" s="20">
        <f>AVERAGE(M3:M8)</f>
        <v>4.3666666666666671</v>
      </c>
      <c r="N12" s="21" t="s">
        <v>0</v>
      </c>
      <c r="O12" s="20">
        <f>SQRT(O10)</f>
        <v>2.0655911179773112E-2</v>
      </c>
      <c r="P12" s="23"/>
      <c r="Q12" s="22" t="s">
        <v>60</v>
      </c>
      <c r="R12" s="20">
        <v>27.433333333333334</v>
      </c>
      <c r="S12" s="21" t="s">
        <v>0</v>
      </c>
      <c r="T12" s="20">
        <f>SQRT(T10)</f>
        <v>0.3502380143083651</v>
      </c>
    </row>
    <row r="50" spans="1:4" x14ac:dyDescent="0.25">
      <c r="A50" s="92">
        <v>5.68</v>
      </c>
      <c r="B50" s="93">
        <f t="shared" ref="B50:B57" si="8">$H$12</f>
        <v>2.1249999999999996</v>
      </c>
      <c r="C50" s="92">
        <f>4.37</f>
        <v>4.37</v>
      </c>
      <c r="D50" s="92">
        <v>27.4</v>
      </c>
    </row>
    <row r="51" spans="1:4" x14ac:dyDescent="0.25">
      <c r="A51" s="92">
        <v>5.68</v>
      </c>
      <c r="B51" s="93">
        <f t="shared" si="8"/>
        <v>2.1249999999999996</v>
      </c>
      <c r="C51" s="92">
        <f t="shared" ref="C51:C56" si="9">4.37</f>
        <v>4.37</v>
      </c>
      <c r="D51" s="92">
        <v>27.4</v>
      </c>
    </row>
    <row r="52" spans="1:4" x14ac:dyDescent="0.25">
      <c r="A52" s="92">
        <v>5.68</v>
      </c>
      <c r="B52" s="93">
        <f t="shared" si="8"/>
        <v>2.1249999999999996</v>
      </c>
      <c r="C52" s="92">
        <f t="shared" si="9"/>
        <v>4.37</v>
      </c>
      <c r="D52" s="92">
        <v>27.4</v>
      </c>
    </row>
    <row r="53" spans="1:4" x14ac:dyDescent="0.25">
      <c r="A53" s="92">
        <v>5.68</v>
      </c>
      <c r="B53" s="93">
        <f t="shared" si="8"/>
        <v>2.1249999999999996</v>
      </c>
      <c r="C53" s="92">
        <f t="shared" si="9"/>
        <v>4.37</v>
      </c>
      <c r="D53" s="92">
        <v>27.4</v>
      </c>
    </row>
    <row r="54" spans="1:4" x14ac:dyDescent="0.25">
      <c r="A54" s="92">
        <v>5.68</v>
      </c>
      <c r="B54" s="93">
        <f t="shared" si="8"/>
        <v>2.1249999999999996</v>
      </c>
      <c r="C54" s="92">
        <f t="shared" si="9"/>
        <v>4.37</v>
      </c>
      <c r="D54" s="92">
        <v>27.4</v>
      </c>
    </row>
    <row r="55" spans="1:4" x14ac:dyDescent="0.25">
      <c r="A55" s="92">
        <v>5.68</v>
      </c>
      <c r="B55" s="93">
        <f t="shared" si="8"/>
        <v>2.1249999999999996</v>
      </c>
      <c r="C55" s="92">
        <f t="shared" si="9"/>
        <v>4.37</v>
      </c>
      <c r="D55" s="92">
        <v>27.4</v>
      </c>
    </row>
    <row r="56" spans="1:4" x14ac:dyDescent="0.25">
      <c r="A56" s="92">
        <v>5.68</v>
      </c>
      <c r="B56" s="93">
        <f t="shared" si="8"/>
        <v>2.1249999999999996</v>
      </c>
      <c r="C56" s="92">
        <f t="shared" si="9"/>
        <v>4.37</v>
      </c>
      <c r="D56" s="92">
        <v>27.4</v>
      </c>
    </row>
    <row r="57" spans="1:4" x14ac:dyDescent="0.25">
      <c r="A57" s="92">
        <v>5.68</v>
      </c>
      <c r="B57" s="93">
        <f t="shared" si="8"/>
        <v>2.1249999999999996</v>
      </c>
      <c r="C57" s="92">
        <f>4.37</f>
        <v>4.37</v>
      </c>
      <c r="D57" s="92">
        <v>27.4</v>
      </c>
    </row>
  </sheetData>
  <mergeCells count="5">
    <mergeCell ref="V1:W1"/>
    <mergeCell ref="B1:E1"/>
    <mergeCell ref="Q1:T1"/>
    <mergeCell ref="L1:O1"/>
    <mergeCell ref="G1:J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1"/>
  <sheetViews>
    <sheetView workbookViewId="0">
      <selection activeCell="B13" sqref="B13"/>
    </sheetView>
  </sheetViews>
  <sheetFormatPr defaultColWidth="14.44140625" defaultRowHeight="15.75" customHeight="1" x14ac:dyDescent="0.25"/>
  <sheetData>
    <row r="1" spans="1:6" ht="15.75" customHeight="1" x14ac:dyDescent="0.25">
      <c r="A1" s="2" t="s">
        <v>14</v>
      </c>
    </row>
    <row r="3" spans="1:6" ht="15.75" customHeight="1" x14ac:dyDescent="0.25">
      <c r="A3" s="33" t="s">
        <v>80</v>
      </c>
    </row>
    <row r="4" spans="1:6" ht="15.75" customHeight="1" x14ac:dyDescent="0.25">
      <c r="A4" s="5" t="s">
        <v>17</v>
      </c>
      <c r="B4" s="5" t="s">
        <v>11</v>
      </c>
      <c r="C4" s="5" t="s">
        <v>12</v>
      </c>
      <c r="D4" s="12" t="s">
        <v>18</v>
      </c>
      <c r="E4" s="5" t="s">
        <v>19</v>
      </c>
      <c r="F4" s="5" t="s">
        <v>20</v>
      </c>
    </row>
    <row r="5" spans="1:6" ht="15.75" customHeight="1" x14ac:dyDescent="0.25">
      <c r="A5" s="5">
        <v>1</v>
      </c>
      <c r="B5" s="5">
        <v>1</v>
      </c>
      <c r="C5" s="5">
        <v>7.16</v>
      </c>
      <c r="D5" s="5">
        <f t="shared" ref="D5:E5" si="0">B5^2</f>
        <v>1</v>
      </c>
      <c r="E5" s="13">
        <f t="shared" si="0"/>
        <v>51.265599999999999</v>
      </c>
      <c r="F5" s="5">
        <f t="shared" ref="F5:F10" si="1">B5*C5</f>
        <v>7.16</v>
      </c>
    </row>
    <row r="6" spans="1:6" ht="15.75" customHeight="1" x14ac:dyDescent="0.25">
      <c r="A6" s="5">
        <v>2</v>
      </c>
      <c r="B6" s="5">
        <v>2</v>
      </c>
      <c r="C6" s="5">
        <v>7.25</v>
      </c>
      <c r="D6" s="5">
        <f t="shared" ref="D6:E6" si="2">B6^2</f>
        <v>4</v>
      </c>
      <c r="E6" s="13">
        <f t="shared" si="2"/>
        <v>52.5625</v>
      </c>
      <c r="F6" s="13">
        <f t="shared" si="1"/>
        <v>14.5</v>
      </c>
    </row>
    <row r="7" spans="1:6" ht="15.75" customHeight="1" x14ac:dyDescent="0.25">
      <c r="A7" s="5">
        <v>3</v>
      </c>
      <c r="B7" s="5">
        <v>3</v>
      </c>
      <c r="C7" s="5">
        <v>7.43</v>
      </c>
      <c r="D7" s="5">
        <f t="shared" ref="D7:E7" si="3">B7^2</f>
        <v>9</v>
      </c>
      <c r="E7" s="13">
        <f t="shared" si="3"/>
        <v>55.204899999999995</v>
      </c>
      <c r="F7" s="5">
        <f t="shared" si="1"/>
        <v>22.29</v>
      </c>
    </row>
    <row r="8" spans="1:6" ht="15.75" customHeight="1" x14ac:dyDescent="0.25">
      <c r="A8" s="5">
        <v>4</v>
      </c>
      <c r="B8" s="5">
        <v>4</v>
      </c>
      <c r="C8" s="5">
        <v>7.61</v>
      </c>
      <c r="D8" s="5">
        <f t="shared" ref="D8:E8" si="4">B8^2</f>
        <v>16</v>
      </c>
      <c r="E8" s="13">
        <f t="shared" si="4"/>
        <v>57.912100000000002</v>
      </c>
      <c r="F8" s="5">
        <f t="shared" si="1"/>
        <v>30.44</v>
      </c>
    </row>
    <row r="9" spans="1:6" ht="15.75" customHeight="1" x14ac:dyDescent="0.25">
      <c r="A9" s="5">
        <v>5</v>
      </c>
      <c r="B9" s="5">
        <v>5</v>
      </c>
      <c r="C9" s="13">
        <v>7.7</v>
      </c>
      <c r="D9" s="5">
        <f t="shared" ref="D9:E9" si="5">B9^2</f>
        <v>25</v>
      </c>
      <c r="E9" s="13">
        <f t="shared" si="5"/>
        <v>59.290000000000006</v>
      </c>
      <c r="F9" s="13">
        <f t="shared" si="1"/>
        <v>38.5</v>
      </c>
    </row>
    <row r="10" spans="1:6" ht="15.75" customHeight="1" x14ac:dyDescent="0.25">
      <c r="A10" s="5">
        <v>6</v>
      </c>
      <c r="B10" s="5">
        <v>6</v>
      </c>
      <c r="C10" s="5">
        <v>7.79</v>
      </c>
      <c r="D10" s="5">
        <f t="shared" ref="D10:E10" si="6">B10^2</f>
        <v>36</v>
      </c>
      <c r="E10" s="13">
        <f t="shared" si="6"/>
        <v>60.684100000000001</v>
      </c>
      <c r="F10" s="5">
        <f t="shared" si="1"/>
        <v>46.74</v>
      </c>
    </row>
    <row r="11" spans="1:6" ht="15.75" customHeight="1" x14ac:dyDescent="0.25">
      <c r="A11" s="5" t="s">
        <v>21</v>
      </c>
      <c r="B11" s="5">
        <f t="shared" ref="B11:F11" si="7">SUM(B5:B10)</f>
        <v>21</v>
      </c>
      <c r="C11" s="5">
        <f t="shared" si="7"/>
        <v>44.94</v>
      </c>
      <c r="D11" s="5">
        <f t="shared" si="7"/>
        <v>91</v>
      </c>
      <c r="E11" s="13">
        <f t="shared" si="7"/>
        <v>336.91920000000005</v>
      </c>
      <c r="F11" s="5">
        <f t="shared" si="7"/>
        <v>159.63</v>
      </c>
    </row>
    <row r="13" spans="1:6" ht="15.75" customHeight="1" x14ac:dyDescent="0.25">
      <c r="A13" s="27" t="s">
        <v>15</v>
      </c>
      <c r="B13" s="34">
        <f>(F11-(1/A10)*B11*C11)/(D11-(1/A10)*B11^2)</f>
        <v>0.1337142857142859</v>
      </c>
      <c r="C13" s="27" t="s">
        <v>23</v>
      </c>
      <c r="D13" s="34">
        <f>(D14)/(SQRT(D11-(1/A10)*B11^2))</f>
        <v>9.0305603596688259E-3</v>
      </c>
    </row>
    <row r="14" spans="1:6" ht="15.75" customHeight="1" x14ac:dyDescent="0.25">
      <c r="A14" s="27" t="s">
        <v>16</v>
      </c>
      <c r="B14" s="34">
        <f>1/A10*(C11-B13*B11)</f>
        <v>7.0219999999999985</v>
      </c>
      <c r="C14" s="27" t="s">
        <v>22</v>
      </c>
      <c r="D14" s="34">
        <f>SQRT((E11-B14*C11-B13*F11)/(A10-2))</f>
        <v>3.7777544350690452E-2</v>
      </c>
    </row>
    <row r="16" spans="1:6" ht="15.75" customHeight="1" x14ac:dyDescent="0.25">
      <c r="A16" s="4">
        <f t="shared" ref="A16:A21" si="8">B5</f>
        <v>1</v>
      </c>
      <c r="B16" s="18">
        <f t="shared" ref="B16:B21" si="9">$B$13*A16+$B$14</f>
        <v>7.1557142857142839</v>
      </c>
    </row>
    <row r="17" spans="1:2" ht="15.75" customHeight="1" x14ac:dyDescent="0.25">
      <c r="A17" s="4">
        <f t="shared" si="8"/>
        <v>2</v>
      </c>
      <c r="B17" s="18">
        <f t="shared" si="9"/>
        <v>7.2894285714285703</v>
      </c>
    </row>
    <row r="18" spans="1:2" ht="15.75" customHeight="1" x14ac:dyDescent="0.25">
      <c r="A18" s="4">
        <f t="shared" si="8"/>
        <v>3</v>
      </c>
      <c r="B18" s="18">
        <f t="shared" si="9"/>
        <v>7.4231428571428566</v>
      </c>
    </row>
    <row r="19" spans="1:2" ht="15.75" customHeight="1" x14ac:dyDescent="0.25">
      <c r="A19" s="4">
        <f t="shared" si="8"/>
        <v>4</v>
      </c>
      <c r="B19" s="18">
        <f t="shared" si="9"/>
        <v>7.5568571428571421</v>
      </c>
    </row>
    <row r="20" spans="1:2" ht="15.75" customHeight="1" x14ac:dyDescent="0.25">
      <c r="A20" s="4">
        <f t="shared" si="8"/>
        <v>5</v>
      </c>
      <c r="B20" s="18">
        <f t="shared" si="9"/>
        <v>7.6905714285714275</v>
      </c>
    </row>
    <row r="21" spans="1:2" ht="15.75" customHeight="1" x14ac:dyDescent="0.25">
      <c r="A21" s="4">
        <f t="shared" si="8"/>
        <v>6</v>
      </c>
      <c r="B21" s="18">
        <f t="shared" si="9"/>
        <v>7.8242857142857138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3"/>
  <sheetViews>
    <sheetView workbookViewId="0">
      <selection activeCell="C13" sqref="C13:E13"/>
    </sheetView>
  </sheetViews>
  <sheetFormatPr defaultColWidth="14.44140625" defaultRowHeight="15.75" customHeight="1" x14ac:dyDescent="0.25"/>
  <cols>
    <col min="1" max="1" width="21.5546875" style="23" customWidth="1"/>
    <col min="2" max="2" width="14.44140625" style="23"/>
    <col min="3" max="3" width="18.21875" style="23" customWidth="1"/>
    <col min="4" max="4" width="14.44140625" style="23"/>
    <col min="5" max="5" width="17.5546875" style="23" customWidth="1"/>
    <col min="6" max="16384" width="14.44140625" style="23"/>
  </cols>
  <sheetData>
    <row r="1" spans="1:26" ht="15.75" customHeight="1" x14ac:dyDescent="0.25">
      <c r="A1" s="7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3" spans="1:26" ht="16.05" customHeight="1" x14ac:dyDescent="0.25">
      <c r="A3" s="129" t="s">
        <v>83</v>
      </c>
      <c r="B3" s="129"/>
    </row>
    <row r="4" spans="1:26" ht="15.75" customHeight="1" x14ac:dyDescent="0.25">
      <c r="A4" s="37" t="s">
        <v>17</v>
      </c>
      <c r="B4" s="37" t="s">
        <v>11</v>
      </c>
      <c r="C4" s="35" t="s">
        <v>81</v>
      </c>
      <c r="D4" s="4" t="s">
        <v>2</v>
      </c>
    </row>
    <row r="5" spans="1:26" ht="15.75" customHeight="1" x14ac:dyDescent="0.25">
      <c r="A5" s="4">
        <v>1</v>
      </c>
      <c r="B5" s="4">
        <v>25.3</v>
      </c>
      <c r="C5" s="17">
        <f>B5-$B$12</f>
        <v>1.120000000000001</v>
      </c>
      <c r="D5" s="17">
        <f t="shared" ref="D5:D9" si="0">C5^2</f>
        <v>1.2544000000000022</v>
      </c>
    </row>
    <row r="6" spans="1:26" ht="15.75" customHeight="1" x14ac:dyDescent="0.25">
      <c r="A6" s="4">
        <v>2</v>
      </c>
      <c r="B6" s="4">
        <v>24.8</v>
      </c>
      <c r="C6" s="17">
        <f>B6-$B$12</f>
        <v>0.62000000000000099</v>
      </c>
      <c r="D6" s="17">
        <f t="shared" si="0"/>
        <v>0.38440000000000124</v>
      </c>
    </row>
    <row r="7" spans="1:26" ht="15.75" customHeight="1" x14ac:dyDescent="0.25">
      <c r="A7" s="4">
        <v>3</v>
      </c>
      <c r="B7" s="4">
        <v>22.1</v>
      </c>
      <c r="C7" s="17">
        <f>B7-$B$12</f>
        <v>-2.0799999999999983</v>
      </c>
      <c r="D7" s="17">
        <f t="shared" si="0"/>
        <v>4.3263999999999925</v>
      </c>
    </row>
    <row r="8" spans="1:26" ht="15.75" customHeight="1" x14ac:dyDescent="0.25">
      <c r="A8" s="4">
        <v>4</v>
      </c>
      <c r="B8" s="4">
        <v>23.6</v>
      </c>
      <c r="C8" s="17">
        <f>B8-$B$12</f>
        <v>-0.57999999999999829</v>
      </c>
      <c r="D8" s="17">
        <f t="shared" si="0"/>
        <v>0.33639999999999803</v>
      </c>
    </row>
    <row r="9" spans="1:26" ht="15.75" customHeight="1" x14ac:dyDescent="0.25">
      <c r="A9" s="4">
        <v>5</v>
      </c>
      <c r="B9" s="4">
        <v>25.1</v>
      </c>
      <c r="C9" s="17">
        <f>B9-$B$12</f>
        <v>0.92000000000000171</v>
      </c>
      <c r="D9" s="17">
        <f t="shared" si="0"/>
        <v>0.84640000000000315</v>
      </c>
    </row>
    <row r="11" spans="1:26" ht="15.75" customHeight="1" x14ac:dyDescent="0.25">
      <c r="A11" s="32" t="s">
        <v>21</v>
      </c>
      <c r="B11" s="36">
        <f>SUM(B5:B9)</f>
        <v>120.9</v>
      </c>
      <c r="C11" s="25"/>
      <c r="D11" s="19">
        <f>SUM(D5:D9)</f>
        <v>7.1479999999999961</v>
      </c>
    </row>
    <row r="12" spans="1:26" ht="15.75" customHeight="1" x14ac:dyDescent="0.25">
      <c r="A12" s="27" t="s">
        <v>3</v>
      </c>
      <c r="B12" s="36">
        <f>AVERAGE($B$5:$B$9)</f>
        <v>24.18</v>
      </c>
      <c r="C12" s="25"/>
      <c r="D12" s="19">
        <f>D11/(COUNT(B5:B9)-1)</f>
        <v>1.786999999999999</v>
      </c>
      <c r="E12" s="1"/>
    </row>
    <row r="13" spans="1:26" ht="15.75" customHeight="1" x14ac:dyDescent="0.25">
      <c r="A13" s="32" t="s">
        <v>82</v>
      </c>
      <c r="B13" s="41">
        <f>AVERAGE($B$5:$B$9)</f>
        <v>24.18</v>
      </c>
      <c r="C13" s="42" t="s">
        <v>0</v>
      </c>
      <c r="D13" s="41">
        <f>SQRT(D12)</f>
        <v>1.3367871932360809</v>
      </c>
    </row>
  </sheetData>
  <mergeCells count="1">
    <mergeCell ref="A3:B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8"/>
  <sheetViews>
    <sheetView topLeftCell="B1" workbookViewId="0">
      <selection activeCell="C13" sqref="C13:E13"/>
    </sheetView>
  </sheetViews>
  <sheetFormatPr defaultColWidth="14.44140625" defaultRowHeight="15.75" customHeight="1" x14ac:dyDescent="0.25"/>
  <cols>
    <col min="3" max="3" width="15.88671875" customWidth="1"/>
    <col min="8" max="8" width="14.44140625" customWidth="1"/>
  </cols>
  <sheetData>
    <row r="1" spans="1:9" ht="15.75" customHeight="1" x14ac:dyDescent="0.25">
      <c r="A1" s="2" t="s">
        <v>14</v>
      </c>
    </row>
    <row r="2" spans="1:9" ht="28.5" customHeight="1" x14ac:dyDescent="0.25">
      <c r="A2" s="132" t="s">
        <v>91</v>
      </c>
      <c r="B2" s="133"/>
      <c r="C2" s="133"/>
      <c r="H2" s="131" t="s">
        <v>84</v>
      </c>
      <c r="I2" s="131"/>
    </row>
    <row r="3" spans="1:9" ht="15.45" customHeight="1" x14ac:dyDescent="0.25">
      <c r="A3" s="4" t="s">
        <v>17</v>
      </c>
      <c r="B3" s="4" t="s">
        <v>86</v>
      </c>
      <c r="C3" s="39" t="s">
        <v>87</v>
      </c>
      <c r="D3" s="16" t="s">
        <v>85</v>
      </c>
      <c r="E3" s="39" t="s">
        <v>88</v>
      </c>
      <c r="F3" s="39" t="s">
        <v>89</v>
      </c>
      <c r="H3" s="27" t="s">
        <v>33</v>
      </c>
      <c r="I3" s="26" t="s">
        <v>55</v>
      </c>
    </row>
    <row r="4" spans="1:9" ht="15.75" customHeight="1" x14ac:dyDescent="0.25">
      <c r="A4" s="4">
        <v>1</v>
      </c>
      <c r="B4" s="4">
        <v>5</v>
      </c>
      <c r="C4" s="4">
        <v>27.5</v>
      </c>
      <c r="D4" s="4">
        <f t="shared" ref="D4:E4" si="0">B4^2</f>
        <v>25</v>
      </c>
      <c r="E4" s="4">
        <f t="shared" si="0"/>
        <v>756.25</v>
      </c>
      <c r="F4" s="4">
        <f t="shared" ref="F4:F9" si="1">B4*C4</f>
        <v>137.5</v>
      </c>
      <c r="H4" s="27">
        <f t="shared" ref="H4:H9" si="2">B4</f>
        <v>5</v>
      </c>
      <c r="I4" s="38">
        <f t="shared" ref="I4:I9" si="3">$I$11*H4+$I$12</f>
        <v>26.176190476190424</v>
      </c>
    </row>
    <row r="5" spans="1:9" ht="15.75" customHeight="1" x14ac:dyDescent="0.25">
      <c r="A5" s="4">
        <v>2</v>
      </c>
      <c r="B5" s="4">
        <v>6</v>
      </c>
      <c r="C5" s="4">
        <v>29.8</v>
      </c>
      <c r="D5" s="4">
        <f t="shared" ref="D5:E5" si="4">B5^2</f>
        <v>36</v>
      </c>
      <c r="E5" s="4">
        <f t="shared" si="4"/>
        <v>888.04000000000008</v>
      </c>
      <c r="F5" s="4">
        <f t="shared" si="1"/>
        <v>178.8</v>
      </c>
      <c r="H5" s="27">
        <f t="shared" si="2"/>
        <v>6</v>
      </c>
      <c r="I5" s="38">
        <f t="shared" si="3"/>
        <v>30.099047619047585</v>
      </c>
    </row>
    <row r="6" spans="1:9" ht="15.75" customHeight="1" x14ac:dyDescent="0.25">
      <c r="A6" s="4">
        <v>3</v>
      </c>
      <c r="B6" s="4">
        <v>7</v>
      </c>
      <c r="C6" s="4">
        <v>32.5</v>
      </c>
      <c r="D6" s="4">
        <f t="shared" ref="D6:E6" si="5">B6^2</f>
        <v>49</v>
      </c>
      <c r="E6" s="4">
        <f t="shared" si="5"/>
        <v>1056.25</v>
      </c>
      <c r="F6" s="4">
        <f t="shared" si="1"/>
        <v>227.5</v>
      </c>
      <c r="H6" s="27">
        <f t="shared" si="2"/>
        <v>7</v>
      </c>
      <c r="I6" s="38">
        <f t="shared" si="3"/>
        <v>34.02190476190475</v>
      </c>
    </row>
    <row r="7" spans="1:9" ht="15.75" customHeight="1" x14ac:dyDescent="0.25">
      <c r="A7" s="4">
        <v>4</v>
      </c>
      <c r="B7" s="4">
        <v>8</v>
      </c>
      <c r="C7" s="4">
        <v>38.4</v>
      </c>
      <c r="D7" s="4">
        <f t="shared" ref="D7:E7" si="6">B7^2</f>
        <v>64</v>
      </c>
      <c r="E7" s="4">
        <f t="shared" si="6"/>
        <v>1474.56</v>
      </c>
      <c r="F7" s="4">
        <f t="shared" si="1"/>
        <v>307.2</v>
      </c>
      <c r="H7" s="27">
        <f t="shared" si="2"/>
        <v>8</v>
      </c>
      <c r="I7" s="38">
        <f t="shared" si="3"/>
        <v>37.944761904761911</v>
      </c>
    </row>
    <row r="8" spans="1:9" ht="15.75" customHeight="1" x14ac:dyDescent="0.25">
      <c r="A8" s="4">
        <v>5</v>
      </c>
      <c r="B8" s="4">
        <v>9</v>
      </c>
      <c r="C8" s="4">
        <v>40.1</v>
      </c>
      <c r="D8" s="4">
        <f t="shared" ref="D8:E8" si="7">B8^2</f>
        <v>81</v>
      </c>
      <c r="E8" s="4">
        <f t="shared" si="7"/>
        <v>1608.0100000000002</v>
      </c>
      <c r="F8" s="4">
        <f t="shared" si="1"/>
        <v>360.90000000000003</v>
      </c>
      <c r="H8" s="27">
        <f t="shared" si="2"/>
        <v>9</v>
      </c>
      <c r="I8" s="38">
        <f t="shared" si="3"/>
        <v>41.867619047619073</v>
      </c>
    </row>
    <row r="9" spans="1:9" ht="15.75" customHeight="1" x14ac:dyDescent="0.25">
      <c r="A9" s="4">
        <v>6</v>
      </c>
      <c r="B9" s="4">
        <v>10</v>
      </c>
      <c r="C9" s="4">
        <v>47.6</v>
      </c>
      <c r="D9" s="4">
        <f t="shared" ref="D9:E9" si="8">B9^2</f>
        <v>100</v>
      </c>
      <c r="E9" s="4">
        <f t="shared" si="8"/>
        <v>2265.7600000000002</v>
      </c>
      <c r="F9" s="4">
        <f t="shared" si="1"/>
        <v>476</v>
      </c>
      <c r="H9" s="27">
        <f t="shared" si="2"/>
        <v>10</v>
      </c>
      <c r="I9" s="38">
        <f t="shared" si="3"/>
        <v>45.790476190476234</v>
      </c>
    </row>
    <row r="10" spans="1:9" ht="15.75" customHeight="1" x14ac:dyDescent="0.25">
      <c r="A10" s="4" t="s">
        <v>21</v>
      </c>
      <c r="B10" s="4">
        <f t="shared" ref="B10:F10" si="9">SUM(B4:B9)</f>
        <v>45</v>
      </c>
      <c r="C10" s="4">
        <f t="shared" si="9"/>
        <v>215.89999999999998</v>
      </c>
      <c r="D10" s="17">
        <f t="shared" si="9"/>
        <v>355</v>
      </c>
      <c r="E10" s="18">
        <f t="shared" si="9"/>
        <v>8048.8700000000008</v>
      </c>
      <c r="F10" s="4">
        <f t="shared" si="9"/>
        <v>1687.9</v>
      </c>
    </row>
    <row r="11" spans="1:9" ht="15.75" customHeight="1" x14ac:dyDescent="0.25">
      <c r="H11" s="27" t="s">
        <v>15</v>
      </c>
      <c r="I11" s="38">
        <f>(F10-(A4/A9)*B10*C10)/(D10-(A4/A9)*B10^2)</f>
        <v>3.9228571428571613</v>
      </c>
    </row>
    <row r="12" spans="1:9" ht="15.75" customHeight="1" x14ac:dyDescent="0.25">
      <c r="B12" s="5" t="s">
        <v>34</v>
      </c>
      <c r="C12" s="40" t="s">
        <v>90</v>
      </c>
      <c r="H12" s="27" t="s">
        <v>16</v>
      </c>
      <c r="I12" s="38">
        <f>1/A9*(C10-I11*B10)</f>
        <v>6.5619047619046187</v>
      </c>
    </row>
    <row r="13" spans="1:9" ht="15.75" customHeight="1" x14ac:dyDescent="0.25">
      <c r="B13" s="5">
        <v>1</v>
      </c>
      <c r="C13" s="14">
        <v>0.2</v>
      </c>
      <c r="H13" s="27" t="s">
        <v>22</v>
      </c>
      <c r="I13" s="34">
        <f>SQRT((E10-I12*C10-I11*F10)/(A9-2))</f>
        <v>1.6404412879002472</v>
      </c>
    </row>
    <row r="14" spans="1:9" ht="15.75" customHeight="1" x14ac:dyDescent="0.25">
      <c r="B14" s="5">
        <v>1</v>
      </c>
      <c r="C14" s="4">
        <v>0.5</v>
      </c>
      <c r="H14" s="27" t="s">
        <v>23</v>
      </c>
      <c r="I14" s="34">
        <f>(I13)/(SQRT(D10-(1/A9)*B10^2))</f>
        <v>0.39214047184634682</v>
      </c>
    </row>
    <row r="15" spans="1:9" ht="15.75" customHeight="1" x14ac:dyDescent="0.25">
      <c r="B15" s="5">
        <v>1</v>
      </c>
      <c r="C15" s="4">
        <v>0.4</v>
      </c>
    </row>
    <row r="16" spans="1:9" ht="15.75" customHeight="1" x14ac:dyDescent="0.25">
      <c r="B16" s="5">
        <v>1</v>
      </c>
      <c r="C16" s="4">
        <v>1</v>
      </c>
    </row>
    <row r="17" spans="2:3" ht="15.75" customHeight="1" x14ac:dyDescent="0.25">
      <c r="B17" s="5">
        <v>1</v>
      </c>
      <c r="C17" s="4">
        <v>2</v>
      </c>
    </row>
    <row r="18" spans="2:3" ht="15.75" customHeight="1" x14ac:dyDescent="0.25">
      <c r="B18" s="5">
        <v>1</v>
      </c>
      <c r="C18" s="4">
        <v>5.8</v>
      </c>
    </row>
  </sheetData>
  <mergeCells count="2">
    <mergeCell ref="H2:I2"/>
    <mergeCell ref="A2:C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FD22-5393-4B62-B914-4CBA1541CDAD}">
  <dimension ref="A1:E16"/>
  <sheetViews>
    <sheetView zoomScale="103" workbookViewId="0">
      <selection activeCell="P25" sqref="P25"/>
    </sheetView>
  </sheetViews>
  <sheetFormatPr defaultRowHeight="13.2" x14ac:dyDescent="0.25"/>
  <cols>
    <col min="2" max="2" width="10.33203125" bestFit="1" customWidth="1"/>
  </cols>
  <sheetData>
    <row r="1" spans="1:5" x14ac:dyDescent="0.25">
      <c r="B1" t="s">
        <v>74</v>
      </c>
      <c r="C1">
        <v>1</v>
      </c>
      <c r="D1" t="s">
        <v>16</v>
      </c>
      <c r="E1">
        <v>0.5</v>
      </c>
    </row>
    <row r="2" spans="1:5" x14ac:dyDescent="0.25">
      <c r="A2" t="s">
        <v>73</v>
      </c>
    </row>
    <row r="3" spans="1:5" x14ac:dyDescent="0.25">
      <c r="B3" s="128" t="s">
        <v>92</v>
      </c>
      <c r="C3" s="128"/>
      <c r="D3" s="128"/>
    </row>
    <row r="4" spans="1:5" x14ac:dyDescent="0.25">
      <c r="B4" s="32" t="s">
        <v>11</v>
      </c>
      <c r="C4" s="25" t="s">
        <v>12</v>
      </c>
      <c r="D4" s="25" t="s">
        <v>75</v>
      </c>
      <c r="E4" s="25" t="s">
        <v>76</v>
      </c>
    </row>
    <row r="5" spans="1:5" x14ac:dyDescent="0.25">
      <c r="B5" s="19">
        <v>1</v>
      </c>
      <c r="C5" s="19">
        <f>$C$1*B5^$E$1</f>
        <v>1</v>
      </c>
      <c r="D5" s="19">
        <f t="shared" ref="D5:E16" si="0">LN(B5)</f>
        <v>0</v>
      </c>
      <c r="E5" s="19">
        <f t="shared" si="0"/>
        <v>0</v>
      </c>
    </row>
    <row r="6" spans="1:5" x14ac:dyDescent="0.25">
      <c r="B6" s="19">
        <v>2</v>
      </c>
      <c r="C6" s="19">
        <f t="shared" ref="C6:C10" si="1">$C$1*B6^$E$1</f>
        <v>1.4142135623730951</v>
      </c>
      <c r="D6" s="19">
        <f t="shared" si="0"/>
        <v>0.69314718055994529</v>
      </c>
      <c r="E6" s="19">
        <f t="shared" ref="E6:E16" si="2">LN(C6)</f>
        <v>0.3465735902799727</v>
      </c>
    </row>
    <row r="7" spans="1:5" x14ac:dyDescent="0.25">
      <c r="B7" s="19">
        <v>3</v>
      </c>
      <c r="C7" s="19">
        <f t="shared" si="1"/>
        <v>1.7320508075688772</v>
      </c>
      <c r="D7" s="19">
        <f t="shared" si="0"/>
        <v>1.0986122886681098</v>
      </c>
      <c r="E7" s="19">
        <f t="shared" si="2"/>
        <v>0.54930614433405478</v>
      </c>
    </row>
    <row r="8" spans="1:5" x14ac:dyDescent="0.25">
      <c r="B8" s="19">
        <v>4</v>
      </c>
      <c r="C8" s="19">
        <f t="shared" si="1"/>
        <v>2</v>
      </c>
      <c r="D8" s="19">
        <f t="shared" si="0"/>
        <v>1.3862943611198906</v>
      </c>
      <c r="E8" s="19">
        <f t="shared" si="2"/>
        <v>0.69314718055994529</v>
      </c>
    </row>
    <row r="9" spans="1:5" x14ac:dyDescent="0.25">
      <c r="B9" s="19">
        <v>5</v>
      </c>
      <c r="C9" s="19">
        <f t="shared" si="1"/>
        <v>2.2360679774997898</v>
      </c>
      <c r="D9" s="19">
        <f t="shared" si="0"/>
        <v>1.6094379124341003</v>
      </c>
      <c r="E9" s="19">
        <f t="shared" si="2"/>
        <v>0.80471895621705025</v>
      </c>
    </row>
    <row r="10" spans="1:5" x14ac:dyDescent="0.25">
      <c r="B10" s="19">
        <v>6</v>
      </c>
      <c r="C10" s="19">
        <f t="shared" si="1"/>
        <v>2.4494897427831779</v>
      </c>
      <c r="D10" s="19">
        <f t="shared" si="0"/>
        <v>1.791759469228055</v>
      </c>
      <c r="E10" s="19">
        <f t="shared" si="2"/>
        <v>0.89587973461402737</v>
      </c>
    </row>
    <row r="11" spans="1:5" x14ac:dyDescent="0.25">
      <c r="B11" s="19">
        <v>7</v>
      </c>
      <c r="C11" s="19">
        <f>$C$1*B11^$E$1</f>
        <v>2.6457513110645907</v>
      </c>
      <c r="D11" s="19">
        <f t="shared" si="0"/>
        <v>1.9459101490553132</v>
      </c>
      <c r="E11" s="19">
        <f t="shared" si="2"/>
        <v>0.97295507452765673</v>
      </c>
    </row>
    <row r="12" spans="1:5" x14ac:dyDescent="0.25">
      <c r="B12" s="19">
        <v>8</v>
      </c>
      <c r="C12" s="19">
        <f>$C$1*B12^$E$1</f>
        <v>2.8284271247461903</v>
      </c>
      <c r="D12" s="19">
        <f>LN(B12)</f>
        <v>2.0794415416798357</v>
      </c>
      <c r="E12" s="19">
        <f>LN(C12)</f>
        <v>1.0397207708399181</v>
      </c>
    </row>
    <row r="13" spans="1:5" x14ac:dyDescent="0.25">
      <c r="B13" s="19">
        <v>9</v>
      </c>
      <c r="C13" s="19">
        <f t="shared" ref="C13:C16" si="3">$C$1*B13^$E$1</f>
        <v>3</v>
      </c>
      <c r="D13" s="19">
        <f t="shared" si="0"/>
        <v>2.1972245773362196</v>
      </c>
      <c r="E13" s="19">
        <f t="shared" si="2"/>
        <v>1.0986122886681098</v>
      </c>
    </row>
    <row r="14" spans="1:5" x14ac:dyDescent="0.25">
      <c r="B14" s="19">
        <v>10</v>
      </c>
      <c r="C14" s="19">
        <f t="shared" si="3"/>
        <v>3.1622776601683795</v>
      </c>
      <c r="D14" s="19">
        <f t="shared" si="0"/>
        <v>2.3025850929940459</v>
      </c>
      <c r="E14" s="19">
        <f t="shared" si="2"/>
        <v>1.151292546497023</v>
      </c>
    </row>
    <row r="15" spans="1:5" x14ac:dyDescent="0.25">
      <c r="B15" s="19">
        <v>11</v>
      </c>
      <c r="C15" s="19">
        <f t="shared" si="3"/>
        <v>3.3166247903553998</v>
      </c>
      <c r="D15" s="19">
        <f t="shared" si="0"/>
        <v>2.3978952727983707</v>
      </c>
      <c r="E15" s="19">
        <f t="shared" si="2"/>
        <v>1.1989476363991853</v>
      </c>
    </row>
    <row r="16" spans="1:5" x14ac:dyDescent="0.25">
      <c r="B16" s="19">
        <v>12</v>
      </c>
      <c r="C16" s="19">
        <f t="shared" si="3"/>
        <v>3.4641016151377544</v>
      </c>
      <c r="D16" s="19">
        <f t="shared" si="0"/>
        <v>2.4849066497880004</v>
      </c>
      <c r="E16" s="19">
        <f t="shared" si="2"/>
        <v>1.2424533248940002</v>
      </c>
    </row>
  </sheetData>
  <mergeCells count="1">
    <mergeCell ref="B3:D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7C09-35DC-4920-954F-0FDD4EB9844B}">
  <dimension ref="B1:D529"/>
  <sheetViews>
    <sheetView workbookViewId="0">
      <selection activeCell="M22" sqref="M22"/>
    </sheetView>
  </sheetViews>
  <sheetFormatPr defaultRowHeight="13.2" x14ac:dyDescent="0.25"/>
  <sheetData>
    <row r="1" spans="2:4" x14ac:dyDescent="0.25">
      <c r="B1" s="33" t="s">
        <v>95</v>
      </c>
    </row>
    <row r="3" spans="2:4" x14ac:dyDescent="0.25">
      <c r="B3" s="33" t="s">
        <v>96</v>
      </c>
      <c r="C3">
        <v>5</v>
      </c>
      <c r="D3">
        <v>-1</v>
      </c>
    </row>
    <row r="4" spans="2:4" x14ac:dyDescent="0.25">
      <c r="B4" s="33" t="s">
        <v>97</v>
      </c>
      <c r="C4">
        <v>2</v>
      </c>
      <c r="D4">
        <v>2</v>
      </c>
    </row>
    <row r="5" spans="2:4" x14ac:dyDescent="0.25">
      <c r="B5" s="33" t="s">
        <v>98</v>
      </c>
      <c r="D5">
        <v>0</v>
      </c>
    </row>
    <row r="6" spans="2:4" x14ac:dyDescent="0.25">
      <c r="B6" s="33" t="s">
        <v>101</v>
      </c>
      <c r="C6">
        <v>0</v>
      </c>
      <c r="D6">
        <v>0</v>
      </c>
    </row>
    <row r="8" spans="2:4" x14ac:dyDescent="0.25">
      <c r="B8" s="33" t="s">
        <v>99</v>
      </c>
      <c r="C8">
        <v>0</v>
      </c>
    </row>
    <row r="9" spans="2:4" x14ac:dyDescent="0.25">
      <c r="B9" s="33" t="s">
        <v>100</v>
      </c>
      <c r="C9">
        <v>1</v>
      </c>
    </row>
    <row r="11" spans="2:4" x14ac:dyDescent="0.25">
      <c r="B11" s="33" t="s">
        <v>11</v>
      </c>
      <c r="C11" s="33" t="s">
        <v>12</v>
      </c>
    </row>
    <row r="12" spans="2:4" x14ac:dyDescent="0.25">
      <c r="B12">
        <f>C8</f>
        <v>0</v>
      </c>
      <c r="D12">
        <f>$C$3*SIN(C12*$C$4+$C$5)*30*PI()/180</f>
        <v>0</v>
      </c>
    </row>
    <row r="13" spans="2:4" x14ac:dyDescent="0.25">
      <c r="B13">
        <f>B12+$C$9</f>
        <v>1</v>
      </c>
      <c r="C13">
        <f>$C$3*SIN((B13*$C$4+$C$5)*PI()/180)+$C$6</f>
        <v>0.17449748351250485</v>
      </c>
      <c r="D13">
        <f>$C$3*SIN((C13*$C$4+$C$5)*PI()/180)+$C$6</f>
        <v>3.0455367912565205E-2</v>
      </c>
    </row>
    <row r="14" spans="2:4" x14ac:dyDescent="0.25">
      <c r="B14">
        <f>B13+$C$9</f>
        <v>2</v>
      </c>
      <c r="C14">
        <f t="shared" ref="C14:D14" si="0">$C$3*SIN((B14*$C$4+$C$5)*PI()/180)+$C$6</f>
        <v>0.34878236872062651</v>
      </c>
      <c r="D14">
        <f t="shared" si="0"/>
        <v>6.0872503232317493E-2</v>
      </c>
    </row>
    <row r="15" spans="2:4" x14ac:dyDescent="0.25">
      <c r="B15">
        <f>B14+$C$9</f>
        <v>3</v>
      </c>
      <c r="C15">
        <f t="shared" ref="C15:D15" si="1">$C$3*SIN((B15*$C$4+$C$5)*PI()/180)+$C$6</f>
        <v>0.5226423163382673</v>
      </c>
      <c r="D15">
        <f t="shared" si="1"/>
        <v>9.1213232340698461E-2</v>
      </c>
    </row>
    <row r="16" spans="2:4" x14ac:dyDescent="0.25">
      <c r="B16">
        <f t="shared" ref="B16:B79" si="2">B15+$C$9</f>
        <v>4</v>
      </c>
      <c r="C16">
        <f t="shared" ref="C16:D16" si="3">$C$3*SIN((B16*$C$4+$C$5)*PI()/180)+$C$6</f>
        <v>0.69586550480032716</v>
      </c>
      <c r="D16">
        <f t="shared" si="3"/>
        <v>0.12143949935875709</v>
      </c>
    </row>
    <row r="17" spans="2:4" x14ac:dyDescent="0.25">
      <c r="B17">
        <f t="shared" si="2"/>
        <v>5</v>
      </c>
      <c r="C17">
        <f t="shared" ref="C17:D17" si="4">$C$3*SIN((B17*$C$4+$C$5)*PI()/180)+$C$6</f>
        <v>0.86824088833465163</v>
      </c>
      <c r="D17">
        <f t="shared" si="4"/>
        <v>0.15151342449649347</v>
      </c>
    </row>
    <row r="18" spans="2:4" x14ac:dyDescent="0.25">
      <c r="B18">
        <f t="shared" si="2"/>
        <v>6</v>
      </c>
      <c r="C18">
        <f t="shared" ref="C18:D18" si="5">$C$3*SIN((B18*$C$4+$C$5)*PI()/180)+$C$6</f>
        <v>1.0395584540887965</v>
      </c>
      <c r="D18">
        <f t="shared" si="5"/>
        <v>0.18139736178265503</v>
      </c>
    </row>
    <row r="19" spans="2:4" x14ac:dyDescent="0.25">
      <c r="B19">
        <f>B18+$C$9</f>
        <v>7</v>
      </c>
      <c r="C19">
        <f t="shared" ref="C19:D19" si="6">$C$3*SIN((B19*$C$4+$C$5)*PI()/180)+$C$6</f>
        <v>1.2096094779983386</v>
      </c>
      <c r="D19">
        <f t="shared" si="6"/>
        <v>0.21105395597675009</v>
      </c>
    </row>
    <row r="20" spans="2:4" x14ac:dyDescent="0.25">
      <c r="B20">
        <f t="shared" si="2"/>
        <v>8</v>
      </c>
      <c r="C20">
        <f t="shared" ref="C20:D20" si="7">$C$3*SIN((B20*$C$4+$C$5)*PI()/180)+$C$6</f>
        <v>1.3781867790849958</v>
      </c>
      <c r="D20">
        <f t="shared" si="7"/>
        <v>0.2404461984720194</v>
      </c>
    </row>
    <row r="21" spans="2:4" x14ac:dyDescent="0.25">
      <c r="B21">
        <f t="shared" si="2"/>
        <v>9</v>
      </c>
      <c r="C21">
        <f t="shared" ref="C21:D21" si="8">$C$3*SIN((B21*$C$4+$C$5)*PI()/180)+$C$6</f>
        <v>1.545084971874737</v>
      </c>
      <c r="D21">
        <f t="shared" si="8"/>
        <v>0.26953748200668265</v>
      </c>
    </row>
    <row r="22" spans="2:4" x14ac:dyDescent="0.25">
      <c r="B22">
        <f t="shared" si="2"/>
        <v>10</v>
      </c>
      <c r="C22">
        <f t="shared" ref="C22:D22" si="9">$C$3*SIN((B22*$C$4+$C$5)*PI()/180)+$C$6</f>
        <v>1.7101007166283435</v>
      </c>
      <c r="D22">
        <f t="shared" si="9"/>
        <v>0.29829165401084567</v>
      </c>
    </row>
    <row r="23" spans="2:4" x14ac:dyDescent="0.25">
      <c r="B23">
        <f t="shared" si="2"/>
        <v>11</v>
      </c>
      <c r="C23">
        <f t="shared" ref="C23:D23" si="10">$C$3*SIN((B23*$C$4+$C$5)*PI()/180)+$C$6</f>
        <v>1.87303296707956</v>
      </c>
      <c r="D23">
        <f t="shared" si="10"/>
        <v>0.32667306842792038</v>
      </c>
    </row>
    <row r="24" spans="2:4" x14ac:dyDescent="0.25">
      <c r="B24">
        <f t="shared" si="2"/>
        <v>12</v>
      </c>
      <c r="C24">
        <f t="shared" ref="C24:D24" si="11">$C$3*SIN((B24*$C$4+$C$5)*PI()/180)+$C$6</f>
        <v>2.0336832153790008</v>
      </c>
      <c r="D24">
        <f t="shared" si="11"/>
        <v>0.3546466358621243</v>
      </c>
    </row>
    <row r="25" spans="2:4" x14ac:dyDescent="0.25">
      <c r="B25">
        <f t="shared" si="2"/>
        <v>13</v>
      </c>
      <c r="C25">
        <f t="shared" ref="C25:D25" si="12">$C$3*SIN((B25*$C$4+$C$5)*PI()/180)+$C$6</f>
        <v>2.191855733945387</v>
      </c>
      <c r="D25">
        <f t="shared" si="12"/>
        <v>0.3821778719174706</v>
      </c>
    </row>
    <row r="26" spans="2:4" x14ac:dyDescent="0.25">
      <c r="B26">
        <f t="shared" si="2"/>
        <v>14</v>
      </c>
      <c r="C26">
        <f t="shared" ref="C26:D26" si="13">$C$3*SIN((B26*$C$4+$C$5)*PI()/180)+$C$6</f>
        <v>2.3473578139294542</v>
      </c>
      <c r="D26">
        <f t="shared" si="13"/>
        <v>0.4092329436084588</v>
      </c>
    </row>
    <row r="27" spans="2:4" x14ac:dyDescent="0.25">
      <c r="B27">
        <f t="shared" si="2"/>
        <v>15</v>
      </c>
      <c r="C27">
        <f t="shared" ref="C27:D27" si="14">$C$3*SIN((B27*$C$4+$C$5)*PI()/180)+$C$6</f>
        <v>2.4999999999999996</v>
      </c>
      <c r="D27">
        <f t="shared" si="14"/>
        <v>0.43577871373829075</v>
      </c>
    </row>
    <row r="28" spans="2:4" x14ac:dyDescent="0.25">
      <c r="B28">
        <f t="shared" si="2"/>
        <v>16</v>
      </c>
      <c r="C28">
        <f t="shared" ref="C28:D28" si="15">$C$3*SIN((B28*$C$4+$C$5)*PI()/180)+$C$6</f>
        <v>2.6495963211660243</v>
      </c>
      <c r="D28">
        <f t="shared" si="15"/>
        <v>0.46178278315667165</v>
      </c>
    </row>
    <row r="29" spans="2:4" x14ac:dyDescent="0.25">
      <c r="B29">
        <f t="shared" si="2"/>
        <v>17</v>
      </c>
      <c r="C29">
        <f t="shared" ref="C29:D29" si="16">$C$3*SIN((B29*$C$4+$C$5)*PI()/180)+$C$6</f>
        <v>2.7959645173537346</v>
      </c>
      <c r="D29">
        <f t="shared" si="16"/>
        <v>0.48721353082595092</v>
      </c>
    </row>
    <row r="30" spans="2:4" x14ac:dyDescent="0.25">
      <c r="B30">
        <f t="shared" si="2"/>
        <v>18</v>
      </c>
      <c r="C30">
        <f t="shared" ref="C30:D30" si="17">$C$3*SIN((B30*$C$4+$C$5)*PI()/180)+$C$6</f>
        <v>2.9389262614623659</v>
      </c>
      <c r="D30">
        <f t="shared" si="17"/>
        <v>0.51204015164133632</v>
      </c>
    </row>
    <row r="31" spans="2:4" x14ac:dyDescent="0.25">
      <c r="B31">
        <f t="shared" si="2"/>
        <v>19</v>
      </c>
      <c r="C31">
        <f t="shared" ref="C31:D31" si="18">$C$3*SIN((B31*$C$4+$C$5)*PI()/180)+$C$6</f>
        <v>3.0783073766282909</v>
      </c>
      <c r="D31">
        <f t="shared" si="18"/>
        <v>0.53623269196797585</v>
      </c>
    </row>
    <row r="32" spans="2:4" x14ac:dyDescent="0.25">
      <c r="B32">
        <f t="shared" si="2"/>
        <v>20</v>
      </c>
      <c r="C32">
        <f t="shared" ref="C32:D32" si="19">$C$3*SIN((B32*$C$4+$C$5)*PI()/180)+$C$6</f>
        <v>3.2139380484326963</v>
      </c>
      <c r="D32">
        <f t="shared" si="19"/>
        <v>0.55976208287468232</v>
      </c>
    </row>
    <row r="33" spans="2:4" x14ac:dyDescent="0.25">
      <c r="B33">
        <f t="shared" si="2"/>
        <v>21</v>
      </c>
      <c r="C33">
        <f t="shared" ref="C33:D33" si="20">$C$3*SIN((B33*$C$4+$C$5)*PI()/180)+$C$6</f>
        <v>3.3456530317942912</v>
      </c>
      <c r="D33">
        <f t="shared" si="20"/>
        <v>0.5826001710607881</v>
      </c>
    </row>
    <row r="34" spans="2:4" x14ac:dyDescent="0.25">
      <c r="B34">
        <f t="shared" si="2"/>
        <v>22</v>
      </c>
      <c r="C34">
        <f t="shared" ref="C34:D34" si="21">$C$3*SIN((B34*$C$4+$C$5)*PI()/180)+$C$6</f>
        <v>3.4732918522949863</v>
      </c>
      <c r="D34">
        <f t="shared" si="21"/>
        <v>0.60471974748889978</v>
      </c>
    </row>
    <row r="35" spans="2:4" x14ac:dyDescent="0.25">
      <c r="B35">
        <f t="shared" si="2"/>
        <v>23</v>
      </c>
      <c r="C35">
        <f t="shared" ref="C35:D35" si="22">$C$3*SIN((B35*$C$4+$C$5)*PI()/180)+$C$6</f>
        <v>3.5966990016932554</v>
      </c>
      <c r="D35">
        <f t="shared" si="22"/>
        <v>0.6260945737519813</v>
      </c>
    </row>
    <row r="36" spans="2:4" x14ac:dyDescent="0.25">
      <c r="B36">
        <f t="shared" si="2"/>
        <v>24</v>
      </c>
      <c r="C36">
        <f t="shared" ref="C36:D36" si="23">$C$3*SIN((B36*$C$4+$C$5)*PI()/180)+$C$6</f>
        <v>3.7157241273869706</v>
      </c>
      <c r="D36">
        <f t="shared" si="23"/>
        <v>0.64669940621810174</v>
      </c>
    </row>
    <row r="37" spans="2:4" x14ac:dyDescent="0.25">
      <c r="B37">
        <f t="shared" si="2"/>
        <v>25</v>
      </c>
      <c r="C37">
        <f t="shared" ref="C37:D37" si="24">$C$3*SIN((B37*$C$4+$C$5)*PI()/180)+$C$6</f>
        <v>3.83022221559489</v>
      </c>
      <c r="D37">
        <f t="shared" si="24"/>
        <v>0.66651001801017451</v>
      </c>
    </row>
    <row r="38" spans="2:4" x14ac:dyDescent="0.25">
      <c r="B38">
        <f t="shared" si="2"/>
        <v>26</v>
      </c>
      <c r="C38">
        <f t="shared" ref="C38:D38" si="25">$C$3*SIN((B38*$C$4+$C$5)*PI()/180)+$C$6</f>
        <v>3.9400537680336098</v>
      </c>
      <c r="D38">
        <f t="shared" si="25"/>
        <v>0.68550321889094767</v>
      </c>
    </row>
    <row r="39" spans="2:4" x14ac:dyDescent="0.25">
      <c r="B39">
        <f t="shared" si="2"/>
        <v>27</v>
      </c>
      <c r="C39">
        <f t="shared" ref="C39:D39" si="26">$C$3*SIN((B39*$C$4+$C$5)*PI()/180)+$C$6</f>
        <v>4.0450849718747373</v>
      </c>
      <c r="D39">
        <f t="shared" si="26"/>
        <v>0.70365687313526859</v>
      </c>
    </row>
    <row r="40" spans="2:4" x14ac:dyDescent="0.25">
      <c r="B40">
        <f t="shared" si="2"/>
        <v>28</v>
      </c>
      <c r="C40">
        <f t="shared" ref="C40:D40" si="27">$C$3*SIN((B40*$C$4+$C$5)*PI()/180)+$C$6</f>
        <v>4.1451878627752086</v>
      </c>
      <c r="D40">
        <f t="shared" si="27"/>
        <v>0.72094991548212062</v>
      </c>
    </row>
    <row r="41" spans="2:4" x14ac:dyDescent="0.25">
      <c r="B41">
        <f t="shared" si="2"/>
        <v>29</v>
      </c>
      <c r="C41">
        <f t="shared" ref="C41:D41" si="28">$C$3*SIN((B41*$C$4+$C$5)*PI()/180)+$C$6</f>
        <v>4.2402404807821297</v>
      </c>
      <c r="D41">
        <f t="shared" si="28"/>
        <v>0.73736236526802779</v>
      </c>
    </row>
    <row r="42" spans="2:4" x14ac:dyDescent="0.25">
      <c r="B42">
        <f t="shared" si="2"/>
        <v>30</v>
      </c>
      <c r="C42">
        <f t="shared" ref="C42:D42" si="29">$C$3*SIN((B42*$C$4+$C$5)*PI()/180)+$C$6</f>
        <v>4.3301270189221928</v>
      </c>
      <c r="D42">
        <f t="shared" si="29"/>
        <v>0.75287533885104896</v>
      </c>
    </row>
    <row r="43" spans="2:4" x14ac:dyDescent="0.25">
      <c r="B43">
        <f t="shared" si="2"/>
        <v>31</v>
      </c>
      <c r="C43">
        <f t="shared" ref="C43:D43" si="30">$C$3*SIN((B43*$C$4+$C$5)*PI()/180)+$C$6</f>
        <v>4.4147379642946341</v>
      </c>
      <c r="D43">
        <f t="shared" si="30"/>
        <v>0.7674710604407099</v>
      </c>
    </row>
    <row r="44" spans="2:4" x14ac:dyDescent="0.25">
      <c r="B44">
        <f t="shared" si="2"/>
        <v>32</v>
      </c>
      <c r="C44">
        <f t="shared" ref="C44:D44" si="31">$C$3*SIN((B44*$C$4+$C$5)*PI()/180)+$C$6</f>
        <v>4.493970231495835</v>
      </c>
      <c r="D44">
        <f t="shared" si="31"/>
        <v>0.78113287145375687</v>
      </c>
    </row>
    <row r="45" spans="2:4" x14ac:dyDescent="0.25">
      <c r="B45">
        <f t="shared" si="2"/>
        <v>33</v>
      </c>
      <c r="C45">
        <f t="shared" ref="C45:D45" si="32">$C$3*SIN((B45*$C$4+$C$5)*PI()/180)+$C$6</f>
        <v>4.5677272882130042</v>
      </c>
      <c r="D45">
        <f t="shared" si="32"/>
        <v>0.79384523851857358</v>
      </c>
    </row>
    <row r="46" spans="2:4" x14ac:dyDescent="0.25">
      <c r="B46">
        <f t="shared" si="2"/>
        <v>34</v>
      </c>
      <c r="C46">
        <f t="shared" ref="C46:D46" si="33">$C$3*SIN((B46*$C$4+$C$5)*PI()/180)+$C$6</f>
        <v>4.6359192728339371</v>
      </c>
      <c r="D46">
        <f t="shared" si="33"/>
        <v>0.80559376025245377</v>
      </c>
    </row>
    <row r="47" spans="2:4" x14ac:dyDescent="0.25">
      <c r="B47">
        <f t="shared" si="2"/>
        <v>35</v>
      </c>
      <c r="C47">
        <f t="shared" ref="C47:D47" si="34">$C$3*SIN((B47*$C$4+$C$5)*PI()/180)+$C$6</f>
        <v>4.6984631039295417</v>
      </c>
      <c r="D47">
        <f t="shared" si="34"/>
        <v>0.81636517293566668</v>
      </c>
    </row>
    <row r="48" spans="2:4" x14ac:dyDescent="0.25">
      <c r="B48">
        <f t="shared" si="2"/>
        <v>36</v>
      </c>
      <c r="C48">
        <f t="shared" ref="C48:D48" si="35">$C$3*SIN((B48*$C$4+$C$5)*PI()/180)+$C$6</f>
        <v>4.7552825814757673</v>
      </c>
      <c r="D48">
        <f t="shared" si="35"/>
        <v>0.82614735520444227</v>
      </c>
    </row>
    <row r="49" spans="2:4" x14ac:dyDescent="0.25">
      <c r="B49">
        <f t="shared" si="2"/>
        <v>37</v>
      </c>
      <c r="C49">
        <f t="shared" ref="C49:D49" si="36">$C$3*SIN((B49*$C$4+$C$5)*PI()/180)+$C$6</f>
        <v>4.8063084796915945</v>
      </c>
      <c r="D49">
        <f t="shared" si="36"/>
        <v>0.83492933188164309</v>
      </c>
    </row>
    <row r="50" spans="2:4" x14ac:dyDescent="0.25">
      <c r="B50">
        <f t="shared" si="2"/>
        <v>38</v>
      </c>
      <c r="C50">
        <f t="shared" ref="C50:D50" si="37">$C$3*SIN((B50*$C$4+$C$5)*PI()/180)+$C$6</f>
        <v>4.8514786313799823</v>
      </c>
      <c r="D50">
        <f t="shared" si="37"/>
        <v>0.8427012770590685</v>
      </c>
    </row>
    <row r="51" spans="2:4" x14ac:dyDescent="0.25">
      <c r="B51">
        <f t="shared" si="2"/>
        <v>39</v>
      </c>
      <c r="C51">
        <f t="shared" ref="C51:D51" si="38">$C$3*SIN((B51*$C$4+$C$5)*PI()/180)+$C$6</f>
        <v>4.8907380036690276</v>
      </c>
      <c r="D51">
        <f t="shared" si="38"/>
        <v>0.8494545165391123</v>
      </c>
    </row>
    <row r="52" spans="2:4" x14ac:dyDescent="0.25">
      <c r="B52">
        <f t="shared" si="2"/>
        <v>40</v>
      </c>
      <c r="C52">
        <f t="shared" ref="C52:D52" si="39">$C$3*SIN((B52*$C$4+$C$5)*PI()/180)+$C$6</f>
        <v>4.9240387650610398</v>
      </c>
      <c r="D52">
        <f t="shared" si="39"/>
        <v>0.85518152973595007</v>
      </c>
    </row>
    <row r="53" spans="2:4" x14ac:dyDescent="0.25">
      <c r="B53">
        <f t="shared" si="2"/>
        <v>41</v>
      </c>
      <c r="C53">
        <f t="shared" ref="C53:D53" si="40">$C$3*SIN((B53*$C$4+$C$5)*PI()/180)+$C$6</f>
        <v>4.9513403437078516</v>
      </c>
      <c r="D53">
        <f t="shared" si="40"/>
        <v>0.85987595112767778</v>
      </c>
    </row>
    <row r="54" spans="2:4" x14ac:dyDescent="0.25">
      <c r="B54">
        <f t="shared" si="2"/>
        <v>42</v>
      </c>
      <c r="C54">
        <f t="shared" ref="C54:D54" si="41">$C$3*SIN((B54*$C$4+$C$5)*PI()/180)+$C$6</f>
        <v>4.9726094768413667</v>
      </c>
      <c r="D54">
        <f t="shared" si="41"/>
        <v>0.8635325713409715</v>
      </c>
    </row>
    <row r="55" spans="2:4" x14ac:dyDescent="0.25">
      <c r="B55">
        <f t="shared" si="2"/>
        <v>43</v>
      </c>
      <c r="C55">
        <f t="shared" ref="C55:D55" si="42">$C$3*SIN((B55*$C$4+$C$5)*PI()/180)+$C$6</f>
        <v>4.9878202512991212</v>
      </c>
      <c r="D55">
        <f t="shared" si="42"/>
        <v>0.86614733793899878</v>
      </c>
    </row>
    <row r="56" spans="2:4" x14ac:dyDescent="0.25">
      <c r="B56">
        <f t="shared" si="2"/>
        <v>44</v>
      </c>
      <c r="C56">
        <f t="shared" ref="C56:D56" si="43">$C$3*SIN((B56*$C$4+$C$5)*PI()/180)+$C$6</f>
        <v>4.9969541350954785</v>
      </c>
      <c r="D56">
        <f t="shared" si="43"/>
        <v>0.86771735597163402</v>
      </c>
    </row>
    <row r="57" spans="2:4" x14ac:dyDescent="0.25">
      <c r="B57">
        <f t="shared" si="2"/>
        <v>45</v>
      </c>
      <c r="C57">
        <f t="shared" ref="C57:D57" si="44">$C$3*SIN((B57*$C$4+$C$5)*PI()/180)+$C$6</f>
        <v>5</v>
      </c>
      <c r="D57">
        <f t="shared" si="44"/>
        <v>0.86824088833465163</v>
      </c>
    </row>
    <row r="58" spans="2:4" x14ac:dyDescent="0.25">
      <c r="B58">
        <f t="shared" si="2"/>
        <v>46</v>
      </c>
      <c r="C58">
        <f t="shared" ref="C58:D58" si="45">$C$3*SIN((B58*$C$4+$C$5)*PI()/180)+$C$6</f>
        <v>4.9969541350954785</v>
      </c>
      <c r="D58">
        <f t="shared" si="45"/>
        <v>0.86771735597163402</v>
      </c>
    </row>
    <row r="59" spans="2:4" x14ac:dyDescent="0.25">
      <c r="B59">
        <f t="shared" si="2"/>
        <v>47</v>
      </c>
      <c r="C59">
        <f t="shared" ref="C59:D59" si="46">$C$3*SIN((B59*$C$4+$C$5)*PI()/180)+$C$6</f>
        <v>4.9878202512991212</v>
      </c>
      <c r="D59">
        <f t="shared" si="46"/>
        <v>0.86614733793899878</v>
      </c>
    </row>
    <row r="60" spans="2:4" x14ac:dyDescent="0.25">
      <c r="B60">
        <f t="shared" si="2"/>
        <v>48</v>
      </c>
      <c r="C60">
        <f t="shared" ref="C60:D60" si="47">$C$3*SIN((B60*$C$4+$C$5)*PI()/180)+$C$6</f>
        <v>4.9726094768413667</v>
      </c>
      <c r="D60">
        <f t="shared" si="47"/>
        <v>0.8635325713409715</v>
      </c>
    </row>
    <row r="61" spans="2:4" x14ac:dyDescent="0.25">
      <c r="B61">
        <f t="shared" si="2"/>
        <v>49</v>
      </c>
      <c r="C61">
        <f t="shared" ref="C61:D61" si="48">$C$3*SIN((B61*$C$4+$C$5)*PI()/180)+$C$6</f>
        <v>4.9513403437078516</v>
      </c>
      <c r="D61">
        <f t="shared" si="48"/>
        <v>0.85987595112767778</v>
      </c>
    </row>
    <row r="62" spans="2:4" x14ac:dyDescent="0.25">
      <c r="B62">
        <f t="shared" si="2"/>
        <v>50</v>
      </c>
      <c r="C62">
        <f t="shared" ref="C62:D62" si="49">$C$3*SIN((B62*$C$4+$C$5)*PI()/180)+$C$6</f>
        <v>4.9240387650610398</v>
      </c>
      <c r="D62">
        <f t="shared" si="49"/>
        <v>0.85518152973595007</v>
      </c>
    </row>
    <row r="63" spans="2:4" x14ac:dyDescent="0.25">
      <c r="B63">
        <f t="shared" si="2"/>
        <v>51</v>
      </c>
      <c r="C63">
        <f t="shared" ref="C63:D63" si="50">$C$3*SIN((B63*$C$4+$C$5)*PI()/180)+$C$6</f>
        <v>4.8907380036690284</v>
      </c>
      <c r="D63">
        <f t="shared" si="50"/>
        <v>0.84945451653911264</v>
      </c>
    </row>
    <row r="64" spans="2:4" x14ac:dyDescent="0.25">
      <c r="B64">
        <f t="shared" si="2"/>
        <v>52</v>
      </c>
      <c r="C64">
        <f t="shared" ref="C64:D64" si="51">$C$3*SIN((B64*$C$4+$C$5)*PI()/180)+$C$6</f>
        <v>4.8514786313799823</v>
      </c>
      <c r="D64">
        <f t="shared" si="51"/>
        <v>0.8427012770590685</v>
      </c>
    </row>
    <row r="65" spans="2:4" x14ac:dyDescent="0.25">
      <c r="B65">
        <f t="shared" si="2"/>
        <v>53</v>
      </c>
      <c r="C65">
        <f t="shared" ref="C65:D65" si="52">$C$3*SIN((B65*$C$4+$C$5)*PI()/180)+$C$6</f>
        <v>4.8063084796915945</v>
      </c>
      <c r="D65">
        <f t="shared" si="52"/>
        <v>0.83492933188164309</v>
      </c>
    </row>
    <row r="66" spans="2:4" x14ac:dyDescent="0.25">
      <c r="B66">
        <f t="shared" si="2"/>
        <v>54</v>
      </c>
      <c r="C66">
        <f t="shared" ref="C66:D66" si="53">$C$3*SIN((B66*$C$4+$C$5)*PI()/180)+$C$6</f>
        <v>4.7552825814757682</v>
      </c>
      <c r="D66">
        <f t="shared" si="53"/>
        <v>0.82614735520444238</v>
      </c>
    </row>
    <row r="67" spans="2:4" x14ac:dyDescent="0.25">
      <c r="B67">
        <f t="shared" si="2"/>
        <v>55</v>
      </c>
      <c r="C67">
        <f t="shared" ref="C67:D67" si="54">$C$3*SIN((B67*$C$4+$C$5)*PI()/180)+$C$6</f>
        <v>4.6984631039295426</v>
      </c>
      <c r="D67">
        <f t="shared" si="54"/>
        <v>0.81636517293566679</v>
      </c>
    </row>
    <row r="68" spans="2:4" x14ac:dyDescent="0.25">
      <c r="B68">
        <f t="shared" si="2"/>
        <v>56</v>
      </c>
      <c r="C68">
        <f t="shared" ref="C68:D68" si="55">$C$3*SIN((B68*$C$4+$C$5)*PI()/180)+$C$6</f>
        <v>4.6359192728339371</v>
      </c>
      <c r="D68">
        <f t="shared" si="55"/>
        <v>0.80559376025245377</v>
      </c>
    </row>
    <row r="69" spans="2:4" x14ac:dyDescent="0.25">
      <c r="B69">
        <f t="shared" si="2"/>
        <v>57</v>
      </c>
      <c r="C69">
        <f t="shared" ref="C69:D69" si="56">$C$3*SIN((B69*$C$4+$C$5)*PI()/180)+$C$6</f>
        <v>4.5677272882130051</v>
      </c>
      <c r="D69">
        <f t="shared" si="56"/>
        <v>0.79384523851857391</v>
      </c>
    </row>
    <row r="70" spans="2:4" x14ac:dyDescent="0.25">
      <c r="B70">
        <f t="shared" si="2"/>
        <v>58</v>
      </c>
      <c r="C70">
        <f t="shared" ref="C70:D70" si="57">$C$3*SIN((B70*$C$4+$C$5)*PI()/180)+$C$6</f>
        <v>4.493970231495835</v>
      </c>
      <c r="D70">
        <f t="shared" si="57"/>
        <v>0.78113287145375687</v>
      </c>
    </row>
    <row r="71" spans="2:4" x14ac:dyDescent="0.25">
      <c r="B71">
        <f t="shared" si="2"/>
        <v>59</v>
      </c>
      <c r="C71">
        <f t="shared" ref="C71:D71" si="58">$C$3*SIN((B71*$C$4+$C$5)*PI()/180)+$C$6</f>
        <v>4.4147379642946358</v>
      </c>
      <c r="D71">
        <f t="shared" si="58"/>
        <v>0.76747106044071023</v>
      </c>
    </row>
    <row r="72" spans="2:4" x14ac:dyDescent="0.25">
      <c r="B72">
        <f t="shared" si="2"/>
        <v>60</v>
      </c>
      <c r="C72">
        <f t="shared" ref="C72:D72" si="59">$C$3*SIN((B72*$C$4+$C$5)*PI()/180)+$C$6</f>
        <v>4.3301270189221936</v>
      </c>
      <c r="D72">
        <f t="shared" si="59"/>
        <v>0.75287533885104896</v>
      </c>
    </row>
    <row r="73" spans="2:4" x14ac:dyDescent="0.25">
      <c r="B73">
        <f t="shared" si="2"/>
        <v>61</v>
      </c>
      <c r="C73">
        <f t="shared" ref="C73:D73" si="60">$C$3*SIN((B73*$C$4+$C$5)*PI()/180)+$C$6</f>
        <v>4.2402404807821306</v>
      </c>
      <c r="D73">
        <f t="shared" si="60"/>
        <v>0.7373623652680279</v>
      </c>
    </row>
    <row r="74" spans="2:4" x14ac:dyDescent="0.25">
      <c r="B74">
        <f t="shared" si="2"/>
        <v>62</v>
      </c>
      <c r="C74">
        <f t="shared" ref="C74:D74" si="61">$C$3*SIN((B74*$C$4+$C$5)*PI()/180)+$C$6</f>
        <v>4.1451878627752086</v>
      </c>
      <c r="D74">
        <f t="shared" si="61"/>
        <v>0.72094991548212062</v>
      </c>
    </row>
    <row r="75" spans="2:4" x14ac:dyDescent="0.25">
      <c r="B75">
        <f t="shared" si="2"/>
        <v>63</v>
      </c>
      <c r="C75">
        <f t="shared" ref="C75:D75" si="62">$C$3*SIN((B75*$C$4+$C$5)*PI()/180)+$C$6</f>
        <v>4.0450849718747373</v>
      </c>
      <c r="D75">
        <f t="shared" si="62"/>
        <v>0.70365687313526859</v>
      </c>
    </row>
    <row r="76" spans="2:4" x14ac:dyDescent="0.25">
      <c r="B76">
        <f t="shared" si="2"/>
        <v>64</v>
      </c>
      <c r="C76">
        <f t="shared" ref="C76:D76" si="63">$C$3*SIN((B76*$C$4+$C$5)*PI()/180)+$C$6</f>
        <v>3.9400537680336098</v>
      </c>
      <c r="D76">
        <f t="shared" si="63"/>
        <v>0.68550321889094767</v>
      </c>
    </row>
    <row r="77" spans="2:4" x14ac:dyDescent="0.25">
      <c r="B77">
        <f t="shared" si="2"/>
        <v>65</v>
      </c>
      <c r="C77">
        <f t="shared" ref="C77:D77" si="64">$C$3*SIN((B77*$C$4+$C$5)*PI()/180)+$C$6</f>
        <v>3.83022221559489</v>
      </c>
      <c r="D77">
        <f t="shared" si="64"/>
        <v>0.66651001801017451</v>
      </c>
    </row>
    <row r="78" spans="2:4" x14ac:dyDescent="0.25">
      <c r="B78">
        <f t="shared" si="2"/>
        <v>66</v>
      </c>
      <c r="C78">
        <f t="shared" ref="C78:D78" si="65">$C$3*SIN((B78*$C$4+$C$5)*PI()/180)+$C$6</f>
        <v>3.715724127386971</v>
      </c>
      <c r="D78">
        <f t="shared" si="65"/>
        <v>0.64669940621810185</v>
      </c>
    </row>
    <row r="79" spans="2:4" x14ac:dyDescent="0.25">
      <c r="B79">
        <f t="shared" si="2"/>
        <v>67</v>
      </c>
      <c r="C79">
        <f t="shared" ref="C79:D79" si="66">$C$3*SIN((B79*$C$4+$C$5)*PI()/180)+$C$6</f>
        <v>3.5966990016932572</v>
      </c>
      <c r="D79">
        <f t="shared" si="66"/>
        <v>0.62609457375198163</v>
      </c>
    </row>
    <row r="80" spans="2:4" x14ac:dyDescent="0.25">
      <c r="B80">
        <f t="shared" ref="B80:B143" si="67">B79+$C$9</f>
        <v>68</v>
      </c>
      <c r="C80">
        <f t="shared" ref="C80:D80" si="68">$C$3*SIN((B80*$C$4+$C$5)*PI()/180)+$C$6</f>
        <v>3.4732918522949858</v>
      </c>
      <c r="D80">
        <f t="shared" si="68"/>
        <v>0.60471974748889967</v>
      </c>
    </row>
    <row r="81" spans="2:4" x14ac:dyDescent="0.25">
      <c r="B81">
        <f t="shared" si="67"/>
        <v>69</v>
      </c>
      <c r="C81">
        <f t="shared" ref="C81:D81" si="69">$C$3*SIN((B81*$C$4+$C$5)*PI()/180)+$C$6</f>
        <v>3.3456530317942916</v>
      </c>
      <c r="D81">
        <f t="shared" si="69"/>
        <v>0.58260017106078821</v>
      </c>
    </row>
    <row r="82" spans="2:4" x14ac:dyDescent="0.25">
      <c r="B82">
        <f t="shared" si="67"/>
        <v>70</v>
      </c>
      <c r="C82">
        <f t="shared" ref="C82:D82" si="70">$C$3*SIN((B82*$C$4+$C$5)*PI()/180)+$C$6</f>
        <v>3.2139380484326976</v>
      </c>
      <c r="D82">
        <f t="shared" si="70"/>
        <v>0.55976208287468254</v>
      </c>
    </row>
    <row r="83" spans="2:4" x14ac:dyDescent="0.25">
      <c r="B83">
        <f t="shared" si="67"/>
        <v>71</v>
      </c>
      <c r="C83">
        <f t="shared" ref="C83:D83" si="71">$C$3*SIN((B83*$C$4+$C$5)*PI()/180)+$C$6</f>
        <v>3.0783073766282918</v>
      </c>
      <c r="D83">
        <f t="shared" si="71"/>
        <v>0.53623269196797607</v>
      </c>
    </row>
    <row r="84" spans="2:4" x14ac:dyDescent="0.25">
      <c r="B84">
        <f t="shared" si="67"/>
        <v>72</v>
      </c>
      <c r="C84">
        <f t="shared" ref="C84:D84" si="72">$C$3*SIN((B84*$C$4+$C$5)*PI()/180)+$C$6</f>
        <v>2.9389262614623664</v>
      </c>
      <c r="D84">
        <f t="shared" si="72"/>
        <v>0.51204015164133632</v>
      </c>
    </row>
    <row r="85" spans="2:4" x14ac:dyDescent="0.25">
      <c r="B85">
        <f t="shared" si="67"/>
        <v>73</v>
      </c>
      <c r="C85">
        <f t="shared" ref="C85:D85" si="73">$C$3*SIN((B85*$C$4+$C$5)*PI()/180)+$C$6</f>
        <v>2.7959645173537346</v>
      </c>
      <c r="D85">
        <f t="shared" si="73"/>
        <v>0.48721353082595092</v>
      </c>
    </row>
    <row r="86" spans="2:4" x14ac:dyDescent="0.25">
      <c r="B86">
        <f t="shared" si="67"/>
        <v>74</v>
      </c>
      <c r="C86">
        <f t="shared" ref="C86:D86" si="74">$C$3*SIN((B86*$C$4+$C$5)*PI()/180)+$C$6</f>
        <v>2.6495963211660243</v>
      </c>
      <c r="D86">
        <f t="shared" si="74"/>
        <v>0.46178278315667165</v>
      </c>
    </row>
    <row r="87" spans="2:4" x14ac:dyDescent="0.25">
      <c r="B87">
        <f t="shared" si="67"/>
        <v>75</v>
      </c>
      <c r="C87">
        <f t="shared" ref="C87:D87" si="75">$C$3*SIN((B87*$C$4+$C$5)*PI()/180)+$C$6</f>
        <v>2.4999999999999996</v>
      </c>
      <c r="D87">
        <f t="shared" si="75"/>
        <v>0.43577871373829075</v>
      </c>
    </row>
    <row r="88" spans="2:4" x14ac:dyDescent="0.25">
      <c r="B88">
        <f t="shared" si="67"/>
        <v>76</v>
      </c>
      <c r="C88">
        <f t="shared" ref="C88:D88" si="76">$C$3*SIN((B88*$C$4+$C$5)*PI()/180)+$C$6</f>
        <v>2.3473578139294555</v>
      </c>
      <c r="D88">
        <f t="shared" si="76"/>
        <v>0.40923294360845902</v>
      </c>
    </row>
    <row r="89" spans="2:4" x14ac:dyDescent="0.25">
      <c r="B89">
        <f t="shared" si="67"/>
        <v>77</v>
      </c>
      <c r="C89">
        <f t="shared" ref="C89:D89" si="77">$C$3*SIN((B89*$C$4+$C$5)*PI()/180)+$C$6</f>
        <v>2.1918557339453866</v>
      </c>
      <c r="D89">
        <f t="shared" si="77"/>
        <v>0.38217787191747055</v>
      </c>
    </row>
    <row r="90" spans="2:4" x14ac:dyDescent="0.25">
      <c r="B90">
        <f t="shared" si="67"/>
        <v>78</v>
      </c>
      <c r="C90">
        <f t="shared" ref="C90:D90" si="78">$C$3*SIN((B90*$C$4+$C$5)*PI()/180)+$C$6</f>
        <v>2.0336832153790021</v>
      </c>
      <c r="D90">
        <f t="shared" si="78"/>
        <v>0.35464663586212464</v>
      </c>
    </row>
    <row r="91" spans="2:4" x14ac:dyDescent="0.25">
      <c r="B91">
        <f t="shared" si="67"/>
        <v>79</v>
      </c>
      <c r="C91">
        <f t="shared" ref="C91:D91" si="79">$C$3*SIN((B91*$C$4+$C$5)*PI()/180)+$C$6</f>
        <v>1.8730329670795611</v>
      </c>
      <c r="D91">
        <f t="shared" si="79"/>
        <v>0.32667306842792054</v>
      </c>
    </row>
    <row r="92" spans="2:4" x14ac:dyDescent="0.25">
      <c r="B92">
        <f t="shared" si="67"/>
        <v>80</v>
      </c>
      <c r="C92">
        <f t="shared" ref="C92:D92" si="80">$C$3*SIN((B92*$C$4+$C$5)*PI()/180)+$C$6</f>
        <v>1.7101007166283444</v>
      </c>
      <c r="D92">
        <f t="shared" si="80"/>
        <v>0.29829165401084579</v>
      </c>
    </row>
    <row r="93" spans="2:4" x14ac:dyDescent="0.25">
      <c r="B93">
        <f t="shared" si="67"/>
        <v>81</v>
      </c>
      <c r="C93">
        <f t="shared" ref="C93:D93" si="81">$C$3*SIN((B93*$C$4+$C$5)*PI()/180)+$C$6</f>
        <v>1.5450849718747375</v>
      </c>
      <c r="D93">
        <f t="shared" si="81"/>
        <v>0.2695374820066827</v>
      </c>
    </row>
    <row r="94" spans="2:4" x14ac:dyDescent="0.25">
      <c r="B94">
        <f t="shared" si="67"/>
        <v>82</v>
      </c>
      <c r="C94">
        <f t="shared" ref="C94:D94" si="82">$C$3*SIN((B94*$C$4+$C$5)*PI()/180)+$C$6</f>
        <v>1.3781867790849982</v>
      </c>
      <c r="D94">
        <f t="shared" si="82"/>
        <v>0.24044619847201987</v>
      </c>
    </row>
    <row r="95" spans="2:4" x14ac:dyDescent="0.25">
      <c r="B95">
        <f t="shared" si="67"/>
        <v>83</v>
      </c>
      <c r="C95">
        <f t="shared" ref="C95:D95" si="83">$C$3*SIN((B95*$C$4+$C$5)*PI()/180)+$C$6</f>
        <v>1.2096094779983386</v>
      </c>
      <c r="D95">
        <f t="shared" si="83"/>
        <v>0.21105395597675009</v>
      </c>
    </row>
    <row r="96" spans="2:4" x14ac:dyDescent="0.25">
      <c r="B96">
        <f t="shared" si="67"/>
        <v>84</v>
      </c>
      <c r="C96">
        <f t="shared" ref="C96:D96" si="84">$C$3*SIN((B96*$C$4+$C$5)*PI()/180)+$C$6</f>
        <v>1.0395584540887965</v>
      </c>
      <c r="D96">
        <f t="shared" si="84"/>
        <v>0.18139736178265503</v>
      </c>
    </row>
    <row r="97" spans="2:4" x14ac:dyDescent="0.25">
      <c r="B97">
        <f t="shared" si="67"/>
        <v>85</v>
      </c>
      <c r="C97">
        <f t="shared" ref="C97:D97" si="85">$C$3*SIN((B97*$C$4+$C$5)*PI()/180)+$C$6</f>
        <v>0.86824088833465141</v>
      </c>
      <c r="D97">
        <f t="shared" si="85"/>
        <v>0.15151342449649341</v>
      </c>
    </row>
    <row r="98" spans="2:4" x14ac:dyDescent="0.25">
      <c r="B98">
        <f t="shared" si="67"/>
        <v>86</v>
      </c>
      <c r="C98">
        <f t="shared" ref="C98:D98" si="86">$C$3*SIN((B98*$C$4+$C$5)*PI()/180)+$C$6</f>
        <v>0.69586550480032872</v>
      </c>
      <c r="D98">
        <f t="shared" si="86"/>
        <v>0.12143949935875736</v>
      </c>
    </row>
    <row r="99" spans="2:4" x14ac:dyDescent="0.25">
      <c r="B99">
        <f t="shared" si="67"/>
        <v>87</v>
      </c>
      <c r="C99">
        <f t="shared" ref="C99:D99" si="87">$C$3*SIN((B99*$C$4+$C$5)*PI()/180)+$C$6</f>
        <v>0.52264231633826863</v>
      </c>
      <c r="D99">
        <f t="shared" si="87"/>
        <v>9.1213232340698697E-2</v>
      </c>
    </row>
    <row r="100" spans="2:4" x14ac:dyDescent="0.25">
      <c r="B100">
        <f t="shared" si="67"/>
        <v>88</v>
      </c>
      <c r="C100">
        <f t="shared" ref="C100:D100" si="88">$C$3*SIN((B100*$C$4+$C$5)*PI()/180)+$C$6</f>
        <v>0.34878236872062762</v>
      </c>
      <c r="D100">
        <f t="shared" si="88"/>
        <v>6.0872503232317673E-2</v>
      </c>
    </row>
    <row r="101" spans="2:4" x14ac:dyDescent="0.25">
      <c r="B101">
        <f t="shared" si="67"/>
        <v>89</v>
      </c>
      <c r="C101">
        <f t="shared" ref="C101:D101" si="89">$C$3*SIN((B101*$C$4+$C$5)*PI()/180)+$C$6</f>
        <v>0.17449748351250349</v>
      </c>
      <c r="D101">
        <f t="shared" si="89"/>
        <v>3.0455367912564972E-2</v>
      </c>
    </row>
    <row r="102" spans="2:4" x14ac:dyDescent="0.25">
      <c r="B102">
        <f t="shared" si="67"/>
        <v>90</v>
      </c>
      <c r="C102">
        <f t="shared" ref="C102:D102" si="90">$C$3*SIN((B102*$C$4+$C$5)*PI()/180)+$C$6</f>
        <v>6.1257422745431001E-16</v>
      </c>
      <c r="D102">
        <f t="shared" si="90"/>
        <v>1.0691437181938352E-16</v>
      </c>
    </row>
    <row r="103" spans="2:4" x14ac:dyDescent="0.25">
      <c r="B103">
        <f t="shared" si="67"/>
        <v>91</v>
      </c>
      <c r="C103">
        <f t="shared" ref="C103:D103" si="91">$C$3*SIN((B103*$C$4+$C$5)*PI()/180)+$C$6</f>
        <v>-0.17449748351250449</v>
      </c>
      <c r="D103">
        <f t="shared" si="91"/>
        <v>-3.0455367912565146E-2</v>
      </c>
    </row>
    <row r="104" spans="2:4" x14ac:dyDescent="0.25">
      <c r="B104">
        <f t="shared" si="67"/>
        <v>92</v>
      </c>
      <c r="C104">
        <f t="shared" ref="C104:D104" si="92">$C$3*SIN((B104*$C$4+$C$5)*PI()/180)+$C$6</f>
        <v>-0.34878236872062418</v>
      </c>
      <c r="D104">
        <f t="shared" si="92"/>
        <v>-6.0872503232317084E-2</v>
      </c>
    </row>
    <row r="105" spans="2:4" x14ac:dyDescent="0.25">
      <c r="B105">
        <f t="shared" si="67"/>
        <v>93</v>
      </c>
      <c r="C105">
        <f t="shared" ref="C105:D105" si="93">$C$3*SIN((B105*$C$4+$C$5)*PI()/180)+$C$6</f>
        <v>-0.5226423163382653</v>
      </c>
      <c r="D105">
        <f t="shared" si="93"/>
        <v>-9.1213232340698114E-2</v>
      </c>
    </row>
    <row r="106" spans="2:4" x14ac:dyDescent="0.25">
      <c r="B106">
        <f t="shared" si="67"/>
        <v>94</v>
      </c>
      <c r="C106">
        <f t="shared" ref="C106:D106" si="94">$C$3*SIN((B106*$C$4+$C$5)*PI()/180)+$C$6</f>
        <v>-0.69586550480032761</v>
      </c>
      <c r="D106">
        <f t="shared" si="94"/>
        <v>-0.12143949935875717</v>
      </c>
    </row>
    <row r="107" spans="2:4" x14ac:dyDescent="0.25">
      <c r="B107">
        <f t="shared" si="67"/>
        <v>95</v>
      </c>
      <c r="C107">
        <f t="shared" ref="C107:D107" si="95">$C$3*SIN((B107*$C$4+$C$5)*PI()/180)+$C$6</f>
        <v>-0.86824088833465241</v>
      </c>
      <c r="D107">
        <f t="shared" si="95"/>
        <v>-0.15151342449649358</v>
      </c>
    </row>
    <row r="108" spans="2:4" x14ac:dyDescent="0.25">
      <c r="B108">
        <f t="shared" si="67"/>
        <v>96</v>
      </c>
      <c r="C108">
        <f t="shared" ref="C108:D108" si="96">$C$3*SIN((B108*$C$4+$C$5)*PI()/180)+$C$6</f>
        <v>-1.0395584540887954</v>
      </c>
      <c r="D108">
        <f t="shared" si="96"/>
        <v>-0.18139736178265481</v>
      </c>
    </row>
    <row r="109" spans="2:4" x14ac:dyDescent="0.25">
      <c r="B109">
        <f t="shared" si="67"/>
        <v>97</v>
      </c>
      <c r="C109">
        <f t="shared" ref="C109:D109" si="97">$C$3*SIN((B109*$C$4+$C$5)*PI()/180)+$C$6</f>
        <v>-1.2096094779983375</v>
      </c>
      <c r="D109">
        <f t="shared" si="97"/>
        <v>-0.21105395597674989</v>
      </c>
    </row>
    <row r="110" spans="2:4" x14ac:dyDescent="0.25">
      <c r="B110">
        <f t="shared" si="67"/>
        <v>98</v>
      </c>
      <c r="C110">
        <f t="shared" ref="C110:D110" si="98">$C$3*SIN((B110*$C$4+$C$5)*PI()/180)+$C$6</f>
        <v>-1.3781867790849951</v>
      </c>
      <c r="D110">
        <f t="shared" si="98"/>
        <v>-0.24044619847201934</v>
      </c>
    </row>
    <row r="111" spans="2:4" x14ac:dyDescent="0.25">
      <c r="B111">
        <f t="shared" si="67"/>
        <v>99</v>
      </c>
      <c r="C111">
        <f t="shared" ref="C111:D111" si="99">$C$3*SIN((B111*$C$4+$C$5)*PI()/180)+$C$6</f>
        <v>-1.5450849718747386</v>
      </c>
      <c r="D111">
        <f t="shared" si="99"/>
        <v>-0.26953748200668287</v>
      </c>
    </row>
    <row r="112" spans="2:4" x14ac:dyDescent="0.25">
      <c r="B112">
        <f t="shared" si="67"/>
        <v>100</v>
      </c>
      <c r="C112">
        <f t="shared" ref="C112:D112" si="100">$C$3*SIN((B112*$C$4+$C$5)*PI()/180)+$C$6</f>
        <v>-1.7101007166283433</v>
      </c>
      <c r="D112">
        <f t="shared" si="100"/>
        <v>-0.29829165401084556</v>
      </c>
    </row>
    <row r="113" spans="2:4" x14ac:dyDescent="0.25">
      <c r="B113">
        <f t="shared" si="67"/>
        <v>101</v>
      </c>
      <c r="C113">
        <f t="shared" ref="C113:D113" si="101">$C$3*SIN((B113*$C$4+$C$5)*PI()/180)+$C$6</f>
        <v>-1.87303296707956</v>
      </c>
      <c r="D113">
        <f t="shared" si="101"/>
        <v>-0.32667306842792038</v>
      </c>
    </row>
    <row r="114" spans="2:4" x14ac:dyDescent="0.25">
      <c r="B114">
        <f t="shared" si="67"/>
        <v>102</v>
      </c>
      <c r="C114">
        <f t="shared" ref="C114:D114" si="102">$C$3*SIN((B114*$C$4+$C$5)*PI()/180)+$C$6</f>
        <v>-2.033683215378999</v>
      </c>
      <c r="D114">
        <f t="shared" si="102"/>
        <v>-0.35464663586212408</v>
      </c>
    </row>
    <row r="115" spans="2:4" x14ac:dyDescent="0.25">
      <c r="B115">
        <f t="shared" si="67"/>
        <v>103</v>
      </c>
      <c r="C115">
        <f t="shared" ref="C115:D115" si="103">$C$3*SIN((B115*$C$4+$C$5)*PI()/180)+$C$6</f>
        <v>-2.1918557339453852</v>
      </c>
      <c r="D115">
        <f t="shared" si="103"/>
        <v>-0.38217787191747021</v>
      </c>
    </row>
    <row r="116" spans="2:4" x14ac:dyDescent="0.25">
      <c r="B116">
        <f t="shared" si="67"/>
        <v>104</v>
      </c>
      <c r="C116">
        <f t="shared" ref="C116:D116" si="104">$C$3*SIN((B116*$C$4+$C$5)*PI()/180)+$C$6</f>
        <v>-2.3473578139294542</v>
      </c>
      <c r="D116">
        <f t="shared" si="104"/>
        <v>-0.4092329436084588</v>
      </c>
    </row>
    <row r="117" spans="2:4" x14ac:dyDescent="0.25">
      <c r="B117">
        <f t="shared" si="67"/>
        <v>105</v>
      </c>
      <c r="C117">
        <f t="shared" ref="C117:D117" si="105">$C$3*SIN((B117*$C$4+$C$5)*PI()/180)+$C$6</f>
        <v>-2.5000000000000004</v>
      </c>
      <c r="D117">
        <f t="shared" si="105"/>
        <v>-0.43577871373829097</v>
      </c>
    </row>
    <row r="118" spans="2:4" x14ac:dyDescent="0.25">
      <c r="B118">
        <f t="shared" si="67"/>
        <v>106</v>
      </c>
      <c r="C118">
        <f t="shared" ref="C118:D118" si="106">$C$3*SIN((B118*$C$4+$C$5)*PI()/180)+$C$6</f>
        <v>-2.6495963211660238</v>
      </c>
      <c r="D118">
        <f t="shared" si="106"/>
        <v>-0.46178278315667154</v>
      </c>
    </row>
    <row r="119" spans="2:4" x14ac:dyDescent="0.25">
      <c r="B119">
        <f t="shared" si="67"/>
        <v>107</v>
      </c>
      <c r="C119">
        <f t="shared" ref="C119:D119" si="107">$C$3*SIN((B119*$C$4+$C$5)*PI()/180)+$C$6</f>
        <v>-2.7959645173537333</v>
      </c>
      <c r="D119">
        <f t="shared" si="107"/>
        <v>-0.4872135308259507</v>
      </c>
    </row>
    <row r="120" spans="2:4" x14ac:dyDescent="0.25">
      <c r="B120">
        <f t="shared" si="67"/>
        <v>108</v>
      </c>
      <c r="C120">
        <f t="shared" ref="C120:D120" si="108">$C$3*SIN((B120*$C$4+$C$5)*PI()/180)+$C$6</f>
        <v>-2.938926261462365</v>
      </c>
      <c r="D120">
        <f t="shared" si="108"/>
        <v>-0.51204015164133609</v>
      </c>
    </row>
    <row r="121" spans="2:4" x14ac:dyDescent="0.25">
      <c r="B121">
        <f t="shared" si="67"/>
        <v>109</v>
      </c>
      <c r="C121">
        <f t="shared" ref="C121:D121" si="109">$C$3*SIN((B121*$C$4+$C$5)*PI()/180)+$C$6</f>
        <v>-3.0783073766282891</v>
      </c>
      <c r="D121">
        <f t="shared" si="109"/>
        <v>-0.53623269196797563</v>
      </c>
    </row>
    <row r="122" spans="2:4" x14ac:dyDescent="0.25">
      <c r="B122">
        <f t="shared" si="67"/>
        <v>110</v>
      </c>
      <c r="C122">
        <f t="shared" ref="C122:D122" si="110">$C$3*SIN((B122*$C$4+$C$5)*PI()/180)+$C$6</f>
        <v>-3.2139380484326963</v>
      </c>
      <c r="D122">
        <f t="shared" si="110"/>
        <v>-0.55976208287468232</v>
      </c>
    </row>
    <row r="123" spans="2:4" x14ac:dyDescent="0.25">
      <c r="B123">
        <f t="shared" si="67"/>
        <v>111</v>
      </c>
      <c r="C123">
        <f t="shared" ref="C123:D123" si="111">$C$3*SIN((B123*$C$4+$C$5)*PI()/180)+$C$6</f>
        <v>-3.3456530317942912</v>
      </c>
      <c r="D123">
        <f t="shared" si="111"/>
        <v>-0.5826001710607881</v>
      </c>
    </row>
    <row r="124" spans="2:4" x14ac:dyDescent="0.25">
      <c r="B124">
        <f t="shared" si="67"/>
        <v>112</v>
      </c>
      <c r="C124">
        <f t="shared" ref="C124:D124" si="112">$C$3*SIN((B124*$C$4+$C$5)*PI()/180)+$C$6</f>
        <v>-3.4732918522949867</v>
      </c>
      <c r="D124">
        <f t="shared" si="112"/>
        <v>-0.60471974748889989</v>
      </c>
    </row>
    <row r="125" spans="2:4" x14ac:dyDescent="0.25">
      <c r="B125">
        <f t="shared" si="67"/>
        <v>113</v>
      </c>
      <c r="C125">
        <f t="shared" ref="C125:D125" si="113">$C$3*SIN((B125*$C$4+$C$5)*PI()/180)+$C$6</f>
        <v>-3.5966990016932545</v>
      </c>
      <c r="D125">
        <f t="shared" si="113"/>
        <v>-0.62609457375198119</v>
      </c>
    </row>
    <row r="126" spans="2:4" x14ac:dyDescent="0.25">
      <c r="B126">
        <f t="shared" si="67"/>
        <v>114</v>
      </c>
      <c r="C126">
        <f t="shared" ref="C126:D126" si="114">$C$3*SIN((B126*$C$4+$C$5)*PI()/180)+$C$6</f>
        <v>-3.7157241273869701</v>
      </c>
      <c r="D126">
        <f t="shared" si="114"/>
        <v>-0.64669940621810151</v>
      </c>
    </row>
    <row r="127" spans="2:4" x14ac:dyDescent="0.25">
      <c r="B127">
        <f t="shared" si="67"/>
        <v>115</v>
      </c>
      <c r="C127">
        <f t="shared" ref="C127:D127" si="115">$C$3*SIN((B127*$C$4+$C$5)*PI()/180)+$C$6</f>
        <v>-3.8302222155948895</v>
      </c>
      <c r="D127">
        <f t="shared" si="115"/>
        <v>-0.66651001801017451</v>
      </c>
    </row>
    <row r="128" spans="2:4" x14ac:dyDescent="0.25">
      <c r="B128">
        <f t="shared" si="67"/>
        <v>116</v>
      </c>
      <c r="C128">
        <f t="shared" ref="C128:D128" si="116">$C$3*SIN((B128*$C$4+$C$5)*PI()/180)+$C$6</f>
        <v>-3.9400537680336107</v>
      </c>
      <c r="D128">
        <f t="shared" si="116"/>
        <v>-0.68550321889094779</v>
      </c>
    </row>
    <row r="129" spans="2:4" x14ac:dyDescent="0.25">
      <c r="B129">
        <f t="shared" si="67"/>
        <v>117</v>
      </c>
      <c r="C129">
        <f t="shared" ref="C129:D129" si="117">$C$3*SIN((B129*$C$4+$C$5)*PI()/180)+$C$6</f>
        <v>-4.0450849718747364</v>
      </c>
      <c r="D129">
        <f t="shared" si="117"/>
        <v>-0.70365687313526826</v>
      </c>
    </row>
    <row r="130" spans="2:4" x14ac:dyDescent="0.25">
      <c r="B130">
        <f t="shared" si="67"/>
        <v>118</v>
      </c>
      <c r="C130">
        <f t="shared" ref="C130:D130" si="118">$C$3*SIN((B130*$C$4+$C$5)*PI()/180)+$C$6</f>
        <v>-4.1451878627752068</v>
      </c>
      <c r="D130">
        <f t="shared" si="118"/>
        <v>-0.72094991548212028</v>
      </c>
    </row>
    <row r="131" spans="2:4" x14ac:dyDescent="0.25">
      <c r="B131">
        <f t="shared" si="67"/>
        <v>119</v>
      </c>
      <c r="C131">
        <f t="shared" ref="C131:D131" si="119">$C$3*SIN((B131*$C$4+$C$5)*PI()/180)+$C$6</f>
        <v>-4.2402404807821297</v>
      </c>
      <c r="D131">
        <f t="shared" si="119"/>
        <v>-0.73736236526802779</v>
      </c>
    </row>
    <row r="132" spans="2:4" x14ac:dyDescent="0.25">
      <c r="B132">
        <f t="shared" si="67"/>
        <v>120</v>
      </c>
      <c r="C132">
        <f t="shared" ref="C132:D132" si="120">$C$3*SIN((B132*$C$4+$C$5)*PI()/180)+$C$6</f>
        <v>-4.3301270189221919</v>
      </c>
      <c r="D132">
        <f t="shared" si="120"/>
        <v>-0.75287533885104874</v>
      </c>
    </row>
    <row r="133" spans="2:4" x14ac:dyDescent="0.25">
      <c r="B133">
        <f t="shared" si="67"/>
        <v>121</v>
      </c>
      <c r="C133">
        <f t="shared" ref="C133:D133" si="121">$C$3*SIN((B133*$C$4+$C$5)*PI()/180)+$C$6</f>
        <v>-4.4147379642946349</v>
      </c>
      <c r="D133">
        <f t="shared" si="121"/>
        <v>-0.76747106044071001</v>
      </c>
    </row>
    <row r="134" spans="2:4" x14ac:dyDescent="0.25">
      <c r="B134">
        <f t="shared" si="67"/>
        <v>122</v>
      </c>
      <c r="C134">
        <f t="shared" ref="C134:D134" si="122">$C$3*SIN((B134*$C$4+$C$5)*PI()/180)+$C$6</f>
        <v>-4.4939702314958341</v>
      </c>
      <c r="D134">
        <f t="shared" si="122"/>
        <v>-0.78113287145375676</v>
      </c>
    </row>
    <row r="135" spans="2:4" x14ac:dyDescent="0.25">
      <c r="B135">
        <f t="shared" si="67"/>
        <v>123</v>
      </c>
      <c r="C135">
        <f t="shared" ref="C135:D135" si="123">$C$3*SIN((B135*$C$4+$C$5)*PI()/180)+$C$6</f>
        <v>-4.5677272882130051</v>
      </c>
      <c r="D135">
        <f t="shared" si="123"/>
        <v>-0.79384523851857391</v>
      </c>
    </row>
    <row r="136" spans="2:4" x14ac:dyDescent="0.25">
      <c r="B136">
        <f t="shared" si="67"/>
        <v>124</v>
      </c>
      <c r="C136">
        <f t="shared" ref="C136:D136" si="124">$C$3*SIN((B136*$C$4+$C$5)*PI()/180)+$C$6</f>
        <v>-4.6359192728339362</v>
      </c>
      <c r="D136">
        <f t="shared" si="124"/>
        <v>-0.80559376025245344</v>
      </c>
    </row>
    <row r="137" spans="2:4" x14ac:dyDescent="0.25">
      <c r="B137">
        <f t="shared" si="67"/>
        <v>125</v>
      </c>
      <c r="C137">
        <f t="shared" ref="C137:D137" si="125">$C$3*SIN((B137*$C$4+$C$5)*PI()/180)+$C$6</f>
        <v>-4.6984631039295408</v>
      </c>
      <c r="D137">
        <f t="shared" si="125"/>
        <v>-0.81636517293566646</v>
      </c>
    </row>
    <row r="138" spans="2:4" x14ac:dyDescent="0.25">
      <c r="B138">
        <f t="shared" si="67"/>
        <v>126</v>
      </c>
      <c r="C138">
        <f t="shared" ref="C138:D138" si="126">$C$3*SIN((B138*$C$4+$C$5)*PI()/180)+$C$6</f>
        <v>-4.7552825814757673</v>
      </c>
      <c r="D138">
        <f t="shared" si="126"/>
        <v>-0.82614735520444227</v>
      </c>
    </row>
    <row r="139" spans="2:4" x14ac:dyDescent="0.25">
      <c r="B139">
        <f t="shared" si="67"/>
        <v>127</v>
      </c>
      <c r="C139">
        <f t="shared" ref="C139:D139" si="127">$C$3*SIN((B139*$C$4+$C$5)*PI()/180)+$C$6</f>
        <v>-4.8063084796915954</v>
      </c>
      <c r="D139">
        <f t="shared" si="127"/>
        <v>-0.8349293318816432</v>
      </c>
    </row>
    <row r="140" spans="2:4" x14ac:dyDescent="0.25">
      <c r="B140">
        <f t="shared" si="67"/>
        <v>128</v>
      </c>
      <c r="C140">
        <f t="shared" ref="C140:D140" si="128">$C$3*SIN((B140*$C$4+$C$5)*PI()/180)+$C$6</f>
        <v>-4.8514786313799823</v>
      </c>
      <c r="D140">
        <f t="shared" si="128"/>
        <v>-0.8427012770590685</v>
      </c>
    </row>
    <row r="141" spans="2:4" x14ac:dyDescent="0.25">
      <c r="B141">
        <f t="shared" si="67"/>
        <v>129</v>
      </c>
      <c r="C141">
        <f t="shared" ref="C141:D141" si="129">$C$3*SIN((B141*$C$4+$C$5)*PI()/180)+$C$6</f>
        <v>-4.8907380036690276</v>
      </c>
      <c r="D141">
        <f t="shared" si="129"/>
        <v>-0.8494545165391123</v>
      </c>
    </row>
    <row r="142" spans="2:4" x14ac:dyDescent="0.25">
      <c r="B142">
        <f t="shared" si="67"/>
        <v>130</v>
      </c>
      <c r="C142">
        <f t="shared" ref="C142:D142" si="130">$C$3*SIN((B142*$C$4+$C$5)*PI()/180)+$C$6</f>
        <v>-4.9240387650610398</v>
      </c>
      <c r="D142">
        <f t="shared" si="130"/>
        <v>-0.85518152973595007</v>
      </c>
    </row>
    <row r="143" spans="2:4" x14ac:dyDescent="0.25">
      <c r="B143">
        <f t="shared" si="67"/>
        <v>131</v>
      </c>
      <c r="C143">
        <f t="shared" ref="C143:D143" si="131">$C$3*SIN((B143*$C$4+$C$5)*PI()/180)+$C$6</f>
        <v>-4.9513403437078516</v>
      </c>
      <c r="D143">
        <f t="shared" si="131"/>
        <v>-0.85987595112767778</v>
      </c>
    </row>
    <row r="144" spans="2:4" x14ac:dyDescent="0.25">
      <c r="B144">
        <f t="shared" ref="B144:B207" si="132">B143+$C$9</f>
        <v>132</v>
      </c>
      <c r="C144">
        <f t="shared" ref="C144:D144" si="133">$C$3*SIN((B144*$C$4+$C$5)*PI()/180)+$C$6</f>
        <v>-4.9726094768413667</v>
      </c>
      <c r="D144">
        <f t="shared" si="133"/>
        <v>-0.8635325713409715</v>
      </c>
    </row>
    <row r="145" spans="2:4" x14ac:dyDescent="0.25">
      <c r="B145">
        <f t="shared" si="132"/>
        <v>133</v>
      </c>
      <c r="C145">
        <f t="shared" ref="C145:D145" si="134">$C$3*SIN((B145*$C$4+$C$5)*PI()/180)+$C$6</f>
        <v>-4.9878202512991212</v>
      </c>
      <c r="D145">
        <f t="shared" si="134"/>
        <v>-0.86614733793899878</v>
      </c>
    </row>
    <row r="146" spans="2:4" x14ac:dyDescent="0.25">
      <c r="B146">
        <f t="shared" si="132"/>
        <v>134</v>
      </c>
      <c r="C146">
        <f t="shared" ref="C146:D146" si="135">$C$3*SIN((B146*$C$4+$C$5)*PI()/180)+$C$6</f>
        <v>-4.9969541350954785</v>
      </c>
      <c r="D146">
        <f t="shared" si="135"/>
        <v>-0.86771735597163402</v>
      </c>
    </row>
    <row r="147" spans="2:4" x14ac:dyDescent="0.25">
      <c r="B147">
        <f t="shared" si="132"/>
        <v>135</v>
      </c>
      <c r="C147">
        <f t="shared" ref="C147:D147" si="136">$C$3*SIN((B147*$C$4+$C$5)*PI()/180)+$C$6</f>
        <v>-5</v>
      </c>
      <c r="D147">
        <f t="shared" si="136"/>
        <v>-0.86824088833465163</v>
      </c>
    </row>
    <row r="148" spans="2:4" x14ac:dyDescent="0.25">
      <c r="B148">
        <f t="shared" si="132"/>
        <v>136</v>
      </c>
      <c r="C148">
        <f t="shared" ref="C148:D148" si="137">$C$3*SIN((B148*$C$4+$C$5)*PI()/180)+$C$6</f>
        <v>-4.9969541350954785</v>
      </c>
      <c r="D148">
        <f t="shared" si="137"/>
        <v>-0.86771735597163402</v>
      </c>
    </row>
    <row r="149" spans="2:4" x14ac:dyDescent="0.25">
      <c r="B149">
        <f t="shared" si="132"/>
        <v>137</v>
      </c>
      <c r="C149">
        <f t="shared" ref="C149:D149" si="138">$C$3*SIN((B149*$C$4+$C$5)*PI()/180)+$C$6</f>
        <v>-4.9878202512991212</v>
      </c>
      <c r="D149">
        <f t="shared" si="138"/>
        <v>-0.86614733793899878</v>
      </c>
    </row>
    <row r="150" spans="2:4" x14ac:dyDescent="0.25">
      <c r="B150">
        <f t="shared" si="132"/>
        <v>138</v>
      </c>
      <c r="C150">
        <f t="shared" ref="C150:D150" si="139">$C$3*SIN((B150*$C$4+$C$5)*PI()/180)+$C$6</f>
        <v>-4.9726094768413667</v>
      </c>
      <c r="D150">
        <f t="shared" si="139"/>
        <v>-0.8635325713409715</v>
      </c>
    </row>
    <row r="151" spans="2:4" x14ac:dyDescent="0.25">
      <c r="B151">
        <f t="shared" si="132"/>
        <v>139</v>
      </c>
      <c r="C151">
        <f t="shared" ref="C151:D151" si="140">$C$3*SIN((B151*$C$4+$C$5)*PI()/180)+$C$6</f>
        <v>-4.9513403437078516</v>
      </c>
      <c r="D151">
        <f t="shared" si="140"/>
        <v>-0.85987595112767778</v>
      </c>
    </row>
    <row r="152" spans="2:4" x14ac:dyDescent="0.25">
      <c r="B152">
        <f t="shared" si="132"/>
        <v>140</v>
      </c>
      <c r="C152">
        <f t="shared" ref="C152:D152" si="141">$C$3*SIN((B152*$C$4+$C$5)*PI()/180)+$C$6</f>
        <v>-4.9240387650610407</v>
      </c>
      <c r="D152">
        <f t="shared" si="141"/>
        <v>-0.85518152973595041</v>
      </c>
    </row>
    <row r="153" spans="2:4" x14ac:dyDescent="0.25">
      <c r="B153">
        <f t="shared" si="132"/>
        <v>141</v>
      </c>
      <c r="C153">
        <f t="shared" ref="C153:D153" si="142">$C$3*SIN((B153*$C$4+$C$5)*PI()/180)+$C$6</f>
        <v>-4.8907380036690293</v>
      </c>
      <c r="D153">
        <f t="shared" si="142"/>
        <v>-0.84945451653911275</v>
      </c>
    </row>
    <row r="154" spans="2:4" x14ac:dyDescent="0.25">
      <c r="B154">
        <f t="shared" si="132"/>
        <v>142</v>
      </c>
      <c r="C154">
        <f t="shared" ref="C154:D154" si="143">$C$3*SIN((B154*$C$4+$C$5)*PI()/180)+$C$6</f>
        <v>-4.8514786313799831</v>
      </c>
      <c r="D154">
        <f t="shared" si="143"/>
        <v>-0.84270127705906861</v>
      </c>
    </row>
    <row r="155" spans="2:4" x14ac:dyDescent="0.25">
      <c r="B155">
        <f t="shared" si="132"/>
        <v>143</v>
      </c>
      <c r="C155">
        <f t="shared" ref="C155:D155" si="144">$C$3*SIN((B155*$C$4+$C$5)*PI()/180)+$C$6</f>
        <v>-4.8063084796915936</v>
      </c>
      <c r="D155">
        <f t="shared" si="144"/>
        <v>-0.83492933188164298</v>
      </c>
    </row>
    <row r="156" spans="2:4" x14ac:dyDescent="0.25">
      <c r="B156">
        <f t="shared" si="132"/>
        <v>144</v>
      </c>
      <c r="C156">
        <f t="shared" ref="C156:D156" si="145">$C$3*SIN((B156*$C$4+$C$5)*PI()/180)+$C$6</f>
        <v>-4.7552825814757682</v>
      </c>
      <c r="D156">
        <f t="shared" si="145"/>
        <v>-0.82614735520444238</v>
      </c>
    </row>
    <row r="157" spans="2:4" x14ac:dyDescent="0.25">
      <c r="B157">
        <f t="shared" si="132"/>
        <v>145</v>
      </c>
      <c r="C157">
        <f t="shared" ref="C157:D157" si="146">$C$3*SIN((B157*$C$4+$C$5)*PI()/180)+$C$6</f>
        <v>-4.6984631039295426</v>
      </c>
      <c r="D157">
        <f t="shared" si="146"/>
        <v>-0.81636517293566679</v>
      </c>
    </row>
    <row r="158" spans="2:4" x14ac:dyDescent="0.25">
      <c r="B158">
        <f t="shared" si="132"/>
        <v>146</v>
      </c>
      <c r="C158">
        <f t="shared" ref="C158:D158" si="147">$C$3*SIN((B158*$C$4+$C$5)*PI()/180)+$C$6</f>
        <v>-4.6359192728339371</v>
      </c>
      <c r="D158">
        <f t="shared" si="147"/>
        <v>-0.80559376025245377</v>
      </c>
    </row>
    <row r="159" spans="2:4" x14ac:dyDescent="0.25">
      <c r="B159">
        <f t="shared" si="132"/>
        <v>147</v>
      </c>
      <c r="C159">
        <f t="shared" ref="C159:D159" si="148">$C$3*SIN((B159*$C$4+$C$5)*PI()/180)+$C$6</f>
        <v>-4.5677272882130033</v>
      </c>
      <c r="D159">
        <f t="shared" si="148"/>
        <v>-0.79384523851857358</v>
      </c>
    </row>
    <row r="160" spans="2:4" x14ac:dyDescent="0.25">
      <c r="B160">
        <f t="shared" si="132"/>
        <v>148</v>
      </c>
      <c r="C160">
        <f t="shared" ref="C160:D160" si="149">$C$3*SIN((B160*$C$4+$C$5)*PI()/180)+$C$6</f>
        <v>-4.493970231495835</v>
      </c>
      <c r="D160">
        <f t="shared" si="149"/>
        <v>-0.78113287145375687</v>
      </c>
    </row>
    <row r="161" spans="2:4" x14ac:dyDescent="0.25">
      <c r="B161">
        <f t="shared" si="132"/>
        <v>149</v>
      </c>
      <c r="C161">
        <f t="shared" ref="C161:D161" si="150">$C$3*SIN((B161*$C$4+$C$5)*PI()/180)+$C$6</f>
        <v>-4.4147379642946358</v>
      </c>
      <c r="D161">
        <f t="shared" si="150"/>
        <v>-0.76747106044071023</v>
      </c>
    </row>
    <row r="162" spans="2:4" x14ac:dyDescent="0.25">
      <c r="B162">
        <f t="shared" si="132"/>
        <v>150</v>
      </c>
      <c r="C162">
        <f t="shared" ref="C162:D162" si="151">$C$3*SIN((B162*$C$4+$C$5)*PI()/180)+$C$6</f>
        <v>-4.3301270189221928</v>
      </c>
      <c r="D162">
        <f t="shared" si="151"/>
        <v>-0.75287533885104896</v>
      </c>
    </row>
    <row r="163" spans="2:4" x14ac:dyDescent="0.25">
      <c r="B163">
        <f t="shared" si="132"/>
        <v>151</v>
      </c>
      <c r="C163">
        <f t="shared" ref="C163:D163" si="152">$C$3*SIN((B163*$C$4+$C$5)*PI()/180)+$C$6</f>
        <v>-4.2402404807821306</v>
      </c>
      <c r="D163">
        <f t="shared" si="152"/>
        <v>-0.7373623652680279</v>
      </c>
    </row>
    <row r="164" spans="2:4" x14ac:dyDescent="0.25">
      <c r="B164">
        <f t="shared" si="132"/>
        <v>152</v>
      </c>
      <c r="C164">
        <f t="shared" ref="C164:D164" si="153">$C$3*SIN((B164*$C$4+$C$5)*PI()/180)+$C$6</f>
        <v>-4.1451878627752103</v>
      </c>
      <c r="D164">
        <f t="shared" si="153"/>
        <v>-0.72094991548212095</v>
      </c>
    </row>
    <row r="165" spans="2:4" x14ac:dyDescent="0.25">
      <c r="B165">
        <f t="shared" si="132"/>
        <v>153</v>
      </c>
      <c r="C165">
        <f t="shared" ref="C165:D165" si="154">$C$3*SIN((B165*$C$4+$C$5)*PI()/180)+$C$6</f>
        <v>-4.0450849718747381</v>
      </c>
      <c r="D165">
        <f t="shared" si="154"/>
        <v>-0.70365687313526859</v>
      </c>
    </row>
    <row r="166" spans="2:4" x14ac:dyDescent="0.25">
      <c r="B166">
        <f t="shared" si="132"/>
        <v>154</v>
      </c>
      <c r="C166">
        <f t="shared" ref="C166:D166" si="155">$C$3*SIN((B166*$C$4+$C$5)*PI()/180)+$C$6</f>
        <v>-3.940053768033609</v>
      </c>
      <c r="D166">
        <f t="shared" si="155"/>
        <v>-0.68550321889094756</v>
      </c>
    </row>
    <row r="167" spans="2:4" x14ac:dyDescent="0.25">
      <c r="B167">
        <f t="shared" si="132"/>
        <v>155</v>
      </c>
      <c r="C167">
        <f t="shared" ref="C167:D167" si="156">$C$3*SIN((B167*$C$4+$C$5)*PI()/180)+$C$6</f>
        <v>-3.8302222155948904</v>
      </c>
      <c r="D167">
        <f t="shared" si="156"/>
        <v>-0.66651001801017451</v>
      </c>
    </row>
    <row r="168" spans="2:4" x14ac:dyDescent="0.25">
      <c r="B168">
        <f t="shared" si="132"/>
        <v>156</v>
      </c>
      <c r="C168">
        <f t="shared" ref="C168:D168" si="157">$C$3*SIN((B168*$C$4+$C$5)*PI()/180)+$C$6</f>
        <v>-3.7157241273869728</v>
      </c>
      <c r="D168">
        <f t="shared" si="157"/>
        <v>-0.64669940621810207</v>
      </c>
    </row>
    <row r="169" spans="2:4" x14ac:dyDescent="0.25">
      <c r="B169">
        <f t="shared" si="132"/>
        <v>157</v>
      </c>
      <c r="C169">
        <f t="shared" ref="C169:D169" si="158">$C$3*SIN((B169*$C$4+$C$5)*PI()/180)+$C$6</f>
        <v>-3.596699001693259</v>
      </c>
      <c r="D169">
        <f t="shared" si="158"/>
        <v>-0.62609457375198196</v>
      </c>
    </row>
    <row r="170" spans="2:4" x14ac:dyDescent="0.25">
      <c r="B170">
        <f t="shared" si="132"/>
        <v>158</v>
      </c>
      <c r="C170">
        <f t="shared" ref="C170:D170" si="159">$C$3*SIN((B170*$C$4+$C$5)*PI()/180)+$C$6</f>
        <v>-3.473291852294988</v>
      </c>
      <c r="D170">
        <f t="shared" si="159"/>
        <v>-0.60471974748890012</v>
      </c>
    </row>
    <row r="171" spans="2:4" x14ac:dyDescent="0.25">
      <c r="B171">
        <f t="shared" si="132"/>
        <v>159</v>
      </c>
      <c r="C171">
        <f t="shared" ref="C171:D171" si="160">$C$3*SIN((B171*$C$4+$C$5)*PI()/180)+$C$6</f>
        <v>-3.3456530317942907</v>
      </c>
      <c r="D171">
        <f t="shared" si="160"/>
        <v>-0.5826001710607881</v>
      </c>
    </row>
    <row r="172" spans="2:4" x14ac:dyDescent="0.25">
      <c r="B172">
        <f t="shared" si="132"/>
        <v>160</v>
      </c>
      <c r="C172">
        <f t="shared" ref="C172:D172" si="161">$C$3*SIN((B172*$C$4+$C$5)*PI()/180)+$C$6</f>
        <v>-3.213938048432698</v>
      </c>
      <c r="D172">
        <f t="shared" si="161"/>
        <v>-0.55976208287468254</v>
      </c>
    </row>
    <row r="173" spans="2:4" x14ac:dyDescent="0.25">
      <c r="B173">
        <f t="shared" si="132"/>
        <v>161</v>
      </c>
      <c r="C173">
        <f t="shared" ref="C173:D173" si="162">$C$3*SIN((B173*$C$4+$C$5)*PI()/180)+$C$6</f>
        <v>-3.0783073766282945</v>
      </c>
      <c r="D173">
        <f t="shared" si="162"/>
        <v>-0.53623269196797652</v>
      </c>
    </row>
    <row r="174" spans="2:4" x14ac:dyDescent="0.25">
      <c r="B174">
        <f t="shared" si="132"/>
        <v>162</v>
      </c>
      <c r="C174">
        <f t="shared" ref="C174:D174" si="163">$C$3*SIN((B174*$C$4+$C$5)*PI()/180)+$C$6</f>
        <v>-2.9389262614623668</v>
      </c>
      <c r="D174">
        <f t="shared" si="163"/>
        <v>-0.51204015164133632</v>
      </c>
    </row>
    <row r="175" spans="2:4" x14ac:dyDescent="0.25">
      <c r="B175">
        <f t="shared" si="132"/>
        <v>163</v>
      </c>
      <c r="C175">
        <f t="shared" ref="C175:D175" si="164">$C$3*SIN((B175*$C$4+$C$5)*PI()/180)+$C$6</f>
        <v>-2.7959645173537369</v>
      </c>
      <c r="D175">
        <f t="shared" si="164"/>
        <v>-0.48721353082595126</v>
      </c>
    </row>
    <row r="176" spans="2:4" x14ac:dyDescent="0.25">
      <c r="B176">
        <f t="shared" si="132"/>
        <v>164</v>
      </c>
      <c r="C176">
        <f t="shared" ref="C176:D176" si="165">$C$3*SIN((B176*$C$4+$C$5)*PI()/180)+$C$6</f>
        <v>-2.6495963211660287</v>
      </c>
      <c r="D176">
        <f t="shared" si="165"/>
        <v>-0.46178278315667243</v>
      </c>
    </row>
    <row r="177" spans="2:4" x14ac:dyDescent="0.25">
      <c r="B177">
        <f t="shared" si="132"/>
        <v>165</v>
      </c>
      <c r="C177">
        <f t="shared" ref="C177:D177" si="166">$C$3*SIN((B177*$C$4+$C$5)*PI()/180)+$C$6</f>
        <v>-2.5000000000000022</v>
      </c>
      <c r="D177">
        <f t="shared" si="166"/>
        <v>-0.43577871373829125</v>
      </c>
    </row>
    <row r="178" spans="2:4" x14ac:dyDescent="0.25">
      <c r="B178">
        <f t="shared" si="132"/>
        <v>166</v>
      </c>
      <c r="C178">
        <f t="shared" ref="C178:D178" si="167">$C$3*SIN((B178*$C$4+$C$5)*PI()/180)+$C$6</f>
        <v>-2.3473578139294542</v>
      </c>
      <c r="D178">
        <f t="shared" si="167"/>
        <v>-0.4092329436084588</v>
      </c>
    </row>
    <row r="179" spans="2:4" x14ac:dyDescent="0.25">
      <c r="B179">
        <f t="shared" si="132"/>
        <v>167</v>
      </c>
      <c r="C179">
        <f t="shared" ref="C179:D179" si="168">$C$3*SIN((B179*$C$4+$C$5)*PI()/180)+$C$6</f>
        <v>-2.1918557339453852</v>
      </c>
      <c r="D179">
        <f t="shared" si="168"/>
        <v>-0.38217787191747021</v>
      </c>
    </row>
    <row r="180" spans="2:4" x14ac:dyDescent="0.25">
      <c r="B180">
        <f t="shared" si="132"/>
        <v>168</v>
      </c>
      <c r="C180">
        <f t="shared" ref="C180:D180" si="169">$C$3*SIN((B180*$C$4+$C$5)*PI()/180)+$C$6</f>
        <v>-2.0336832153790008</v>
      </c>
      <c r="D180">
        <f t="shared" si="169"/>
        <v>-0.3546466358621243</v>
      </c>
    </row>
    <row r="181" spans="2:4" x14ac:dyDescent="0.25">
      <c r="B181">
        <f t="shared" si="132"/>
        <v>169</v>
      </c>
      <c r="C181">
        <f t="shared" ref="C181:D181" si="170">$C$3*SIN((B181*$C$4+$C$5)*PI()/180)+$C$6</f>
        <v>-1.8730329670795618</v>
      </c>
      <c r="D181">
        <f t="shared" si="170"/>
        <v>-0.32667306842792065</v>
      </c>
    </row>
    <row r="182" spans="2:4" x14ac:dyDescent="0.25">
      <c r="B182">
        <f t="shared" si="132"/>
        <v>170</v>
      </c>
      <c r="C182">
        <f t="shared" ref="C182:D182" si="171">$C$3*SIN((B182*$C$4+$C$5)*PI()/180)+$C$6</f>
        <v>-1.7101007166283431</v>
      </c>
      <c r="D182">
        <f t="shared" si="171"/>
        <v>-0.29829165401084556</v>
      </c>
    </row>
    <row r="183" spans="2:4" x14ac:dyDescent="0.25">
      <c r="B183">
        <f t="shared" si="132"/>
        <v>171</v>
      </c>
      <c r="C183">
        <f t="shared" ref="C183:D183" si="172">$C$3*SIN((B183*$C$4+$C$5)*PI()/180)+$C$6</f>
        <v>-1.5450849718747381</v>
      </c>
      <c r="D183">
        <f t="shared" si="172"/>
        <v>-0.26953748200668282</v>
      </c>
    </row>
    <row r="184" spans="2:4" x14ac:dyDescent="0.25">
      <c r="B184">
        <f t="shared" si="132"/>
        <v>172</v>
      </c>
      <c r="C184">
        <f t="shared" ref="C184:D184" si="173">$C$3*SIN((B184*$C$4+$C$5)*PI()/180)+$C$6</f>
        <v>-1.3781867790849989</v>
      </c>
      <c r="D184">
        <f t="shared" si="173"/>
        <v>-0.24044619847201995</v>
      </c>
    </row>
    <row r="185" spans="2:4" x14ac:dyDescent="0.25">
      <c r="B185">
        <f t="shared" si="132"/>
        <v>173</v>
      </c>
      <c r="C185">
        <f t="shared" ref="C185:D185" si="174">$C$3*SIN((B185*$C$4+$C$5)*PI()/180)+$C$6</f>
        <v>-1.2096094779983393</v>
      </c>
      <c r="D185">
        <f t="shared" si="174"/>
        <v>-0.2110539559767502</v>
      </c>
    </row>
    <row r="186" spans="2:4" x14ac:dyDescent="0.25">
      <c r="B186">
        <f t="shared" si="132"/>
        <v>174</v>
      </c>
      <c r="C186">
        <f t="shared" ref="C186:D186" si="175">$C$3*SIN((B186*$C$4+$C$5)*PI()/180)+$C$6</f>
        <v>-1.0395584540887994</v>
      </c>
      <c r="D186">
        <f t="shared" si="175"/>
        <v>-0.18139736178265556</v>
      </c>
    </row>
    <row r="187" spans="2:4" x14ac:dyDescent="0.25">
      <c r="B187">
        <f t="shared" si="132"/>
        <v>175</v>
      </c>
      <c r="C187">
        <f t="shared" ref="C187:D187" si="176">$C$3*SIN((B187*$C$4+$C$5)*PI()/180)+$C$6</f>
        <v>-0.8682408883346564</v>
      </c>
      <c r="D187">
        <f t="shared" si="176"/>
        <v>-0.1515134244964943</v>
      </c>
    </row>
    <row r="188" spans="2:4" x14ac:dyDescent="0.25">
      <c r="B188">
        <f t="shared" si="132"/>
        <v>176</v>
      </c>
      <c r="C188">
        <f t="shared" ref="C188:D188" si="177">$C$3*SIN((B188*$C$4+$C$5)*PI()/180)+$C$6</f>
        <v>-0.69586550480032938</v>
      </c>
      <c r="D188">
        <f t="shared" si="177"/>
        <v>-0.12143949935875747</v>
      </c>
    </row>
    <row r="189" spans="2:4" x14ac:dyDescent="0.25">
      <c r="B189">
        <f t="shared" si="132"/>
        <v>177</v>
      </c>
      <c r="C189">
        <f t="shared" ref="C189:D189" si="178">$C$3*SIN((B189*$C$4+$C$5)*PI()/180)+$C$6</f>
        <v>-0.52264231633826708</v>
      </c>
      <c r="D189">
        <f t="shared" si="178"/>
        <v>-9.1213232340698419E-2</v>
      </c>
    </row>
    <row r="190" spans="2:4" x14ac:dyDescent="0.25">
      <c r="B190">
        <f t="shared" si="132"/>
        <v>178</v>
      </c>
      <c r="C190">
        <f t="shared" ref="C190:D190" si="179">$C$3*SIN((B190*$C$4+$C$5)*PI()/180)+$C$6</f>
        <v>-0.34878236872062379</v>
      </c>
      <c r="D190">
        <f t="shared" si="179"/>
        <v>-6.0872503232317007E-2</v>
      </c>
    </row>
    <row r="191" spans="2:4" x14ac:dyDescent="0.25">
      <c r="B191">
        <f t="shared" si="132"/>
        <v>179</v>
      </c>
      <c r="C191">
        <f t="shared" ref="C191:D191" si="180">$C$3*SIN((B191*$C$4+$C$5)*PI()/180)+$C$6</f>
        <v>-0.1744974835125041</v>
      </c>
      <c r="D191">
        <f t="shared" si="180"/>
        <v>-3.0455367912565076E-2</v>
      </c>
    </row>
    <row r="192" spans="2:4" x14ac:dyDescent="0.25">
      <c r="B192">
        <f t="shared" si="132"/>
        <v>180</v>
      </c>
      <c r="C192">
        <f t="shared" ref="C192:D192" si="181">$C$3*SIN((B192*$C$4+$C$5)*PI()/180)+$C$6</f>
        <v>-1.22514845490862E-15</v>
      </c>
      <c r="D192">
        <f t="shared" si="181"/>
        <v>-2.1382874363876703E-16</v>
      </c>
    </row>
    <row r="193" spans="2:4" x14ac:dyDescent="0.25">
      <c r="B193">
        <f t="shared" si="132"/>
        <v>181</v>
      </c>
      <c r="C193">
        <f t="shared" ref="C193:D193" si="182">$C$3*SIN((B193*$C$4+$C$5)*PI()/180)+$C$6</f>
        <v>0.17449748351250166</v>
      </c>
      <c r="D193">
        <f t="shared" si="182"/>
        <v>3.0455367912564649E-2</v>
      </c>
    </row>
    <row r="194" spans="2:4" x14ac:dyDescent="0.25">
      <c r="B194">
        <f t="shared" si="132"/>
        <v>182</v>
      </c>
      <c r="C194">
        <f t="shared" ref="C194:D194" si="183">$C$3*SIN((B194*$C$4+$C$5)*PI()/180)+$C$6</f>
        <v>0.34878236872062574</v>
      </c>
      <c r="D194">
        <f t="shared" si="183"/>
        <v>6.0872503232317354E-2</v>
      </c>
    </row>
    <row r="195" spans="2:4" x14ac:dyDescent="0.25">
      <c r="B195">
        <f t="shared" si="132"/>
        <v>183</v>
      </c>
      <c r="C195">
        <f t="shared" ref="C195:D195" si="184">$C$3*SIN((B195*$C$4+$C$5)*PI()/180)+$C$6</f>
        <v>0.52264231633826463</v>
      </c>
      <c r="D195">
        <f t="shared" si="184"/>
        <v>9.1213232340697989E-2</v>
      </c>
    </row>
    <row r="196" spans="2:4" x14ac:dyDescent="0.25">
      <c r="B196">
        <f t="shared" si="132"/>
        <v>184</v>
      </c>
      <c r="C196">
        <f t="shared" ref="C196:D196" si="185">$C$3*SIN((B196*$C$4+$C$5)*PI()/180)+$C$6</f>
        <v>0.69586550480032261</v>
      </c>
      <c r="D196">
        <f t="shared" si="185"/>
        <v>0.12143949935875629</v>
      </c>
    </row>
    <row r="197" spans="2:4" x14ac:dyDescent="0.25">
      <c r="B197">
        <f t="shared" si="132"/>
        <v>185</v>
      </c>
      <c r="C197">
        <f t="shared" ref="C197:D197" si="186">$C$3*SIN((B197*$C$4+$C$5)*PI()/180)+$C$6</f>
        <v>0.86824088833464952</v>
      </c>
      <c r="D197">
        <f t="shared" si="186"/>
        <v>0.15151342449649308</v>
      </c>
    </row>
    <row r="198" spans="2:4" x14ac:dyDescent="0.25">
      <c r="B198">
        <f t="shared" si="132"/>
        <v>186</v>
      </c>
      <c r="C198">
        <f t="shared" ref="C198:D198" si="187">$C$3*SIN((B198*$C$4+$C$5)*PI()/180)+$C$6</f>
        <v>1.0395584540887925</v>
      </c>
      <c r="D198">
        <f t="shared" si="187"/>
        <v>0.18139736178265434</v>
      </c>
    </row>
    <row r="199" spans="2:4" x14ac:dyDescent="0.25">
      <c r="B199">
        <f t="shared" si="132"/>
        <v>187</v>
      </c>
      <c r="C199">
        <f t="shared" ref="C199:D199" si="188">$C$3*SIN((B199*$C$4+$C$5)*PI()/180)+$C$6</f>
        <v>1.2096094779983411</v>
      </c>
      <c r="D199">
        <f t="shared" si="188"/>
        <v>0.2110539559767505</v>
      </c>
    </row>
    <row r="200" spans="2:4" x14ac:dyDescent="0.25">
      <c r="B200">
        <f t="shared" si="132"/>
        <v>188</v>
      </c>
      <c r="C200">
        <f t="shared" ref="C200:D200" si="189">$C$3*SIN((B200*$C$4+$C$5)*PI()/180)+$C$6</f>
        <v>1.3781867790849966</v>
      </c>
      <c r="D200">
        <f t="shared" si="189"/>
        <v>0.24044619847201959</v>
      </c>
    </row>
    <row r="201" spans="2:4" x14ac:dyDescent="0.25">
      <c r="B201">
        <f t="shared" si="132"/>
        <v>189</v>
      </c>
      <c r="C201">
        <f t="shared" ref="C201:D201" si="190">$C$3*SIN((B201*$C$4+$C$5)*PI()/180)+$C$6</f>
        <v>1.5450849718747359</v>
      </c>
      <c r="D201">
        <f t="shared" si="190"/>
        <v>0.26953748200668248</v>
      </c>
    </row>
    <row r="202" spans="2:4" x14ac:dyDescent="0.25">
      <c r="B202">
        <f t="shared" si="132"/>
        <v>190</v>
      </c>
      <c r="C202">
        <f t="shared" ref="C202:D202" si="191">$C$3*SIN((B202*$C$4+$C$5)*PI()/180)+$C$6</f>
        <v>1.7101007166283446</v>
      </c>
      <c r="D202">
        <f t="shared" si="191"/>
        <v>0.29829165401084579</v>
      </c>
    </row>
    <row r="203" spans="2:4" x14ac:dyDescent="0.25">
      <c r="B203">
        <f t="shared" si="132"/>
        <v>191</v>
      </c>
      <c r="C203">
        <f t="shared" ref="C203:D203" si="192">$C$3*SIN((B203*$C$4+$C$5)*PI()/180)+$C$6</f>
        <v>1.8730329670795596</v>
      </c>
      <c r="D203">
        <f t="shared" si="192"/>
        <v>0.32667306842792021</v>
      </c>
    </row>
    <row r="204" spans="2:4" x14ac:dyDescent="0.25">
      <c r="B204">
        <f t="shared" si="132"/>
        <v>192</v>
      </c>
      <c r="C204">
        <f t="shared" ref="C204:D204" si="193">$C$3*SIN((B204*$C$4+$C$5)*PI()/180)+$C$6</f>
        <v>2.0336832153789985</v>
      </c>
      <c r="D204">
        <f t="shared" si="193"/>
        <v>0.35464663586212392</v>
      </c>
    </row>
    <row r="205" spans="2:4" x14ac:dyDescent="0.25">
      <c r="B205">
        <f t="shared" si="132"/>
        <v>193</v>
      </c>
      <c r="C205">
        <f t="shared" ref="C205:D205" si="194">$C$3*SIN((B205*$C$4+$C$5)*PI()/180)+$C$6</f>
        <v>2.1918557339453866</v>
      </c>
      <c r="D205">
        <f t="shared" si="194"/>
        <v>0.38217787191747055</v>
      </c>
    </row>
    <row r="206" spans="2:4" x14ac:dyDescent="0.25">
      <c r="B206">
        <f t="shared" si="132"/>
        <v>194</v>
      </c>
      <c r="C206">
        <f t="shared" ref="C206:D206" si="195">$C$3*SIN((B206*$C$4+$C$5)*PI()/180)+$C$6</f>
        <v>2.347357813929452</v>
      </c>
      <c r="D206">
        <f t="shared" si="195"/>
        <v>0.40923294360845841</v>
      </c>
    </row>
    <row r="207" spans="2:4" x14ac:dyDescent="0.25">
      <c r="B207">
        <f t="shared" si="132"/>
        <v>195</v>
      </c>
      <c r="C207">
        <f t="shared" ref="C207:D207" si="196">$C$3*SIN((B207*$C$4+$C$5)*PI()/180)+$C$6</f>
        <v>2.4999999999999964</v>
      </c>
      <c r="D207">
        <f t="shared" si="196"/>
        <v>0.43577871373829019</v>
      </c>
    </row>
    <row r="208" spans="2:4" x14ac:dyDescent="0.25">
      <c r="B208">
        <f t="shared" ref="B208:B271" si="197">B207+$C$9</f>
        <v>196</v>
      </c>
      <c r="C208">
        <f t="shared" ref="C208:D208" si="198">$C$3*SIN((B208*$C$4+$C$5)*PI()/180)+$C$6</f>
        <v>2.6495963211660234</v>
      </c>
      <c r="D208">
        <f t="shared" si="198"/>
        <v>0.46178278315667143</v>
      </c>
    </row>
    <row r="209" spans="2:4" x14ac:dyDescent="0.25">
      <c r="B209">
        <f t="shared" si="197"/>
        <v>197</v>
      </c>
      <c r="C209">
        <f t="shared" ref="C209:D209" si="199">$C$3*SIN((B209*$C$4+$C$5)*PI()/180)+$C$6</f>
        <v>2.7959645173537311</v>
      </c>
      <c r="D209">
        <f t="shared" si="199"/>
        <v>0.48721353082595031</v>
      </c>
    </row>
    <row r="210" spans="2:4" x14ac:dyDescent="0.25">
      <c r="B210">
        <f t="shared" si="197"/>
        <v>198</v>
      </c>
      <c r="C210">
        <f t="shared" ref="C210:D210" si="200">$C$3*SIN((B210*$C$4+$C$5)*PI()/180)+$C$6</f>
        <v>2.9389262614623677</v>
      </c>
      <c r="D210">
        <f t="shared" si="200"/>
        <v>0.51204015164133654</v>
      </c>
    </row>
    <row r="211" spans="2:4" x14ac:dyDescent="0.25">
      <c r="B211">
        <f t="shared" si="197"/>
        <v>199</v>
      </c>
      <c r="C211">
        <f t="shared" ref="C211:D211" si="201">$C$3*SIN((B211*$C$4+$C$5)*PI()/180)+$C$6</f>
        <v>3.0783073766282918</v>
      </c>
      <c r="D211">
        <f t="shared" si="201"/>
        <v>0.53623269196797607</v>
      </c>
    </row>
    <row r="212" spans="2:4" x14ac:dyDescent="0.25">
      <c r="B212">
        <f t="shared" si="197"/>
        <v>200</v>
      </c>
      <c r="C212">
        <f t="shared" ref="C212:D212" si="202">$C$3*SIN((B212*$C$4+$C$5)*PI()/180)+$C$6</f>
        <v>3.2139380484326958</v>
      </c>
      <c r="D212">
        <f t="shared" si="202"/>
        <v>0.55976208287468221</v>
      </c>
    </row>
    <row r="213" spans="2:4" x14ac:dyDescent="0.25">
      <c r="B213">
        <f t="shared" si="197"/>
        <v>201</v>
      </c>
      <c r="C213">
        <f t="shared" ref="C213:D213" si="203">$C$3*SIN((B213*$C$4+$C$5)*PI()/180)+$C$6</f>
        <v>3.3456530317942921</v>
      </c>
      <c r="D213">
        <f t="shared" si="203"/>
        <v>0.58260017106078821</v>
      </c>
    </row>
    <row r="214" spans="2:4" x14ac:dyDescent="0.25">
      <c r="B214">
        <f t="shared" si="197"/>
        <v>202</v>
      </c>
      <c r="C214">
        <f t="shared" ref="C214:D214" si="204">$C$3*SIN((B214*$C$4+$C$5)*PI()/180)+$C$6</f>
        <v>3.4732918522949863</v>
      </c>
      <c r="D214">
        <f t="shared" si="204"/>
        <v>0.60471974748889978</v>
      </c>
    </row>
    <row r="215" spans="2:4" x14ac:dyDescent="0.25">
      <c r="B215">
        <f t="shared" si="197"/>
        <v>203</v>
      </c>
      <c r="C215">
        <f t="shared" ref="C215:D215" si="205">$C$3*SIN((B215*$C$4+$C$5)*PI()/180)+$C$6</f>
        <v>3.5966990016932545</v>
      </c>
      <c r="D215">
        <f t="shared" si="205"/>
        <v>0.62609457375198119</v>
      </c>
    </row>
    <row r="216" spans="2:4" x14ac:dyDescent="0.25">
      <c r="B216">
        <f t="shared" si="197"/>
        <v>204</v>
      </c>
      <c r="C216">
        <f t="shared" ref="C216:D216" si="206">$C$3*SIN((B216*$C$4+$C$5)*PI()/180)+$C$6</f>
        <v>3.7157241273869683</v>
      </c>
      <c r="D216">
        <f t="shared" si="206"/>
        <v>0.64669940621810129</v>
      </c>
    </row>
    <row r="217" spans="2:4" x14ac:dyDescent="0.25">
      <c r="B217">
        <f t="shared" si="197"/>
        <v>205</v>
      </c>
      <c r="C217">
        <f t="shared" ref="C217:D217" si="207">$C$3*SIN((B217*$C$4+$C$5)*PI()/180)+$C$6</f>
        <v>3.8302222155948891</v>
      </c>
      <c r="D217">
        <f t="shared" si="207"/>
        <v>0.6665100180101744</v>
      </c>
    </row>
    <row r="218" spans="2:4" x14ac:dyDescent="0.25">
      <c r="B218">
        <f t="shared" si="197"/>
        <v>206</v>
      </c>
      <c r="C218">
        <f t="shared" ref="C218:D218" si="208">$C$3*SIN((B218*$C$4+$C$5)*PI()/180)+$C$6</f>
        <v>3.9400537680336072</v>
      </c>
      <c r="D218">
        <f t="shared" si="208"/>
        <v>0.68550321889094712</v>
      </c>
    </row>
    <row r="219" spans="2:4" x14ac:dyDescent="0.25">
      <c r="B219">
        <f t="shared" si="197"/>
        <v>207</v>
      </c>
      <c r="C219">
        <f t="shared" ref="C219:D219" si="209">$C$3*SIN((B219*$C$4+$C$5)*PI()/180)+$C$6</f>
        <v>4.0450849718747337</v>
      </c>
      <c r="D219">
        <f t="shared" si="209"/>
        <v>0.70365687313526781</v>
      </c>
    </row>
    <row r="220" spans="2:4" x14ac:dyDescent="0.25">
      <c r="B220">
        <f t="shared" si="197"/>
        <v>208</v>
      </c>
      <c r="C220">
        <f t="shared" ref="C220:D220" si="210">$C$3*SIN((B220*$C$4+$C$5)*PI()/180)+$C$6</f>
        <v>4.1451878627752095</v>
      </c>
      <c r="D220">
        <f t="shared" si="210"/>
        <v>0.72094991548212084</v>
      </c>
    </row>
    <row r="221" spans="2:4" x14ac:dyDescent="0.25">
      <c r="B221">
        <f t="shared" si="197"/>
        <v>209</v>
      </c>
      <c r="C221">
        <f t="shared" ref="C221:D221" si="211">$C$3*SIN((B221*$C$4+$C$5)*PI()/180)+$C$6</f>
        <v>4.2402404807821288</v>
      </c>
      <c r="D221">
        <f t="shared" si="211"/>
        <v>0.73736236526802768</v>
      </c>
    </row>
    <row r="222" spans="2:4" x14ac:dyDescent="0.25">
      <c r="B222">
        <f t="shared" si="197"/>
        <v>210</v>
      </c>
      <c r="C222">
        <f t="shared" ref="C222:D222" si="212">$C$3*SIN((B222*$C$4+$C$5)*PI()/180)+$C$6</f>
        <v>4.3301270189221945</v>
      </c>
      <c r="D222">
        <f t="shared" si="212"/>
        <v>0.75287533885104918</v>
      </c>
    </row>
    <row r="223" spans="2:4" x14ac:dyDescent="0.25">
      <c r="B223">
        <f t="shared" si="197"/>
        <v>211</v>
      </c>
      <c r="C223">
        <f t="shared" ref="C223:D223" si="213">$C$3*SIN((B223*$C$4+$C$5)*PI()/180)+$C$6</f>
        <v>4.4147379642946341</v>
      </c>
      <c r="D223">
        <f t="shared" si="213"/>
        <v>0.7674710604407099</v>
      </c>
    </row>
    <row r="224" spans="2:4" x14ac:dyDescent="0.25">
      <c r="B224">
        <f t="shared" si="197"/>
        <v>212</v>
      </c>
      <c r="C224">
        <f t="shared" ref="C224:D224" si="214">$C$3*SIN((B224*$C$4+$C$5)*PI()/180)+$C$6</f>
        <v>4.4939702314958341</v>
      </c>
      <c r="D224">
        <f t="shared" si="214"/>
        <v>0.78113287145375676</v>
      </c>
    </row>
    <row r="225" spans="2:4" x14ac:dyDescent="0.25">
      <c r="B225">
        <f t="shared" si="197"/>
        <v>213</v>
      </c>
      <c r="C225">
        <f t="shared" ref="C225:D225" si="215">$C$3*SIN((B225*$C$4+$C$5)*PI()/180)+$C$6</f>
        <v>4.5677272882130042</v>
      </c>
      <c r="D225">
        <f t="shared" si="215"/>
        <v>0.79384523851857358</v>
      </c>
    </row>
    <row r="226" spans="2:4" x14ac:dyDescent="0.25">
      <c r="B226">
        <f t="shared" si="197"/>
        <v>214</v>
      </c>
      <c r="C226">
        <f t="shared" ref="C226:D226" si="216">$C$3*SIN((B226*$C$4+$C$5)*PI()/180)+$C$6</f>
        <v>4.6359192728339362</v>
      </c>
      <c r="D226">
        <f t="shared" si="216"/>
        <v>0.80559376025245344</v>
      </c>
    </row>
    <row r="227" spans="2:4" x14ac:dyDescent="0.25">
      <c r="B227">
        <f t="shared" si="197"/>
        <v>215</v>
      </c>
      <c r="C227">
        <f t="shared" ref="C227:D227" si="217">$C$3*SIN((B227*$C$4+$C$5)*PI()/180)+$C$6</f>
        <v>4.6984631039295408</v>
      </c>
      <c r="D227">
        <f t="shared" si="217"/>
        <v>0.81636517293566646</v>
      </c>
    </row>
    <row r="228" spans="2:4" x14ac:dyDescent="0.25">
      <c r="B228">
        <f t="shared" si="197"/>
        <v>216</v>
      </c>
      <c r="C228">
        <f t="shared" ref="C228:D228" si="218">$C$3*SIN((B228*$C$4+$C$5)*PI()/180)+$C$6</f>
        <v>4.7552825814757673</v>
      </c>
      <c r="D228">
        <f t="shared" si="218"/>
        <v>0.82614735520444227</v>
      </c>
    </row>
    <row r="229" spans="2:4" x14ac:dyDescent="0.25">
      <c r="B229">
        <f t="shared" si="197"/>
        <v>217</v>
      </c>
      <c r="C229">
        <f t="shared" ref="C229:D229" si="219">$C$3*SIN((B229*$C$4+$C$5)*PI()/180)+$C$6</f>
        <v>4.8063084796915936</v>
      </c>
      <c r="D229">
        <f t="shared" si="219"/>
        <v>0.83492933188164298</v>
      </c>
    </row>
    <row r="230" spans="2:4" x14ac:dyDescent="0.25">
      <c r="B230">
        <f t="shared" si="197"/>
        <v>218</v>
      </c>
      <c r="C230">
        <f t="shared" ref="C230:D230" si="220">$C$3*SIN((B230*$C$4+$C$5)*PI()/180)+$C$6</f>
        <v>4.8514786313799814</v>
      </c>
      <c r="D230">
        <f t="shared" si="220"/>
        <v>0.84270127705906828</v>
      </c>
    </row>
    <row r="231" spans="2:4" x14ac:dyDescent="0.25">
      <c r="B231">
        <f t="shared" si="197"/>
        <v>219</v>
      </c>
      <c r="C231">
        <f t="shared" ref="C231:D231" si="221">$C$3*SIN((B231*$C$4+$C$5)*PI()/180)+$C$6</f>
        <v>4.8907380036690284</v>
      </c>
      <c r="D231">
        <f t="shared" si="221"/>
        <v>0.84945451653911264</v>
      </c>
    </row>
    <row r="232" spans="2:4" x14ac:dyDescent="0.25">
      <c r="B232">
        <f t="shared" si="197"/>
        <v>220</v>
      </c>
      <c r="C232">
        <f t="shared" ref="C232:D232" si="222">$C$3*SIN((B232*$C$4+$C$5)*PI()/180)+$C$6</f>
        <v>4.9240387650610398</v>
      </c>
      <c r="D232">
        <f t="shared" si="222"/>
        <v>0.85518152973595007</v>
      </c>
    </row>
    <row r="233" spans="2:4" x14ac:dyDescent="0.25">
      <c r="B233">
        <f t="shared" si="197"/>
        <v>221</v>
      </c>
      <c r="C233">
        <f t="shared" ref="C233:D233" si="223">$C$3*SIN((B233*$C$4+$C$5)*PI()/180)+$C$6</f>
        <v>4.9513403437078516</v>
      </c>
      <c r="D233">
        <f t="shared" si="223"/>
        <v>0.85987595112767778</v>
      </c>
    </row>
    <row r="234" spans="2:4" x14ac:dyDescent="0.25">
      <c r="B234">
        <f t="shared" si="197"/>
        <v>222</v>
      </c>
      <c r="C234">
        <f t="shared" ref="C234:D234" si="224">$C$3*SIN((B234*$C$4+$C$5)*PI()/180)+$C$6</f>
        <v>4.9726094768413667</v>
      </c>
      <c r="D234">
        <f t="shared" si="224"/>
        <v>0.8635325713409715</v>
      </c>
    </row>
    <row r="235" spans="2:4" x14ac:dyDescent="0.25">
      <c r="B235">
        <f t="shared" si="197"/>
        <v>223</v>
      </c>
      <c r="C235">
        <f t="shared" ref="C235:D235" si="225">$C$3*SIN((B235*$C$4+$C$5)*PI()/180)+$C$6</f>
        <v>4.9878202512991212</v>
      </c>
      <c r="D235">
        <f t="shared" si="225"/>
        <v>0.86614733793899878</v>
      </c>
    </row>
    <row r="236" spans="2:4" x14ac:dyDescent="0.25">
      <c r="B236">
        <f t="shared" si="197"/>
        <v>224</v>
      </c>
      <c r="C236">
        <f t="shared" ref="C236:D236" si="226">$C$3*SIN((B236*$C$4+$C$5)*PI()/180)+$C$6</f>
        <v>4.9969541350954785</v>
      </c>
      <c r="D236">
        <f t="shared" si="226"/>
        <v>0.86771735597163402</v>
      </c>
    </row>
    <row r="237" spans="2:4" x14ac:dyDescent="0.25">
      <c r="B237">
        <f t="shared" si="197"/>
        <v>225</v>
      </c>
      <c r="C237">
        <f t="shared" ref="C237:D237" si="227">$C$3*SIN((B237*$C$4+$C$5)*PI()/180)+$C$6</f>
        <v>5</v>
      </c>
      <c r="D237">
        <f t="shared" si="227"/>
        <v>0.86824088833465163</v>
      </c>
    </row>
    <row r="238" spans="2:4" x14ac:dyDescent="0.25">
      <c r="B238">
        <f t="shared" si="197"/>
        <v>226</v>
      </c>
      <c r="C238">
        <f t="shared" ref="C238:D238" si="228">$C$3*SIN((B238*$C$4+$C$5)*PI()/180)+$C$6</f>
        <v>4.9969541350954785</v>
      </c>
      <c r="D238">
        <f t="shared" si="228"/>
        <v>0.86771735597163402</v>
      </c>
    </row>
    <row r="239" spans="2:4" x14ac:dyDescent="0.25">
      <c r="B239">
        <f t="shared" si="197"/>
        <v>227</v>
      </c>
      <c r="C239">
        <f t="shared" ref="C239:D239" si="229">$C$3*SIN((B239*$C$4+$C$5)*PI()/180)+$C$6</f>
        <v>4.9878202512991212</v>
      </c>
      <c r="D239">
        <f t="shared" si="229"/>
        <v>0.86614733793899878</v>
      </c>
    </row>
    <row r="240" spans="2:4" x14ac:dyDescent="0.25">
      <c r="B240">
        <f t="shared" si="197"/>
        <v>228</v>
      </c>
      <c r="C240">
        <f t="shared" ref="C240:D240" si="230">$C$3*SIN((B240*$C$4+$C$5)*PI()/180)+$C$6</f>
        <v>4.9726094768413667</v>
      </c>
      <c r="D240">
        <f t="shared" si="230"/>
        <v>0.8635325713409715</v>
      </c>
    </row>
    <row r="241" spans="2:4" x14ac:dyDescent="0.25">
      <c r="B241">
        <f t="shared" si="197"/>
        <v>229</v>
      </c>
      <c r="C241">
        <f t="shared" ref="C241:D241" si="231">$C$3*SIN((B241*$C$4+$C$5)*PI()/180)+$C$6</f>
        <v>4.9513403437078525</v>
      </c>
      <c r="D241">
        <f t="shared" si="231"/>
        <v>0.85987595112767778</v>
      </c>
    </row>
    <row r="242" spans="2:4" x14ac:dyDescent="0.25">
      <c r="B242">
        <f t="shared" si="197"/>
        <v>230</v>
      </c>
      <c r="C242">
        <f t="shared" ref="C242:D242" si="232">$C$3*SIN((B242*$C$4+$C$5)*PI()/180)+$C$6</f>
        <v>4.9240387650610407</v>
      </c>
      <c r="D242">
        <f t="shared" si="232"/>
        <v>0.85518152973595041</v>
      </c>
    </row>
    <row r="243" spans="2:4" x14ac:dyDescent="0.25">
      <c r="B243">
        <f t="shared" si="197"/>
        <v>231</v>
      </c>
      <c r="C243">
        <f t="shared" ref="C243:D243" si="233">$C$3*SIN((B243*$C$4+$C$5)*PI()/180)+$C$6</f>
        <v>4.8907380036690276</v>
      </c>
      <c r="D243">
        <f t="shared" si="233"/>
        <v>0.8494545165391123</v>
      </c>
    </row>
    <row r="244" spans="2:4" x14ac:dyDescent="0.25">
      <c r="B244">
        <f t="shared" si="197"/>
        <v>232</v>
      </c>
      <c r="C244">
        <f t="shared" ref="C244:D244" si="234">$C$3*SIN((B244*$C$4+$C$5)*PI()/180)+$C$6</f>
        <v>4.8514786313799814</v>
      </c>
      <c r="D244">
        <f t="shared" si="234"/>
        <v>0.84270127705906828</v>
      </c>
    </row>
    <row r="245" spans="2:4" x14ac:dyDescent="0.25">
      <c r="B245">
        <f t="shared" si="197"/>
        <v>233</v>
      </c>
      <c r="C245">
        <f t="shared" ref="C245:D245" si="235">$C$3*SIN((B245*$C$4+$C$5)*PI()/180)+$C$6</f>
        <v>4.8063084796915945</v>
      </c>
      <c r="D245">
        <f t="shared" si="235"/>
        <v>0.83492933188164309</v>
      </c>
    </row>
    <row r="246" spans="2:4" x14ac:dyDescent="0.25">
      <c r="B246">
        <f t="shared" si="197"/>
        <v>234</v>
      </c>
      <c r="C246">
        <f t="shared" ref="C246:D246" si="236">$C$3*SIN((B246*$C$4+$C$5)*PI()/180)+$C$6</f>
        <v>4.7552825814757682</v>
      </c>
      <c r="D246">
        <f t="shared" si="236"/>
        <v>0.82614735520444238</v>
      </c>
    </row>
    <row r="247" spans="2:4" x14ac:dyDescent="0.25">
      <c r="B247">
        <f t="shared" si="197"/>
        <v>235</v>
      </c>
      <c r="C247">
        <f t="shared" ref="C247:D247" si="237">$C$3*SIN((B247*$C$4+$C$5)*PI()/180)+$C$6</f>
        <v>4.6984631039295435</v>
      </c>
      <c r="D247">
        <f t="shared" si="237"/>
        <v>0.81636517293566691</v>
      </c>
    </row>
    <row r="248" spans="2:4" x14ac:dyDescent="0.25">
      <c r="B248">
        <f t="shared" si="197"/>
        <v>236</v>
      </c>
      <c r="C248">
        <f t="shared" ref="C248:D248" si="238">$C$3*SIN((B248*$C$4+$C$5)*PI()/180)+$C$6</f>
        <v>4.6359192728339398</v>
      </c>
      <c r="D248">
        <f t="shared" si="238"/>
        <v>0.80559376025245422</v>
      </c>
    </row>
    <row r="249" spans="2:4" x14ac:dyDescent="0.25">
      <c r="B249">
        <f t="shared" si="197"/>
        <v>237</v>
      </c>
      <c r="C249">
        <f t="shared" ref="C249:D249" si="239">$C$3*SIN((B249*$C$4+$C$5)*PI()/180)+$C$6</f>
        <v>4.5677272882130033</v>
      </c>
      <c r="D249">
        <f t="shared" si="239"/>
        <v>0.79384523851857358</v>
      </c>
    </row>
    <row r="250" spans="2:4" x14ac:dyDescent="0.25">
      <c r="B250">
        <f t="shared" si="197"/>
        <v>238</v>
      </c>
      <c r="C250">
        <f t="shared" ref="C250:D250" si="240">$C$3*SIN((B250*$C$4+$C$5)*PI()/180)+$C$6</f>
        <v>4.493970231495835</v>
      </c>
      <c r="D250">
        <f t="shared" si="240"/>
        <v>0.78113287145375687</v>
      </c>
    </row>
    <row r="251" spans="2:4" x14ac:dyDescent="0.25">
      <c r="B251">
        <f t="shared" si="197"/>
        <v>239</v>
      </c>
      <c r="C251">
        <f t="shared" ref="C251:D251" si="241">$C$3*SIN((B251*$C$4+$C$5)*PI()/180)+$C$6</f>
        <v>4.4147379642946358</v>
      </c>
      <c r="D251">
        <f t="shared" si="241"/>
        <v>0.76747106044071023</v>
      </c>
    </row>
    <row r="252" spans="2:4" x14ac:dyDescent="0.25">
      <c r="B252">
        <f t="shared" si="197"/>
        <v>240</v>
      </c>
      <c r="C252">
        <f t="shared" ref="C252:D252" si="242">$C$3*SIN((B252*$C$4+$C$5)*PI()/180)+$C$6</f>
        <v>4.3301270189221954</v>
      </c>
      <c r="D252">
        <f t="shared" si="242"/>
        <v>0.7528753388510494</v>
      </c>
    </row>
    <row r="253" spans="2:4" x14ac:dyDescent="0.25">
      <c r="B253">
        <f t="shared" si="197"/>
        <v>241</v>
      </c>
      <c r="C253">
        <f t="shared" ref="C253:D253" si="243">$C$3*SIN((B253*$C$4+$C$5)*PI()/180)+$C$6</f>
        <v>4.2402404807821288</v>
      </c>
      <c r="D253">
        <f t="shared" si="243"/>
        <v>0.73736236526802768</v>
      </c>
    </row>
    <row r="254" spans="2:4" x14ac:dyDescent="0.25">
      <c r="B254">
        <f t="shared" si="197"/>
        <v>242</v>
      </c>
      <c r="C254">
        <f t="shared" ref="C254:D254" si="244">$C$3*SIN((B254*$C$4+$C$5)*PI()/180)+$C$6</f>
        <v>4.1451878627752077</v>
      </c>
      <c r="D254">
        <f t="shared" si="244"/>
        <v>0.72094991548212062</v>
      </c>
    </row>
    <row r="255" spans="2:4" x14ac:dyDescent="0.25">
      <c r="B255">
        <f t="shared" si="197"/>
        <v>243</v>
      </c>
      <c r="C255">
        <f t="shared" ref="C255:D255" si="245">$C$3*SIN((B255*$C$4+$C$5)*PI()/180)+$C$6</f>
        <v>4.0450849718747381</v>
      </c>
      <c r="D255">
        <f t="shared" si="245"/>
        <v>0.70365687313526859</v>
      </c>
    </row>
    <row r="256" spans="2:4" x14ac:dyDescent="0.25">
      <c r="B256">
        <f t="shared" si="197"/>
        <v>244</v>
      </c>
      <c r="C256">
        <f t="shared" ref="C256:D256" si="246">$C$3*SIN((B256*$C$4+$C$5)*PI()/180)+$C$6</f>
        <v>3.9400537680336125</v>
      </c>
      <c r="D256">
        <f t="shared" si="246"/>
        <v>0.68550321889094812</v>
      </c>
    </row>
    <row r="257" spans="2:4" x14ac:dyDescent="0.25">
      <c r="B257">
        <f t="shared" si="197"/>
        <v>245</v>
      </c>
      <c r="C257">
        <f t="shared" ref="C257:D257" si="247">$C$3*SIN((B257*$C$4+$C$5)*PI()/180)+$C$6</f>
        <v>3.830222215594894</v>
      </c>
      <c r="D257">
        <f t="shared" si="247"/>
        <v>0.66651001801017518</v>
      </c>
    </row>
    <row r="258" spans="2:4" x14ac:dyDescent="0.25">
      <c r="B258">
        <f t="shared" si="197"/>
        <v>246</v>
      </c>
      <c r="C258">
        <f t="shared" ref="C258:D258" si="248">$C$3*SIN((B258*$C$4+$C$5)*PI()/180)+$C$6</f>
        <v>3.7157241273869701</v>
      </c>
      <c r="D258">
        <f t="shared" si="248"/>
        <v>0.64669940621810151</v>
      </c>
    </row>
    <row r="259" spans="2:4" x14ac:dyDescent="0.25">
      <c r="B259">
        <f t="shared" si="197"/>
        <v>247</v>
      </c>
      <c r="C259">
        <f t="shared" ref="C259:D259" si="249">$C$3*SIN((B259*$C$4+$C$5)*PI()/180)+$C$6</f>
        <v>3.5966990016932558</v>
      </c>
      <c r="D259">
        <f t="shared" si="249"/>
        <v>0.62609457375198141</v>
      </c>
    </row>
    <row r="260" spans="2:4" x14ac:dyDescent="0.25">
      <c r="B260">
        <f t="shared" si="197"/>
        <v>248</v>
      </c>
      <c r="C260">
        <f t="shared" ref="C260:D260" si="250">$C$3*SIN((B260*$C$4+$C$5)*PI()/180)+$C$6</f>
        <v>3.4732918522949885</v>
      </c>
      <c r="D260">
        <f t="shared" si="250"/>
        <v>0.60471974748890012</v>
      </c>
    </row>
    <row r="261" spans="2:4" x14ac:dyDescent="0.25">
      <c r="B261">
        <f t="shared" si="197"/>
        <v>249</v>
      </c>
      <c r="C261">
        <f t="shared" ref="C261:D261" si="251">$C$3*SIN((B261*$C$4+$C$5)*PI()/180)+$C$6</f>
        <v>3.3456530317942947</v>
      </c>
      <c r="D261">
        <f t="shared" si="251"/>
        <v>0.58260017106078876</v>
      </c>
    </row>
    <row r="262" spans="2:4" x14ac:dyDescent="0.25">
      <c r="B262">
        <f t="shared" si="197"/>
        <v>250</v>
      </c>
      <c r="C262">
        <f t="shared" ref="C262:D262" si="252">$C$3*SIN((B262*$C$4+$C$5)*PI()/180)+$C$6</f>
        <v>3.213938048432702</v>
      </c>
      <c r="D262">
        <f t="shared" si="252"/>
        <v>0.55976208287468321</v>
      </c>
    </row>
    <row r="263" spans="2:4" x14ac:dyDescent="0.25">
      <c r="B263">
        <f t="shared" si="197"/>
        <v>251</v>
      </c>
      <c r="C263">
        <f t="shared" ref="C263:D263" si="253">$C$3*SIN((B263*$C$4+$C$5)*PI()/180)+$C$6</f>
        <v>3.0783073766282913</v>
      </c>
      <c r="D263">
        <f t="shared" si="253"/>
        <v>0.53623269196797596</v>
      </c>
    </row>
    <row r="264" spans="2:4" x14ac:dyDescent="0.25">
      <c r="B264">
        <f t="shared" si="197"/>
        <v>252</v>
      </c>
      <c r="C264">
        <f t="shared" ref="C264:D264" si="254">$C$3*SIN((B264*$C$4+$C$5)*PI()/180)+$C$6</f>
        <v>2.9389262614623668</v>
      </c>
      <c r="D264">
        <f t="shared" si="254"/>
        <v>0.51204015164133632</v>
      </c>
    </row>
    <row r="265" spans="2:4" x14ac:dyDescent="0.25">
      <c r="B265">
        <f t="shared" si="197"/>
        <v>253</v>
      </c>
      <c r="C265">
        <f t="shared" ref="C265:D265" si="255">$C$3*SIN((B265*$C$4+$C$5)*PI()/180)+$C$6</f>
        <v>2.7959645173537373</v>
      </c>
      <c r="D265">
        <f t="shared" si="255"/>
        <v>0.48721353082595142</v>
      </c>
    </row>
    <row r="266" spans="2:4" x14ac:dyDescent="0.25">
      <c r="B266">
        <f t="shared" si="197"/>
        <v>254</v>
      </c>
      <c r="C266">
        <f t="shared" ref="C266:D266" si="256">$C$3*SIN((B266*$C$4+$C$5)*PI()/180)+$C$6</f>
        <v>2.6495963211660225</v>
      </c>
      <c r="D266">
        <f t="shared" si="256"/>
        <v>0.46178278315667132</v>
      </c>
    </row>
    <row r="267" spans="2:4" x14ac:dyDescent="0.25">
      <c r="B267">
        <f t="shared" si="197"/>
        <v>255</v>
      </c>
      <c r="C267">
        <f t="shared" ref="C267:D267" si="257">$C$3*SIN((B267*$C$4+$C$5)*PI()/180)+$C$6</f>
        <v>2.4999999999999991</v>
      </c>
      <c r="D267">
        <f t="shared" si="257"/>
        <v>0.43577871373829069</v>
      </c>
    </row>
    <row r="268" spans="2:4" x14ac:dyDescent="0.25">
      <c r="B268">
        <f t="shared" si="197"/>
        <v>256</v>
      </c>
      <c r="C268">
        <f t="shared" ref="C268:D268" si="258">$C$3*SIN((B268*$C$4+$C$5)*PI()/180)+$C$6</f>
        <v>2.3473578139294546</v>
      </c>
      <c r="D268">
        <f t="shared" si="258"/>
        <v>0.4092329436084588</v>
      </c>
    </row>
    <row r="269" spans="2:4" x14ac:dyDescent="0.25">
      <c r="B269">
        <f t="shared" si="197"/>
        <v>257</v>
      </c>
      <c r="C269">
        <f t="shared" ref="C269:D269" si="259">$C$3*SIN((B269*$C$4+$C$5)*PI()/180)+$C$6</f>
        <v>2.1918557339453897</v>
      </c>
      <c r="D269">
        <f t="shared" si="259"/>
        <v>0.38217787191747099</v>
      </c>
    </row>
    <row r="270" spans="2:4" x14ac:dyDescent="0.25">
      <c r="B270">
        <f t="shared" si="197"/>
        <v>258</v>
      </c>
      <c r="C270">
        <f t="shared" ref="C270:D270" si="260">$C$3*SIN((B270*$C$4+$C$5)*PI()/180)+$C$6</f>
        <v>2.0336832153790056</v>
      </c>
      <c r="D270">
        <f t="shared" si="260"/>
        <v>0.35464663586212519</v>
      </c>
    </row>
    <row r="271" spans="2:4" x14ac:dyDescent="0.25">
      <c r="B271">
        <f t="shared" si="197"/>
        <v>259</v>
      </c>
      <c r="C271">
        <f t="shared" ref="C271:D271" si="261">$C$3*SIN((B271*$C$4+$C$5)*PI()/180)+$C$6</f>
        <v>1.8730329670795665</v>
      </c>
      <c r="D271">
        <f t="shared" si="261"/>
        <v>0.32667306842792149</v>
      </c>
    </row>
    <row r="272" spans="2:4" x14ac:dyDescent="0.25">
      <c r="B272">
        <f t="shared" ref="B272:B335" si="262">B271+$C$9</f>
        <v>260</v>
      </c>
      <c r="C272">
        <f t="shared" ref="C272:D272" si="263">$C$3*SIN((B272*$C$4+$C$5)*PI()/180)+$C$6</f>
        <v>1.7101007166283435</v>
      </c>
      <c r="D272">
        <f t="shared" si="263"/>
        <v>0.29829165401084567</v>
      </c>
    </row>
    <row r="273" spans="2:4" x14ac:dyDescent="0.25">
      <c r="B273">
        <f t="shared" si="262"/>
        <v>261</v>
      </c>
      <c r="C273">
        <f t="shared" ref="C273:D273" si="264">$C$3*SIN((B273*$C$4+$C$5)*PI()/180)+$C$6</f>
        <v>1.545084971874739</v>
      </c>
      <c r="D273">
        <f t="shared" si="264"/>
        <v>0.26953748200668298</v>
      </c>
    </row>
    <row r="274" spans="2:4" x14ac:dyDescent="0.25">
      <c r="B274">
        <f t="shared" si="262"/>
        <v>262</v>
      </c>
      <c r="C274">
        <f t="shared" ref="C274:D274" si="265">$C$3*SIN((B274*$C$4+$C$5)*PI()/180)+$C$6</f>
        <v>1.3781867790849911</v>
      </c>
      <c r="D274">
        <f t="shared" si="265"/>
        <v>0.24044619847201865</v>
      </c>
    </row>
    <row r="275" spans="2:4" x14ac:dyDescent="0.25">
      <c r="B275">
        <f t="shared" si="262"/>
        <v>263</v>
      </c>
      <c r="C275">
        <f t="shared" ref="C275:D275" si="266">$C$3*SIN((B275*$C$4+$C$5)*PI()/180)+$C$6</f>
        <v>1.2096094779983355</v>
      </c>
      <c r="D275">
        <f t="shared" si="266"/>
        <v>0.21105395597674953</v>
      </c>
    </row>
    <row r="276" spans="2:4" x14ac:dyDescent="0.25">
      <c r="B276">
        <f t="shared" si="262"/>
        <v>264</v>
      </c>
      <c r="C276">
        <f t="shared" ref="C276:D276" si="267">$C$3*SIN((B276*$C$4+$C$5)*PI()/180)+$C$6</f>
        <v>1.0395584540887957</v>
      </c>
      <c r="D276">
        <f t="shared" si="267"/>
        <v>0.18139736178265489</v>
      </c>
    </row>
    <row r="277" spans="2:4" x14ac:dyDescent="0.25">
      <c r="B277">
        <f t="shared" si="262"/>
        <v>265</v>
      </c>
      <c r="C277">
        <f t="shared" ref="C277:D277" si="268">$C$3*SIN((B277*$C$4+$C$5)*PI()/180)+$C$6</f>
        <v>0.86824088833465252</v>
      </c>
      <c r="D277">
        <f t="shared" si="268"/>
        <v>0.1515134244964936</v>
      </c>
    </row>
    <row r="278" spans="2:4" x14ac:dyDescent="0.25">
      <c r="B278">
        <f t="shared" si="262"/>
        <v>266</v>
      </c>
      <c r="C278">
        <f t="shared" ref="C278:D278" si="269">$C$3*SIN((B278*$C$4+$C$5)*PI()/180)+$C$6</f>
        <v>0.69586550480032994</v>
      </c>
      <c r="D278">
        <f t="shared" si="269"/>
        <v>0.12143949935875759</v>
      </c>
    </row>
    <row r="279" spans="2:4" x14ac:dyDescent="0.25">
      <c r="B279">
        <f t="shared" si="262"/>
        <v>267</v>
      </c>
      <c r="C279">
        <f t="shared" ref="C279:D279" si="270">$C$3*SIN((B279*$C$4+$C$5)*PI()/180)+$C$6</f>
        <v>0.52264231633827218</v>
      </c>
      <c r="D279">
        <f t="shared" si="270"/>
        <v>9.1213232340699307E-2</v>
      </c>
    </row>
    <row r="280" spans="2:4" x14ac:dyDescent="0.25">
      <c r="B280">
        <f t="shared" si="262"/>
        <v>268</v>
      </c>
      <c r="C280">
        <f t="shared" ref="C280:D280" si="271">$C$3*SIN((B280*$C$4+$C$5)*PI()/180)+$C$6</f>
        <v>0.34878236872063323</v>
      </c>
      <c r="D280">
        <f t="shared" si="271"/>
        <v>6.0872503232318666E-2</v>
      </c>
    </row>
    <row r="281" spans="2:4" x14ac:dyDescent="0.25">
      <c r="B281">
        <f t="shared" si="262"/>
        <v>269</v>
      </c>
      <c r="C281">
        <f t="shared" ref="C281:D281" si="272">$C$3*SIN((B281*$C$4+$C$5)*PI()/180)+$C$6</f>
        <v>0.17449748351250471</v>
      </c>
      <c r="D281">
        <f t="shared" si="272"/>
        <v>3.045536791256518E-2</v>
      </c>
    </row>
    <row r="282" spans="2:4" x14ac:dyDescent="0.25">
      <c r="B282">
        <f t="shared" si="262"/>
        <v>270</v>
      </c>
      <c r="C282">
        <f t="shared" ref="C282:D282" si="273">$C$3*SIN((B282*$C$4+$C$5)*PI()/180)+$C$6</f>
        <v>1.83772268236293E-15</v>
      </c>
      <c r="D282">
        <f t="shared" si="273"/>
        <v>3.2074311545815054E-16</v>
      </c>
    </row>
    <row r="283" spans="2:4" x14ac:dyDescent="0.25">
      <c r="B283">
        <f t="shared" si="262"/>
        <v>271</v>
      </c>
      <c r="C283">
        <f t="shared" ref="C283:D283" si="274">$C$3*SIN((B283*$C$4+$C$5)*PI()/180)+$C$6</f>
        <v>-0.17449748351250102</v>
      </c>
      <c r="D283">
        <f t="shared" si="274"/>
        <v>-3.0455367912564538E-2</v>
      </c>
    </row>
    <row r="284" spans="2:4" x14ac:dyDescent="0.25">
      <c r="B284">
        <f t="shared" si="262"/>
        <v>272</v>
      </c>
      <c r="C284">
        <f t="shared" ref="C284:D284" si="275">$C$3*SIN((B284*$C$4+$C$5)*PI()/180)+$C$6</f>
        <v>-0.34878236872062957</v>
      </c>
      <c r="D284">
        <f t="shared" si="275"/>
        <v>-6.087250323231802E-2</v>
      </c>
    </row>
    <row r="285" spans="2:4" x14ac:dyDescent="0.25">
      <c r="B285">
        <f t="shared" si="262"/>
        <v>273</v>
      </c>
      <c r="C285">
        <f t="shared" ref="C285:D285" si="276">$C$3*SIN((B285*$C$4+$C$5)*PI()/180)+$C$6</f>
        <v>-0.52264231633826852</v>
      </c>
      <c r="D285">
        <f t="shared" si="276"/>
        <v>-9.1213232340698669E-2</v>
      </c>
    </row>
    <row r="286" spans="2:4" x14ac:dyDescent="0.25">
      <c r="B286">
        <f t="shared" si="262"/>
        <v>274</v>
      </c>
      <c r="C286">
        <f t="shared" ref="C286:D286" si="277">$C$3*SIN((B286*$C$4+$C$5)*PI()/180)+$C$6</f>
        <v>-0.69586550480032638</v>
      </c>
      <c r="D286">
        <f t="shared" si="277"/>
        <v>-0.12143949935875696</v>
      </c>
    </row>
    <row r="287" spans="2:4" x14ac:dyDescent="0.25">
      <c r="B287">
        <f t="shared" si="262"/>
        <v>275</v>
      </c>
      <c r="C287">
        <f t="shared" ref="C287:D287" si="278">$C$3*SIN((B287*$C$4+$C$5)*PI()/180)+$C$6</f>
        <v>-0.86824088833464885</v>
      </c>
      <c r="D287">
        <f t="shared" si="278"/>
        <v>-0.15151342449649297</v>
      </c>
    </row>
    <row r="288" spans="2:4" x14ac:dyDescent="0.25">
      <c r="B288">
        <f t="shared" si="262"/>
        <v>276</v>
      </c>
      <c r="C288">
        <f t="shared" ref="C288:D288" si="279">$C$3*SIN((B288*$C$4+$C$5)*PI()/180)+$C$6</f>
        <v>-1.0395584540887919</v>
      </c>
      <c r="D288">
        <f t="shared" si="279"/>
        <v>-0.18139736178265423</v>
      </c>
    </row>
    <row r="289" spans="2:4" x14ac:dyDescent="0.25">
      <c r="B289">
        <f t="shared" si="262"/>
        <v>277</v>
      </c>
      <c r="C289">
        <f t="shared" ref="C289:D289" si="280">$C$3*SIN((B289*$C$4+$C$5)*PI()/180)+$C$6</f>
        <v>-1.2096094779983406</v>
      </c>
      <c r="D289">
        <f t="shared" si="280"/>
        <v>-0.21105395597675045</v>
      </c>
    </row>
    <row r="290" spans="2:4" x14ac:dyDescent="0.25">
      <c r="B290">
        <f t="shared" si="262"/>
        <v>278</v>
      </c>
      <c r="C290">
        <f t="shared" ref="C290:D290" si="281">$C$3*SIN((B290*$C$4+$C$5)*PI()/180)+$C$6</f>
        <v>-1.378186779084996</v>
      </c>
      <c r="D290">
        <f t="shared" si="281"/>
        <v>-0.24044619847201948</v>
      </c>
    </row>
    <row r="291" spans="2:4" x14ac:dyDescent="0.25">
      <c r="B291">
        <f t="shared" si="262"/>
        <v>279</v>
      </c>
      <c r="C291">
        <f t="shared" ref="C291:D291" si="282">$C$3*SIN((B291*$C$4+$C$5)*PI()/180)+$C$6</f>
        <v>-1.5450849718747353</v>
      </c>
      <c r="D291">
        <f t="shared" si="282"/>
        <v>-0.26953748200668226</v>
      </c>
    </row>
    <row r="292" spans="2:4" x14ac:dyDescent="0.25">
      <c r="B292">
        <f t="shared" si="262"/>
        <v>280</v>
      </c>
      <c r="C292">
        <f t="shared" ref="C292:D292" si="283">$C$3*SIN((B292*$C$4+$C$5)*PI()/180)+$C$6</f>
        <v>-1.71010071662834</v>
      </c>
      <c r="D292">
        <f t="shared" si="283"/>
        <v>-0.29829165401084501</v>
      </c>
    </row>
    <row r="293" spans="2:4" x14ac:dyDescent="0.25">
      <c r="B293">
        <f t="shared" si="262"/>
        <v>281</v>
      </c>
      <c r="C293">
        <f t="shared" ref="C293:D293" si="284">$C$3*SIN((B293*$C$4+$C$5)*PI()/180)+$C$6</f>
        <v>-1.8730329670795549</v>
      </c>
      <c r="D293">
        <f t="shared" si="284"/>
        <v>-0.32667306842791949</v>
      </c>
    </row>
    <row r="294" spans="2:4" x14ac:dyDescent="0.25">
      <c r="B294">
        <f t="shared" si="262"/>
        <v>282</v>
      </c>
      <c r="C294">
        <f t="shared" ref="C294:D294" si="285">$C$3*SIN((B294*$C$4+$C$5)*PI()/180)+$C$6</f>
        <v>-2.0336832153789937</v>
      </c>
      <c r="D294">
        <f t="shared" si="285"/>
        <v>-0.35464663586212308</v>
      </c>
    </row>
    <row r="295" spans="2:4" x14ac:dyDescent="0.25">
      <c r="B295">
        <f t="shared" si="262"/>
        <v>283</v>
      </c>
      <c r="C295">
        <f t="shared" ref="C295:D295" si="286">$C$3*SIN((B295*$C$4+$C$5)*PI()/180)+$C$6</f>
        <v>-2.1918557339453861</v>
      </c>
      <c r="D295">
        <f t="shared" si="286"/>
        <v>-0.38217787191747038</v>
      </c>
    </row>
    <row r="296" spans="2:4" x14ac:dyDescent="0.25">
      <c r="B296">
        <f t="shared" si="262"/>
        <v>284</v>
      </c>
      <c r="C296">
        <f t="shared" ref="C296:D296" si="287">$C$3*SIN((B296*$C$4+$C$5)*PI()/180)+$C$6</f>
        <v>-2.3473578139294511</v>
      </c>
      <c r="D296">
        <f t="shared" si="287"/>
        <v>-0.40923294360845824</v>
      </c>
    </row>
    <row r="297" spans="2:4" x14ac:dyDescent="0.25">
      <c r="B297">
        <f t="shared" si="262"/>
        <v>285</v>
      </c>
      <c r="C297">
        <f t="shared" ref="C297:D297" si="288">$C$3*SIN((B297*$C$4+$C$5)*PI()/180)+$C$6</f>
        <v>-2.5000000000000036</v>
      </c>
      <c r="D297">
        <f t="shared" si="288"/>
        <v>-0.43577871373829147</v>
      </c>
    </row>
    <row r="298" spans="2:4" x14ac:dyDescent="0.25">
      <c r="B298">
        <f t="shared" si="262"/>
        <v>286</v>
      </c>
      <c r="C298">
        <f t="shared" ref="C298:D298" si="289">$C$3*SIN((B298*$C$4+$C$5)*PI()/180)+$C$6</f>
        <v>-2.6495963211660269</v>
      </c>
      <c r="D298">
        <f t="shared" si="289"/>
        <v>-0.46178278315667209</v>
      </c>
    </row>
    <row r="299" spans="2:4" x14ac:dyDescent="0.25">
      <c r="B299">
        <f t="shared" si="262"/>
        <v>287</v>
      </c>
      <c r="C299">
        <f t="shared" ref="C299:D299" si="290">$C$3*SIN((B299*$C$4+$C$5)*PI()/180)+$C$6</f>
        <v>-2.7959645173537337</v>
      </c>
      <c r="D299">
        <f t="shared" si="290"/>
        <v>-0.48721353082595076</v>
      </c>
    </row>
    <row r="300" spans="2:4" x14ac:dyDescent="0.25">
      <c r="B300">
        <f t="shared" si="262"/>
        <v>288</v>
      </c>
      <c r="C300">
        <f t="shared" ref="C300:D300" si="291">$C$3*SIN((B300*$C$4+$C$5)*PI()/180)+$C$6</f>
        <v>-2.9389262614623641</v>
      </c>
      <c r="D300">
        <f t="shared" si="291"/>
        <v>-0.51204015164133598</v>
      </c>
    </row>
    <row r="301" spans="2:4" x14ac:dyDescent="0.25">
      <c r="B301">
        <f t="shared" si="262"/>
        <v>289</v>
      </c>
      <c r="C301">
        <f t="shared" ref="C301:D301" si="292">$C$3*SIN((B301*$C$4+$C$5)*PI()/180)+$C$6</f>
        <v>-3.0783073766282882</v>
      </c>
      <c r="D301">
        <f t="shared" si="292"/>
        <v>-0.53623269196797552</v>
      </c>
    </row>
    <row r="302" spans="2:4" x14ac:dyDescent="0.25">
      <c r="B302">
        <f t="shared" si="262"/>
        <v>290</v>
      </c>
      <c r="C302">
        <f t="shared" ref="C302:D302" si="293">$C$3*SIN((B302*$C$4+$C$5)*PI()/180)+$C$6</f>
        <v>-3.2139380484326918</v>
      </c>
      <c r="D302">
        <f t="shared" si="293"/>
        <v>-0.55976208287468154</v>
      </c>
    </row>
    <row r="303" spans="2:4" x14ac:dyDescent="0.25">
      <c r="B303">
        <f t="shared" si="262"/>
        <v>291</v>
      </c>
      <c r="C303">
        <f t="shared" ref="C303:D303" si="294">$C$3*SIN((B303*$C$4+$C$5)*PI()/180)+$C$6</f>
        <v>-3.345653031794285</v>
      </c>
      <c r="D303">
        <f t="shared" si="294"/>
        <v>-0.5826001710607871</v>
      </c>
    </row>
    <row r="304" spans="2:4" x14ac:dyDescent="0.25">
      <c r="B304">
        <f t="shared" si="262"/>
        <v>292</v>
      </c>
      <c r="C304">
        <f t="shared" ref="C304:D304" si="295">$C$3*SIN((B304*$C$4+$C$5)*PI()/180)+$C$6</f>
        <v>-3.4732918522949858</v>
      </c>
      <c r="D304">
        <f t="shared" si="295"/>
        <v>-0.60471974748889967</v>
      </c>
    </row>
    <row r="305" spans="2:4" x14ac:dyDescent="0.25">
      <c r="B305">
        <f t="shared" si="262"/>
        <v>293</v>
      </c>
      <c r="C305">
        <f t="shared" ref="C305:D305" si="296">$C$3*SIN((B305*$C$4+$C$5)*PI()/180)+$C$6</f>
        <v>-3.5966990016932536</v>
      </c>
      <c r="D305">
        <f t="shared" si="296"/>
        <v>-0.62609457375198097</v>
      </c>
    </row>
    <row r="306" spans="2:4" x14ac:dyDescent="0.25">
      <c r="B306">
        <f t="shared" si="262"/>
        <v>294</v>
      </c>
      <c r="C306">
        <f t="shared" ref="C306:D306" si="297">$C$3*SIN((B306*$C$4+$C$5)*PI()/180)+$C$6</f>
        <v>-3.7157241273869741</v>
      </c>
      <c r="D306">
        <f t="shared" si="297"/>
        <v>-0.64669940621810218</v>
      </c>
    </row>
    <row r="307" spans="2:4" x14ac:dyDescent="0.25">
      <c r="B307">
        <f t="shared" si="262"/>
        <v>295</v>
      </c>
      <c r="C307">
        <f t="shared" ref="C307:D307" si="298">$C$3*SIN((B307*$C$4+$C$5)*PI()/180)+$C$6</f>
        <v>-3.8302222155948913</v>
      </c>
      <c r="D307">
        <f t="shared" si="298"/>
        <v>-0.66651001801017473</v>
      </c>
    </row>
    <row r="308" spans="2:4" x14ac:dyDescent="0.25">
      <c r="B308">
        <f t="shared" si="262"/>
        <v>296</v>
      </c>
      <c r="C308">
        <f t="shared" ref="C308:D308" si="299">$C$3*SIN((B308*$C$4+$C$5)*PI()/180)+$C$6</f>
        <v>-3.9400537680336094</v>
      </c>
      <c r="D308">
        <f t="shared" si="299"/>
        <v>-0.68550321889094756</v>
      </c>
    </row>
    <row r="309" spans="2:4" x14ac:dyDescent="0.25">
      <c r="B309">
        <f t="shared" si="262"/>
        <v>297</v>
      </c>
      <c r="C309">
        <f t="shared" ref="C309:D309" si="300">$C$3*SIN((B309*$C$4+$C$5)*PI()/180)+$C$6</f>
        <v>-4.0450849718747364</v>
      </c>
      <c r="D309">
        <f t="shared" si="300"/>
        <v>-0.70365687313526826</v>
      </c>
    </row>
    <row r="310" spans="2:4" x14ac:dyDescent="0.25">
      <c r="B310">
        <f t="shared" si="262"/>
        <v>298</v>
      </c>
      <c r="C310">
        <f t="shared" ref="C310:D310" si="301">$C$3*SIN((B310*$C$4+$C$5)*PI()/180)+$C$6</f>
        <v>-4.1451878627752068</v>
      </c>
      <c r="D310">
        <f t="shared" si="301"/>
        <v>-0.72094991548212028</v>
      </c>
    </row>
    <row r="311" spans="2:4" x14ac:dyDescent="0.25">
      <c r="B311">
        <f t="shared" si="262"/>
        <v>299</v>
      </c>
      <c r="C311">
        <f t="shared" ref="C311:D311" si="302">$C$3*SIN((B311*$C$4+$C$5)*PI()/180)+$C$6</f>
        <v>-4.2402404807821261</v>
      </c>
      <c r="D311">
        <f t="shared" si="302"/>
        <v>-0.73736236526802712</v>
      </c>
    </row>
    <row r="312" spans="2:4" x14ac:dyDescent="0.25">
      <c r="B312">
        <f t="shared" si="262"/>
        <v>300</v>
      </c>
      <c r="C312">
        <f t="shared" ref="C312:D312" si="303">$C$3*SIN((B312*$C$4+$C$5)*PI()/180)+$C$6</f>
        <v>-4.3301270189221936</v>
      </c>
      <c r="D312">
        <f t="shared" si="303"/>
        <v>-0.75287533885104896</v>
      </c>
    </row>
    <row r="313" spans="2:4" x14ac:dyDescent="0.25">
      <c r="B313">
        <f t="shared" si="262"/>
        <v>301</v>
      </c>
      <c r="C313">
        <f t="shared" ref="C313:D313" si="304">$C$3*SIN((B313*$C$4+$C$5)*PI()/180)+$C$6</f>
        <v>-4.4147379642946341</v>
      </c>
      <c r="D313">
        <f t="shared" si="304"/>
        <v>-0.7674710604407099</v>
      </c>
    </row>
    <row r="314" spans="2:4" x14ac:dyDescent="0.25">
      <c r="B314">
        <f t="shared" si="262"/>
        <v>302</v>
      </c>
      <c r="C314">
        <f t="shared" ref="C314:D314" si="305">$C$3*SIN((B314*$C$4+$C$5)*PI()/180)+$C$6</f>
        <v>-4.4939702314958332</v>
      </c>
      <c r="D314">
        <f t="shared" si="305"/>
        <v>-0.78113287145375665</v>
      </c>
    </row>
    <row r="315" spans="2:4" x14ac:dyDescent="0.25">
      <c r="B315">
        <f t="shared" si="262"/>
        <v>303</v>
      </c>
      <c r="C315">
        <f t="shared" ref="C315:D315" si="306">$C$3*SIN((B315*$C$4+$C$5)*PI()/180)+$C$6</f>
        <v>-4.5677272882130024</v>
      </c>
      <c r="D315">
        <f t="shared" si="306"/>
        <v>-0.79384523851857336</v>
      </c>
    </row>
    <row r="316" spans="2:4" x14ac:dyDescent="0.25">
      <c r="B316">
        <f t="shared" si="262"/>
        <v>304</v>
      </c>
      <c r="C316">
        <f t="shared" ref="C316:D316" si="307">$C$3*SIN((B316*$C$4+$C$5)*PI()/180)+$C$6</f>
        <v>-4.6359192728339345</v>
      </c>
      <c r="D316">
        <f t="shared" si="307"/>
        <v>-0.80559376025245322</v>
      </c>
    </row>
    <row r="317" spans="2:4" x14ac:dyDescent="0.25">
      <c r="B317">
        <f t="shared" si="262"/>
        <v>305</v>
      </c>
      <c r="C317">
        <f t="shared" ref="C317:D317" si="308">$C$3*SIN((B317*$C$4+$C$5)*PI()/180)+$C$6</f>
        <v>-4.6984631039295426</v>
      </c>
      <c r="D317">
        <f t="shared" si="308"/>
        <v>-0.81636517293566679</v>
      </c>
    </row>
    <row r="318" spans="2:4" x14ac:dyDescent="0.25">
      <c r="B318">
        <f t="shared" si="262"/>
        <v>306</v>
      </c>
      <c r="C318">
        <f t="shared" ref="C318:D318" si="309">$C$3*SIN((B318*$C$4+$C$5)*PI()/180)+$C$6</f>
        <v>-4.7552825814757673</v>
      </c>
      <c r="D318">
        <f t="shared" si="309"/>
        <v>-0.82614735520444227</v>
      </c>
    </row>
    <row r="319" spans="2:4" x14ac:dyDescent="0.25">
      <c r="B319">
        <f t="shared" si="262"/>
        <v>307</v>
      </c>
      <c r="C319">
        <f t="shared" ref="C319:D319" si="310">$C$3*SIN((B319*$C$4+$C$5)*PI()/180)+$C$6</f>
        <v>-4.8063084796915936</v>
      </c>
      <c r="D319">
        <f t="shared" si="310"/>
        <v>-0.83492933188164298</v>
      </c>
    </row>
    <row r="320" spans="2:4" x14ac:dyDescent="0.25">
      <c r="B320">
        <f t="shared" si="262"/>
        <v>308</v>
      </c>
      <c r="C320">
        <f t="shared" ref="C320:D320" si="311">$C$3*SIN((B320*$C$4+$C$5)*PI()/180)+$C$6</f>
        <v>-4.8514786313799831</v>
      </c>
      <c r="D320">
        <f t="shared" si="311"/>
        <v>-0.84270127705906861</v>
      </c>
    </row>
    <row r="321" spans="2:4" x14ac:dyDescent="0.25">
      <c r="B321">
        <f t="shared" si="262"/>
        <v>309</v>
      </c>
      <c r="C321">
        <f t="shared" ref="C321:D321" si="312">$C$3*SIN((B321*$C$4+$C$5)*PI()/180)+$C$6</f>
        <v>-4.8907380036690284</v>
      </c>
      <c r="D321">
        <f t="shared" si="312"/>
        <v>-0.84945451653911264</v>
      </c>
    </row>
    <row r="322" spans="2:4" x14ac:dyDescent="0.25">
      <c r="B322">
        <f t="shared" si="262"/>
        <v>310</v>
      </c>
      <c r="C322">
        <f t="shared" ref="C322:D322" si="313">$C$3*SIN((B322*$C$4+$C$5)*PI()/180)+$C$6</f>
        <v>-4.9240387650610398</v>
      </c>
      <c r="D322">
        <f t="shared" si="313"/>
        <v>-0.85518152973595007</v>
      </c>
    </row>
    <row r="323" spans="2:4" x14ac:dyDescent="0.25">
      <c r="B323">
        <f t="shared" si="262"/>
        <v>311</v>
      </c>
      <c r="C323">
        <f t="shared" ref="C323:D323" si="314">$C$3*SIN((B323*$C$4+$C$5)*PI()/180)+$C$6</f>
        <v>-4.9513403437078516</v>
      </c>
      <c r="D323">
        <f t="shared" si="314"/>
        <v>-0.85987595112767778</v>
      </c>
    </row>
    <row r="324" spans="2:4" x14ac:dyDescent="0.25">
      <c r="B324">
        <f t="shared" si="262"/>
        <v>312</v>
      </c>
      <c r="C324">
        <f t="shared" ref="C324:D324" si="315">$C$3*SIN((B324*$C$4+$C$5)*PI()/180)+$C$6</f>
        <v>-4.9726094768413658</v>
      </c>
      <c r="D324">
        <f t="shared" si="315"/>
        <v>-0.86353257134097128</v>
      </c>
    </row>
    <row r="325" spans="2:4" x14ac:dyDescent="0.25">
      <c r="B325">
        <f t="shared" si="262"/>
        <v>313</v>
      </c>
      <c r="C325">
        <f t="shared" ref="C325:D325" si="316">$C$3*SIN((B325*$C$4+$C$5)*PI()/180)+$C$6</f>
        <v>-4.9878202512991212</v>
      </c>
      <c r="D325">
        <f t="shared" si="316"/>
        <v>-0.86614733793899878</v>
      </c>
    </row>
    <row r="326" spans="2:4" x14ac:dyDescent="0.25">
      <c r="B326">
        <f t="shared" si="262"/>
        <v>314</v>
      </c>
      <c r="C326">
        <f t="shared" ref="C326:D326" si="317">$C$3*SIN((B326*$C$4+$C$5)*PI()/180)+$C$6</f>
        <v>-4.9969541350954785</v>
      </c>
      <c r="D326">
        <f t="shared" si="317"/>
        <v>-0.86771735597163402</v>
      </c>
    </row>
    <row r="327" spans="2:4" x14ac:dyDescent="0.25">
      <c r="B327">
        <f t="shared" si="262"/>
        <v>315</v>
      </c>
      <c r="C327">
        <f t="shared" ref="C327:D327" si="318">$C$3*SIN((B327*$C$4+$C$5)*PI()/180)+$C$6</f>
        <v>-5</v>
      </c>
      <c r="D327">
        <f t="shared" si="318"/>
        <v>-0.86824088833465163</v>
      </c>
    </row>
    <row r="328" spans="2:4" x14ac:dyDescent="0.25">
      <c r="B328">
        <f t="shared" si="262"/>
        <v>316</v>
      </c>
      <c r="C328">
        <f t="shared" ref="C328:D328" si="319">$C$3*SIN((B328*$C$4+$C$5)*PI()/180)+$C$6</f>
        <v>-4.9969541350954785</v>
      </c>
      <c r="D328">
        <f t="shared" si="319"/>
        <v>-0.86771735597163402</v>
      </c>
    </row>
    <row r="329" spans="2:4" x14ac:dyDescent="0.25">
      <c r="B329">
        <f t="shared" si="262"/>
        <v>317</v>
      </c>
      <c r="C329">
        <f t="shared" ref="C329:D329" si="320">$C$3*SIN((B329*$C$4+$C$5)*PI()/180)+$C$6</f>
        <v>-4.9878202512991212</v>
      </c>
      <c r="D329">
        <f t="shared" si="320"/>
        <v>-0.86614733793899878</v>
      </c>
    </row>
    <row r="330" spans="2:4" x14ac:dyDescent="0.25">
      <c r="B330">
        <f t="shared" si="262"/>
        <v>318</v>
      </c>
      <c r="C330">
        <f t="shared" ref="C330:D330" si="321">$C$3*SIN((B330*$C$4+$C$5)*PI()/180)+$C$6</f>
        <v>-4.9726094768413667</v>
      </c>
      <c r="D330">
        <f t="shared" si="321"/>
        <v>-0.8635325713409715</v>
      </c>
    </row>
    <row r="331" spans="2:4" x14ac:dyDescent="0.25">
      <c r="B331">
        <f t="shared" si="262"/>
        <v>319</v>
      </c>
      <c r="C331">
        <f t="shared" ref="C331:D331" si="322">$C$3*SIN((B331*$C$4+$C$5)*PI()/180)+$C$6</f>
        <v>-4.9513403437078516</v>
      </c>
      <c r="D331">
        <f t="shared" si="322"/>
        <v>-0.85987595112767778</v>
      </c>
    </row>
    <row r="332" spans="2:4" x14ac:dyDescent="0.25">
      <c r="B332">
        <f t="shared" si="262"/>
        <v>320</v>
      </c>
      <c r="C332">
        <f t="shared" ref="C332:D332" si="323">$C$3*SIN((B332*$C$4+$C$5)*PI()/180)+$C$6</f>
        <v>-4.9240387650610407</v>
      </c>
      <c r="D332">
        <f t="shared" si="323"/>
        <v>-0.85518152973595041</v>
      </c>
    </row>
    <row r="333" spans="2:4" x14ac:dyDescent="0.25">
      <c r="B333">
        <f t="shared" si="262"/>
        <v>321</v>
      </c>
      <c r="C333">
        <f t="shared" ref="C333:D333" si="324">$C$3*SIN((B333*$C$4+$C$5)*PI()/180)+$C$6</f>
        <v>-4.8907380036690293</v>
      </c>
      <c r="D333">
        <f t="shared" si="324"/>
        <v>-0.84945451653911275</v>
      </c>
    </row>
    <row r="334" spans="2:4" x14ac:dyDescent="0.25">
      <c r="B334">
        <f t="shared" si="262"/>
        <v>322</v>
      </c>
      <c r="C334">
        <f t="shared" ref="C334:D334" si="325">$C$3*SIN((B334*$C$4+$C$5)*PI()/180)+$C$6</f>
        <v>-4.851478631379984</v>
      </c>
      <c r="D334">
        <f t="shared" si="325"/>
        <v>-0.84270127705906872</v>
      </c>
    </row>
    <row r="335" spans="2:4" x14ac:dyDescent="0.25">
      <c r="B335">
        <f t="shared" si="262"/>
        <v>323</v>
      </c>
      <c r="C335">
        <f t="shared" ref="C335:D335" si="326">$C$3*SIN((B335*$C$4+$C$5)*PI()/180)+$C$6</f>
        <v>-4.8063084796915945</v>
      </c>
      <c r="D335">
        <f t="shared" si="326"/>
        <v>-0.83492933188164309</v>
      </c>
    </row>
    <row r="336" spans="2:4" x14ac:dyDescent="0.25">
      <c r="B336">
        <f t="shared" ref="B336:B399" si="327">B335+$C$9</f>
        <v>324</v>
      </c>
      <c r="C336">
        <f t="shared" ref="C336:D336" si="328">$C$3*SIN((B336*$C$4+$C$5)*PI()/180)+$C$6</f>
        <v>-4.7552825814757691</v>
      </c>
      <c r="D336">
        <f t="shared" si="328"/>
        <v>-0.82614735520444249</v>
      </c>
    </row>
    <row r="337" spans="2:4" x14ac:dyDescent="0.25">
      <c r="B337">
        <f t="shared" si="327"/>
        <v>325</v>
      </c>
      <c r="C337">
        <f t="shared" ref="C337:D337" si="329">$C$3*SIN((B337*$C$4+$C$5)*PI()/180)+$C$6</f>
        <v>-4.6984631039295435</v>
      </c>
      <c r="D337">
        <f t="shared" si="329"/>
        <v>-0.81636517293566691</v>
      </c>
    </row>
    <row r="338" spans="2:4" x14ac:dyDescent="0.25">
      <c r="B338">
        <f t="shared" si="327"/>
        <v>326</v>
      </c>
      <c r="C338">
        <f t="shared" ref="C338:D338" si="330">$C$3*SIN((B338*$C$4+$C$5)*PI()/180)+$C$6</f>
        <v>-4.6359192728339398</v>
      </c>
      <c r="D338">
        <f t="shared" si="330"/>
        <v>-0.80559376025245422</v>
      </c>
    </row>
    <row r="339" spans="2:4" x14ac:dyDescent="0.25">
      <c r="B339">
        <f t="shared" si="327"/>
        <v>327</v>
      </c>
      <c r="C339">
        <f t="shared" ref="C339:D339" si="331">$C$3*SIN((B339*$C$4+$C$5)*PI()/180)+$C$6</f>
        <v>-4.5677272882130042</v>
      </c>
      <c r="D339">
        <f t="shared" si="331"/>
        <v>-0.79384523851857358</v>
      </c>
    </row>
    <row r="340" spans="2:4" x14ac:dyDescent="0.25">
      <c r="B340">
        <f t="shared" si="327"/>
        <v>328</v>
      </c>
      <c r="C340">
        <f t="shared" ref="C340:D340" si="332">$C$3*SIN((B340*$C$4+$C$5)*PI()/180)+$C$6</f>
        <v>-4.4939702314958394</v>
      </c>
      <c r="D340">
        <f t="shared" si="332"/>
        <v>-0.78113287145375776</v>
      </c>
    </row>
    <row r="341" spans="2:4" x14ac:dyDescent="0.25">
      <c r="B341">
        <f t="shared" si="327"/>
        <v>329</v>
      </c>
      <c r="C341">
        <f t="shared" ref="C341:D341" si="333">$C$3*SIN((B341*$C$4+$C$5)*PI()/180)+$C$6</f>
        <v>-4.4147379642946358</v>
      </c>
      <c r="D341">
        <f t="shared" si="333"/>
        <v>-0.76747106044071023</v>
      </c>
    </row>
    <row r="342" spans="2:4" x14ac:dyDescent="0.25">
      <c r="B342">
        <f t="shared" si="327"/>
        <v>330</v>
      </c>
      <c r="C342">
        <f t="shared" ref="C342:D342" si="334">$C$3*SIN((B342*$C$4+$C$5)*PI()/180)+$C$6</f>
        <v>-4.3301270189221954</v>
      </c>
      <c r="D342">
        <f t="shared" si="334"/>
        <v>-0.7528753388510494</v>
      </c>
    </row>
    <row r="343" spans="2:4" x14ac:dyDescent="0.25">
      <c r="B343">
        <f t="shared" si="327"/>
        <v>331</v>
      </c>
      <c r="C343">
        <f t="shared" ref="C343:D343" si="335">$C$3*SIN((B343*$C$4+$C$5)*PI()/180)+$C$6</f>
        <v>-4.2402404807821288</v>
      </c>
      <c r="D343">
        <f t="shared" si="335"/>
        <v>-0.73736236526802768</v>
      </c>
    </row>
    <row r="344" spans="2:4" x14ac:dyDescent="0.25">
      <c r="B344">
        <f t="shared" si="327"/>
        <v>332</v>
      </c>
      <c r="C344">
        <f t="shared" ref="C344:D344" si="336">$C$3*SIN((B344*$C$4+$C$5)*PI()/180)+$C$6</f>
        <v>-4.1451878627752086</v>
      </c>
      <c r="D344">
        <f t="shared" si="336"/>
        <v>-0.72094991548212062</v>
      </c>
    </row>
    <row r="345" spans="2:4" x14ac:dyDescent="0.25">
      <c r="B345">
        <f t="shared" si="327"/>
        <v>333</v>
      </c>
      <c r="C345">
        <f t="shared" ref="C345:D345" si="337">$C$3*SIN((B345*$C$4+$C$5)*PI()/180)+$C$6</f>
        <v>-4.0450849718747381</v>
      </c>
      <c r="D345">
        <f t="shared" si="337"/>
        <v>-0.70365687313526859</v>
      </c>
    </row>
    <row r="346" spans="2:4" x14ac:dyDescent="0.25">
      <c r="B346">
        <f t="shared" si="327"/>
        <v>334</v>
      </c>
      <c r="C346">
        <f t="shared" ref="C346:D346" si="338">$C$3*SIN((B346*$C$4+$C$5)*PI()/180)+$C$6</f>
        <v>-3.9400537680336067</v>
      </c>
      <c r="D346">
        <f t="shared" si="338"/>
        <v>-0.68550321889094712</v>
      </c>
    </row>
    <row r="347" spans="2:4" x14ac:dyDescent="0.25">
      <c r="B347">
        <f t="shared" si="327"/>
        <v>335</v>
      </c>
      <c r="C347">
        <f t="shared" ref="C347:D347" si="339">$C$3*SIN((B347*$C$4+$C$5)*PI()/180)+$C$6</f>
        <v>-3.830222215594894</v>
      </c>
      <c r="D347">
        <f t="shared" si="339"/>
        <v>-0.66651001801017518</v>
      </c>
    </row>
    <row r="348" spans="2:4" x14ac:dyDescent="0.25">
      <c r="B348">
        <f t="shared" si="327"/>
        <v>336</v>
      </c>
      <c r="C348">
        <f t="shared" ref="C348:D348" si="340">$C$3*SIN((B348*$C$4+$C$5)*PI()/180)+$C$6</f>
        <v>-3.7157241273869706</v>
      </c>
      <c r="D348">
        <f t="shared" si="340"/>
        <v>-0.64669940621810174</v>
      </c>
    </row>
    <row r="349" spans="2:4" x14ac:dyDescent="0.25">
      <c r="B349">
        <f t="shared" si="327"/>
        <v>337</v>
      </c>
      <c r="C349">
        <f t="shared" ref="C349:D349" si="341">$C$3*SIN((B349*$C$4+$C$5)*PI()/180)+$C$6</f>
        <v>-3.5966990016932625</v>
      </c>
      <c r="D349">
        <f t="shared" si="341"/>
        <v>-0.62609457375198252</v>
      </c>
    </row>
    <row r="350" spans="2:4" x14ac:dyDescent="0.25">
      <c r="B350">
        <f t="shared" si="327"/>
        <v>338</v>
      </c>
      <c r="C350">
        <f t="shared" ref="C350:D350" si="342">$C$3*SIN((B350*$C$4+$C$5)*PI()/180)+$C$6</f>
        <v>-3.4732918522949889</v>
      </c>
      <c r="D350">
        <f t="shared" si="342"/>
        <v>-0.60471974748890034</v>
      </c>
    </row>
    <row r="351" spans="2:4" x14ac:dyDescent="0.25">
      <c r="B351">
        <f t="shared" si="327"/>
        <v>339</v>
      </c>
      <c r="C351">
        <f t="shared" ref="C351:D351" si="343">$C$3*SIN((B351*$C$4+$C$5)*PI()/180)+$C$6</f>
        <v>-3.3456530317942952</v>
      </c>
      <c r="D351">
        <f t="shared" si="343"/>
        <v>-0.58260017106078876</v>
      </c>
    </row>
    <row r="352" spans="2:4" x14ac:dyDescent="0.25">
      <c r="B352">
        <f t="shared" si="327"/>
        <v>340</v>
      </c>
      <c r="C352">
        <f t="shared" ref="C352:D352" si="344">$C$3*SIN((B352*$C$4+$C$5)*PI()/180)+$C$6</f>
        <v>-3.2139380484326949</v>
      </c>
      <c r="D352">
        <f t="shared" si="344"/>
        <v>-0.5597620828746821</v>
      </c>
    </row>
    <row r="353" spans="2:4" x14ac:dyDescent="0.25">
      <c r="B353">
        <f t="shared" si="327"/>
        <v>341</v>
      </c>
      <c r="C353">
        <f t="shared" ref="C353:D353" si="345">$C$3*SIN((B353*$C$4+$C$5)*PI()/180)+$C$6</f>
        <v>-3.0783073766282989</v>
      </c>
      <c r="D353">
        <f t="shared" si="345"/>
        <v>-0.53623269196797729</v>
      </c>
    </row>
    <row r="354" spans="2:4" x14ac:dyDescent="0.25">
      <c r="B354">
        <f t="shared" si="327"/>
        <v>342</v>
      </c>
      <c r="C354">
        <f t="shared" ref="C354:D354" si="346">$C$3*SIN((B354*$C$4+$C$5)*PI()/180)+$C$6</f>
        <v>-2.9389262614623672</v>
      </c>
      <c r="D354">
        <f t="shared" si="346"/>
        <v>-0.51204015164133654</v>
      </c>
    </row>
    <row r="355" spans="2:4" x14ac:dyDescent="0.25">
      <c r="B355">
        <f t="shared" si="327"/>
        <v>343</v>
      </c>
      <c r="C355">
        <f t="shared" ref="C355:D355" si="347">$C$3*SIN((B355*$C$4+$C$5)*PI()/180)+$C$6</f>
        <v>-2.7959645173537302</v>
      </c>
      <c r="D355">
        <f t="shared" si="347"/>
        <v>-0.4872135308259502</v>
      </c>
    </row>
    <row r="356" spans="2:4" x14ac:dyDescent="0.25">
      <c r="B356">
        <f t="shared" si="327"/>
        <v>344</v>
      </c>
      <c r="C356">
        <f t="shared" ref="C356:D356" si="348">$C$3*SIN((B356*$C$4+$C$5)*PI()/180)+$C$6</f>
        <v>-2.6495963211660301</v>
      </c>
      <c r="D356">
        <f t="shared" si="348"/>
        <v>-0.46178278315667259</v>
      </c>
    </row>
    <row r="357" spans="2:4" x14ac:dyDescent="0.25">
      <c r="B357">
        <f t="shared" si="327"/>
        <v>345</v>
      </c>
      <c r="C357">
        <f t="shared" ref="C357:D357" si="349">$C$3*SIN((B357*$C$4+$C$5)*PI()/180)+$C$6</f>
        <v>-2.4999999999999996</v>
      </c>
      <c r="D357">
        <f t="shared" si="349"/>
        <v>-0.43577871373829075</v>
      </c>
    </row>
    <row r="358" spans="2:4" x14ac:dyDescent="0.25">
      <c r="B358">
        <f t="shared" si="327"/>
        <v>346</v>
      </c>
      <c r="C358">
        <f t="shared" ref="C358:D358" si="350">$C$3*SIN((B358*$C$4+$C$5)*PI()/180)+$C$6</f>
        <v>-2.3473578139294551</v>
      </c>
      <c r="D358">
        <f t="shared" si="350"/>
        <v>-0.40923294360845897</v>
      </c>
    </row>
    <row r="359" spans="2:4" x14ac:dyDescent="0.25">
      <c r="B359">
        <f t="shared" si="327"/>
        <v>347</v>
      </c>
      <c r="C359">
        <f t="shared" ref="C359:D359" si="351">$C$3*SIN((B359*$C$4+$C$5)*PI()/180)+$C$6</f>
        <v>-2.1918557339453901</v>
      </c>
      <c r="D359">
        <f t="shared" si="351"/>
        <v>-0.38217787191747116</v>
      </c>
    </row>
    <row r="360" spans="2:4" x14ac:dyDescent="0.25">
      <c r="B360">
        <f t="shared" si="327"/>
        <v>348</v>
      </c>
      <c r="C360">
        <f t="shared" ref="C360:D360" si="352">$C$3*SIN((B360*$C$4+$C$5)*PI()/180)+$C$6</f>
        <v>-2.0336832153790061</v>
      </c>
      <c r="D360">
        <f t="shared" si="352"/>
        <v>-0.3546466358621253</v>
      </c>
    </row>
    <row r="361" spans="2:4" x14ac:dyDescent="0.25">
      <c r="B361">
        <f t="shared" si="327"/>
        <v>349</v>
      </c>
      <c r="C361">
        <f t="shared" ref="C361:D361" si="353">$C$3*SIN((B361*$C$4+$C$5)*PI()/180)+$C$6</f>
        <v>-1.8730329670795587</v>
      </c>
      <c r="D361">
        <f t="shared" si="353"/>
        <v>-0.3266730684279201</v>
      </c>
    </row>
    <row r="362" spans="2:4" x14ac:dyDescent="0.25">
      <c r="B362">
        <f t="shared" si="327"/>
        <v>350</v>
      </c>
      <c r="C362">
        <f t="shared" ref="C362:D362" si="354">$C$3*SIN((B362*$C$4+$C$5)*PI()/180)+$C$6</f>
        <v>-1.7101007166283524</v>
      </c>
      <c r="D362">
        <f t="shared" si="354"/>
        <v>-0.29829165401084717</v>
      </c>
    </row>
    <row r="363" spans="2:4" x14ac:dyDescent="0.25">
      <c r="B363">
        <f t="shared" si="327"/>
        <v>351</v>
      </c>
      <c r="C363">
        <f t="shared" ref="C363:D363" si="355">$C$3*SIN((B363*$C$4+$C$5)*PI()/180)+$C$6</f>
        <v>-1.5450849718747395</v>
      </c>
      <c r="D363">
        <f t="shared" si="355"/>
        <v>-0.26953748200668304</v>
      </c>
    </row>
    <row r="364" spans="2:4" x14ac:dyDescent="0.25">
      <c r="B364">
        <f t="shared" si="327"/>
        <v>352</v>
      </c>
      <c r="C364">
        <f t="shared" ref="C364:D364" si="356">$C$3*SIN((B364*$C$4+$C$5)*PI()/180)+$C$6</f>
        <v>-1.3781867790850002</v>
      </c>
      <c r="D364">
        <f t="shared" si="356"/>
        <v>-0.2404461984720202</v>
      </c>
    </row>
    <row r="365" spans="2:4" x14ac:dyDescent="0.25">
      <c r="B365">
        <f t="shared" si="327"/>
        <v>353</v>
      </c>
      <c r="C365">
        <f t="shared" ref="C365:D365" si="357">$C$3*SIN((B365*$C$4+$C$5)*PI()/180)+$C$6</f>
        <v>-1.2096094779983448</v>
      </c>
      <c r="D365">
        <f t="shared" si="357"/>
        <v>-0.21105395597675117</v>
      </c>
    </row>
    <row r="366" spans="2:4" x14ac:dyDescent="0.25">
      <c r="B366">
        <f t="shared" si="327"/>
        <v>354</v>
      </c>
      <c r="C366">
        <f t="shared" ref="C366:D366" si="358">$C$3*SIN((B366*$C$4+$C$5)*PI()/180)+$C$6</f>
        <v>-1.0395584540887961</v>
      </c>
      <c r="D366">
        <f t="shared" si="358"/>
        <v>-0.18139736178265498</v>
      </c>
    </row>
    <row r="367" spans="2:4" x14ac:dyDescent="0.25">
      <c r="B367">
        <f t="shared" si="327"/>
        <v>355</v>
      </c>
      <c r="C367">
        <f t="shared" ref="C367:D367" si="359">$C$3*SIN((B367*$C$4+$C$5)*PI()/180)+$C$6</f>
        <v>-0.86824088833465318</v>
      </c>
      <c r="D367">
        <f t="shared" si="359"/>
        <v>-0.15151342449649374</v>
      </c>
    </row>
    <row r="368" spans="2:4" x14ac:dyDescent="0.25">
      <c r="B368">
        <f t="shared" si="327"/>
        <v>356</v>
      </c>
      <c r="C368">
        <f t="shared" ref="C368:D368" si="360">$C$3*SIN((B368*$C$4+$C$5)*PI()/180)+$C$6</f>
        <v>-0.69586550480032172</v>
      </c>
      <c r="D368">
        <f t="shared" si="360"/>
        <v>-0.12143949935875614</v>
      </c>
    </row>
    <row r="369" spans="2:4" x14ac:dyDescent="0.25">
      <c r="B369">
        <f t="shared" si="327"/>
        <v>357</v>
      </c>
      <c r="C369">
        <f t="shared" ref="C369:D369" si="361">$C$3*SIN((B369*$C$4+$C$5)*PI()/180)+$C$6</f>
        <v>-0.52264231633827274</v>
      </c>
      <c r="D369">
        <f t="shared" si="361"/>
        <v>-9.1213232340699418E-2</v>
      </c>
    </row>
    <row r="370" spans="2:4" x14ac:dyDescent="0.25">
      <c r="B370">
        <f t="shared" si="327"/>
        <v>358</v>
      </c>
      <c r="C370">
        <f t="shared" ref="C370:D370" si="362">$C$3*SIN((B370*$C$4+$C$5)*PI()/180)+$C$6</f>
        <v>-0.34878236872062496</v>
      </c>
      <c r="D370">
        <f t="shared" si="362"/>
        <v>-6.0872503232317222E-2</v>
      </c>
    </row>
    <row r="371" spans="2:4" x14ac:dyDescent="0.25">
      <c r="B371">
        <f t="shared" si="327"/>
        <v>359</v>
      </c>
      <c r="C371">
        <f t="shared" ref="C371:D371" si="363">$C$3*SIN((B371*$C$4+$C$5)*PI()/180)+$C$6</f>
        <v>-0.17449748351251421</v>
      </c>
      <c r="D371">
        <f t="shared" si="363"/>
        <v>-3.0455367912566839E-2</v>
      </c>
    </row>
    <row r="372" spans="2:4" x14ac:dyDescent="0.25">
      <c r="B372">
        <f t="shared" si="327"/>
        <v>360</v>
      </c>
      <c r="C372">
        <f t="shared" ref="C372:D372" si="364">$C$3*SIN((B372*$C$4+$C$5)*PI()/180)+$C$6</f>
        <v>-2.45029690981724E-15</v>
      </c>
      <c r="D372">
        <f t="shared" si="364"/>
        <v>-4.2765748727753407E-16</v>
      </c>
    </row>
    <row r="373" spans="2:4" x14ac:dyDescent="0.25">
      <c r="B373">
        <f t="shared" si="327"/>
        <v>361</v>
      </c>
      <c r="C373">
        <f t="shared" ref="C373:D373" si="365">$C$3*SIN((B373*$C$4+$C$5)*PI()/180)+$C$6</f>
        <v>0.17449748351250044</v>
      </c>
      <c r="D373">
        <f t="shared" si="365"/>
        <v>3.0455367912564441E-2</v>
      </c>
    </row>
    <row r="374" spans="2:4" x14ac:dyDescent="0.25">
      <c r="B374">
        <f t="shared" si="327"/>
        <v>362</v>
      </c>
      <c r="C374">
        <f t="shared" ref="C374:D374" si="366">$C$3*SIN((B374*$C$4+$C$5)*PI()/180)+$C$6</f>
        <v>0.34878236872062013</v>
      </c>
      <c r="D374">
        <f t="shared" si="366"/>
        <v>6.0872503232316369E-2</v>
      </c>
    </row>
    <row r="375" spans="2:4" x14ac:dyDescent="0.25">
      <c r="B375">
        <f t="shared" si="327"/>
        <v>363</v>
      </c>
      <c r="C375">
        <f t="shared" ref="C375:D375" si="367">$C$3*SIN((B375*$C$4+$C$5)*PI()/180)+$C$6</f>
        <v>0.52264231633826785</v>
      </c>
      <c r="D375">
        <f t="shared" si="367"/>
        <v>9.1213232340698558E-2</v>
      </c>
    </row>
    <row r="376" spans="2:4" x14ac:dyDescent="0.25">
      <c r="B376">
        <f t="shared" si="327"/>
        <v>364</v>
      </c>
      <c r="C376">
        <f t="shared" ref="C376:D376" si="368">$C$3*SIN((B376*$C$4+$C$5)*PI()/180)+$C$6</f>
        <v>0.69586550480032583</v>
      </c>
      <c r="D376">
        <f t="shared" si="368"/>
        <v>0.12143949935875686</v>
      </c>
    </row>
    <row r="377" spans="2:4" x14ac:dyDescent="0.25">
      <c r="B377">
        <f t="shared" si="327"/>
        <v>365</v>
      </c>
      <c r="C377">
        <f t="shared" ref="C377:D377" si="369">$C$3*SIN((B377*$C$4+$C$5)*PI()/180)+$C$6</f>
        <v>0.86824088833465707</v>
      </c>
      <c r="D377">
        <f t="shared" si="369"/>
        <v>0.15151342449649438</v>
      </c>
    </row>
    <row r="378" spans="2:4" x14ac:dyDescent="0.25">
      <c r="B378">
        <f t="shared" si="327"/>
        <v>366</v>
      </c>
      <c r="C378">
        <f t="shared" ref="C378:D378" si="370">$C$3*SIN((B378*$C$4+$C$5)*PI()/180)+$C$6</f>
        <v>1.0395584540887912</v>
      </c>
      <c r="D378">
        <f t="shared" si="370"/>
        <v>0.18139736178265414</v>
      </c>
    </row>
    <row r="379" spans="2:4" x14ac:dyDescent="0.25">
      <c r="B379">
        <f t="shared" si="327"/>
        <v>367</v>
      </c>
      <c r="C379">
        <f t="shared" ref="C379:D379" si="371">$C$3*SIN((B379*$C$4+$C$5)*PI()/180)+$C$6</f>
        <v>1.20960947799834</v>
      </c>
      <c r="D379">
        <f t="shared" si="371"/>
        <v>0.21105395597675031</v>
      </c>
    </row>
    <row r="380" spans="2:4" x14ac:dyDescent="0.25">
      <c r="B380">
        <f t="shared" si="327"/>
        <v>368</v>
      </c>
      <c r="C380">
        <f t="shared" ref="C380:D380" si="372">$C$3*SIN((B380*$C$4+$C$5)*PI()/180)+$C$6</f>
        <v>1.3781867790849869</v>
      </c>
      <c r="D380">
        <f t="shared" si="372"/>
        <v>0.24044619847201787</v>
      </c>
    </row>
    <row r="381" spans="2:4" x14ac:dyDescent="0.25">
      <c r="B381">
        <f t="shared" si="327"/>
        <v>369</v>
      </c>
      <c r="C381">
        <f t="shared" ref="C381:D381" si="373">$C$3*SIN((B381*$C$4+$C$5)*PI()/180)+$C$6</f>
        <v>1.5450849718747348</v>
      </c>
      <c r="D381">
        <f t="shared" si="373"/>
        <v>0.26953748200668226</v>
      </c>
    </row>
    <row r="382" spans="2:4" x14ac:dyDescent="0.25">
      <c r="B382">
        <f t="shared" si="327"/>
        <v>370</v>
      </c>
      <c r="C382">
        <f t="shared" ref="C382:D382" si="374">$C$3*SIN((B382*$C$4+$C$5)*PI()/180)+$C$6</f>
        <v>1.7101007166283395</v>
      </c>
      <c r="D382">
        <f t="shared" si="374"/>
        <v>0.2982916540108449</v>
      </c>
    </row>
    <row r="383" spans="2:4" x14ac:dyDescent="0.25">
      <c r="B383">
        <f t="shared" si="327"/>
        <v>371</v>
      </c>
      <c r="C383">
        <f t="shared" ref="C383:D383" si="375">$C$3*SIN((B383*$C$4+$C$5)*PI()/180)+$C$6</f>
        <v>1.8730329670795622</v>
      </c>
      <c r="D383">
        <f t="shared" si="375"/>
        <v>0.32667306842792071</v>
      </c>
    </row>
    <row r="384" spans="2:4" x14ac:dyDescent="0.25">
      <c r="B384">
        <f t="shared" si="327"/>
        <v>372</v>
      </c>
      <c r="C384">
        <f t="shared" ref="C384:D384" si="376">$C$3*SIN((B384*$C$4+$C$5)*PI()/180)+$C$6</f>
        <v>2.0336832153789932</v>
      </c>
      <c r="D384">
        <f t="shared" si="376"/>
        <v>0.35464663586212303</v>
      </c>
    </row>
    <row r="385" spans="2:4" x14ac:dyDescent="0.25">
      <c r="B385">
        <f t="shared" si="327"/>
        <v>373</v>
      </c>
      <c r="C385">
        <f t="shared" ref="C385:D385" si="377">$C$3*SIN((B385*$C$4+$C$5)*PI()/180)+$C$6</f>
        <v>2.1918557339453857</v>
      </c>
      <c r="D385">
        <f t="shared" si="377"/>
        <v>0.38217787191747032</v>
      </c>
    </row>
    <row r="386" spans="2:4" x14ac:dyDescent="0.25">
      <c r="B386">
        <f t="shared" si="327"/>
        <v>374</v>
      </c>
      <c r="C386">
        <f t="shared" ref="C386:D386" si="378">$C$3*SIN((B386*$C$4+$C$5)*PI()/180)+$C$6</f>
        <v>2.3473578139294586</v>
      </c>
      <c r="D386">
        <f t="shared" si="378"/>
        <v>0.40923294360845952</v>
      </c>
    </row>
    <row r="387" spans="2:4" x14ac:dyDescent="0.25">
      <c r="B387">
        <f t="shared" si="327"/>
        <v>375</v>
      </c>
      <c r="C387">
        <f t="shared" ref="C387:D387" si="379">$C$3*SIN((B387*$C$4+$C$5)*PI()/180)+$C$6</f>
        <v>2.4999999999999951</v>
      </c>
      <c r="D387">
        <f t="shared" si="379"/>
        <v>0.43577871373829002</v>
      </c>
    </row>
    <row r="388" spans="2:4" x14ac:dyDescent="0.25">
      <c r="B388">
        <f t="shared" si="327"/>
        <v>376</v>
      </c>
      <c r="C388">
        <f t="shared" ref="C388:D388" si="380">$C$3*SIN((B388*$C$4+$C$5)*PI()/180)+$C$6</f>
        <v>2.6495963211660261</v>
      </c>
      <c r="D388">
        <f t="shared" si="380"/>
        <v>0.46178278315667187</v>
      </c>
    </row>
    <row r="389" spans="2:4" x14ac:dyDescent="0.25">
      <c r="B389">
        <f t="shared" si="327"/>
        <v>377</v>
      </c>
      <c r="C389">
        <f t="shared" ref="C389:D389" si="381">$C$3*SIN((B389*$C$4+$C$5)*PI()/180)+$C$6</f>
        <v>2.7959645173537333</v>
      </c>
      <c r="D389">
        <f t="shared" si="381"/>
        <v>0.4872135308259507</v>
      </c>
    </row>
    <row r="390" spans="2:4" x14ac:dyDescent="0.25">
      <c r="B390">
        <f t="shared" si="327"/>
        <v>378</v>
      </c>
      <c r="C390">
        <f t="shared" ref="C390:D390" si="382">$C$3*SIN((B390*$C$4+$C$5)*PI()/180)+$C$6</f>
        <v>2.9389262614623632</v>
      </c>
      <c r="D390">
        <f t="shared" si="382"/>
        <v>0.51204015164133576</v>
      </c>
    </row>
    <row r="391" spans="2:4" x14ac:dyDescent="0.25">
      <c r="B391">
        <f t="shared" si="327"/>
        <v>379</v>
      </c>
      <c r="C391">
        <f t="shared" ref="C391:D391" si="383">$C$3*SIN((B391*$C$4+$C$5)*PI()/180)+$C$6</f>
        <v>3.0783073766282874</v>
      </c>
      <c r="D391">
        <f t="shared" si="383"/>
        <v>0.53623269196797529</v>
      </c>
    </row>
    <row r="392" spans="2:4" x14ac:dyDescent="0.25">
      <c r="B392">
        <f t="shared" si="327"/>
        <v>380</v>
      </c>
      <c r="C392">
        <f t="shared" ref="C392:D392" si="384">$C$3*SIN((B392*$C$4+$C$5)*PI()/180)+$C$6</f>
        <v>3.2139380484326985</v>
      </c>
      <c r="D392">
        <f t="shared" si="384"/>
        <v>0.55976208287468265</v>
      </c>
    </row>
    <row r="393" spans="2:4" x14ac:dyDescent="0.25">
      <c r="B393">
        <f t="shared" si="327"/>
        <v>381</v>
      </c>
      <c r="C393">
        <f t="shared" ref="C393:D393" si="385">$C$3*SIN((B393*$C$4+$C$5)*PI()/180)+$C$6</f>
        <v>3.3456530317942845</v>
      </c>
      <c r="D393">
        <f t="shared" si="385"/>
        <v>0.5826001710607871</v>
      </c>
    </row>
    <row r="394" spans="2:4" x14ac:dyDescent="0.25">
      <c r="B394">
        <f t="shared" si="327"/>
        <v>382</v>
      </c>
      <c r="C394">
        <f t="shared" ref="C394:D394" si="386">$C$3*SIN((B394*$C$4+$C$5)*PI()/180)+$C$6</f>
        <v>3.4732918522949854</v>
      </c>
      <c r="D394">
        <f t="shared" si="386"/>
        <v>0.60471974748889967</v>
      </c>
    </row>
    <row r="395" spans="2:4" x14ac:dyDescent="0.25">
      <c r="B395">
        <f t="shared" si="327"/>
        <v>383</v>
      </c>
      <c r="C395">
        <f t="shared" ref="C395:D395" si="387">$C$3*SIN((B395*$C$4+$C$5)*PI()/180)+$C$6</f>
        <v>3.596699001693247</v>
      </c>
      <c r="D395">
        <f t="shared" si="387"/>
        <v>0.62609457375197974</v>
      </c>
    </row>
    <row r="396" spans="2:4" x14ac:dyDescent="0.25">
      <c r="B396">
        <f t="shared" si="327"/>
        <v>384</v>
      </c>
      <c r="C396">
        <f t="shared" ref="C396:D396" si="388">$C$3*SIN((B396*$C$4+$C$5)*PI()/180)+$C$6</f>
        <v>3.7157241273869674</v>
      </c>
      <c r="D396">
        <f t="shared" si="388"/>
        <v>0.64669940621810107</v>
      </c>
    </row>
    <row r="397" spans="2:4" x14ac:dyDescent="0.25">
      <c r="B397">
        <f t="shared" si="327"/>
        <v>385</v>
      </c>
      <c r="C397">
        <f t="shared" ref="C397:D397" si="389">$C$3*SIN((B397*$C$4+$C$5)*PI()/180)+$C$6</f>
        <v>3.8302222155948913</v>
      </c>
      <c r="D397">
        <f t="shared" si="389"/>
        <v>0.66651001801017473</v>
      </c>
    </row>
    <row r="398" spans="2:4" x14ac:dyDescent="0.25">
      <c r="B398">
        <f t="shared" si="327"/>
        <v>386</v>
      </c>
      <c r="C398">
        <f t="shared" ref="C398:D398" si="390">$C$3*SIN((B398*$C$4+$C$5)*PI()/180)+$C$6</f>
        <v>3.9400537680336094</v>
      </c>
      <c r="D398">
        <f t="shared" si="390"/>
        <v>0.68550321889094756</v>
      </c>
    </row>
    <row r="399" spans="2:4" x14ac:dyDescent="0.25">
      <c r="B399">
        <f t="shared" si="327"/>
        <v>387</v>
      </c>
      <c r="C399">
        <f t="shared" ref="C399:D399" si="391">$C$3*SIN((B399*$C$4+$C$5)*PI()/180)+$C$6</f>
        <v>4.0450849718747408</v>
      </c>
      <c r="D399">
        <f t="shared" si="391"/>
        <v>0.70365687313526903</v>
      </c>
    </row>
    <row r="400" spans="2:4" x14ac:dyDescent="0.25">
      <c r="B400">
        <f t="shared" ref="B400:B463" si="392">B399+$C$9</f>
        <v>388</v>
      </c>
      <c r="C400">
        <f t="shared" ref="C400:D400" si="393">$C$3*SIN((B400*$C$4+$C$5)*PI()/180)+$C$6</f>
        <v>4.1451878627752059</v>
      </c>
      <c r="D400">
        <f t="shared" si="393"/>
        <v>0.72094991548212028</v>
      </c>
    </row>
    <row r="401" spans="2:4" x14ac:dyDescent="0.25">
      <c r="B401">
        <f t="shared" si="392"/>
        <v>389</v>
      </c>
      <c r="C401">
        <f t="shared" ref="C401:D401" si="394">$C$3*SIN((B401*$C$4+$C$5)*PI()/180)+$C$6</f>
        <v>4.2402404807821306</v>
      </c>
      <c r="D401">
        <f t="shared" si="394"/>
        <v>0.7373623652680279</v>
      </c>
    </row>
    <row r="402" spans="2:4" x14ac:dyDescent="0.25">
      <c r="B402">
        <f t="shared" si="392"/>
        <v>390</v>
      </c>
      <c r="C402">
        <f t="shared" ref="C402:D402" si="395">$C$3*SIN((B402*$C$4+$C$5)*PI()/180)+$C$6</f>
        <v>4.3301270189221892</v>
      </c>
      <c r="D402">
        <f t="shared" si="395"/>
        <v>0.75287533885104829</v>
      </c>
    </row>
    <row r="403" spans="2:4" x14ac:dyDescent="0.25">
      <c r="B403">
        <f t="shared" si="392"/>
        <v>391</v>
      </c>
      <c r="C403">
        <f t="shared" ref="C403:D403" si="396">$C$3*SIN((B403*$C$4+$C$5)*PI()/180)+$C$6</f>
        <v>4.4147379642946341</v>
      </c>
      <c r="D403">
        <f t="shared" si="396"/>
        <v>0.7674710604407099</v>
      </c>
    </row>
    <row r="404" spans="2:4" x14ac:dyDescent="0.25">
      <c r="B404">
        <f t="shared" si="392"/>
        <v>392</v>
      </c>
      <c r="C404">
        <f t="shared" ref="C404:D404" si="397">$C$3*SIN((B404*$C$4+$C$5)*PI()/180)+$C$6</f>
        <v>4.4939702314958332</v>
      </c>
      <c r="D404">
        <f t="shared" si="397"/>
        <v>0.78113287145375665</v>
      </c>
    </row>
    <row r="405" spans="2:4" x14ac:dyDescent="0.25">
      <c r="B405">
        <f t="shared" si="392"/>
        <v>393</v>
      </c>
      <c r="C405">
        <f t="shared" ref="C405:D405" si="398">$C$3*SIN((B405*$C$4+$C$5)*PI()/180)+$C$6</f>
        <v>4.5677272882130024</v>
      </c>
      <c r="D405">
        <f t="shared" si="398"/>
        <v>0.79384523851857336</v>
      </c>
    </row>
    <row r="406" spans="2:4" x14ac:dyDescent="0.25">
      <c r="B406">
        <f t="shared" si="392"/>
        <v>394</v>
      </c>
      <c r="C406">
        <f t="shared" ref="C406:D406" si="399">$C$3*SIN((B406*$C$4+$C$5)*PI()/180)+$C$6</f>
        <v>4.6359192728339345</v>
      </c>
      <c r="D406">
        <f t="shared" si="399"/>
        <v>0.80559376025245322</v>
      </c>
    </row>
    <row r="407" spans="2:4" x14ac:dyDescent="0.25">
      <c r="B407">
        <f t="shared" si="392"/>
        <v>395</v>
      </c>
      <c r="C407">
        <f t="shared" ref="C407:D407" si="400">$C$3*SIN((B407*$C$4+$C$5)*PI()/180)+$C$6</f>
        <v>4.6984631039295417</v>
      </c>
      <c r="D407">
        <f t="shared" si="400"/>
        <v>0.81636517293566668</v>
      </c>
    </row>
    <row r="408" spans="2:4" x14ac:dyDescent="0.25">
      <c r="B408">
        <f t="shared" si="392"/>
        <v>396</v>
      </c>
      <c r="C408">
        <f t="shared" ref="C408:D408" si="401">$C$3*SIN((B408*$C$4+$C$5)*PI()/180)+$C$6</f>
        <v>4.75528258147577</v>
      </c>
      <c r="D408">
        <f t="shared" si="401"/>
        <v>0.82614735520444271</v>
      </c>
    </row>
    <row r="409" spans="2:4" x14ac:dyDescent="0.25">
      <c r="B409">
        <f t="shared" si="392"/>
        <v>397</v>
      </c>
      <c r="C409">
        <f t="shared" ref="C409:D409" si="402">$C$3*SIN((B409*$C$4+$C$5)*PI()/180)+$C$6</f>
        <v>4.8063084796915927</v>
      </c>
      <c r="D409">
        <f t="shared" si="402"/>
        <v>0.83492933188164264</v>
      </c>
    </row>
    <row r="410" spans="2:4" x14ac:dyDescent="0.25">
      <c r="B410">
        <f t="shared" si="392"/>
        <v>398</v>
      </c>
      <c r="C410">
        <f t="shared" ref="C410:D410" si="403">$C$3*SIN((B410*$C$4+$C$5)*PI()/180)+$C$6</f>
        <v>4.8514786313799831</v>
      </c>
      <c r="D410">
        <f t="shared" si="403"/>
        <v>0.84270127705906861</v>
      </c>
    </row>
    <row r="411" spans="2:4" x14ac:dyDescent="0.25">
      <c r="B411">
        <f t="shared" si="392"/>
        <v>399</v>
      </c>
      <c r="C411">
        <f t="shared" ref="C411:D411" si="404">$C$3*SIN((B411*$C$4+$C$5)*PI()/180)+$C$6</f>
        <v>4.8907380036690267</v>
      </c>
      <c r="D411">
        <f t="shared" si="404"/>
        <v>0.8494545165391123</v>
      </c>
    </row>
    <row r="412" spans="2:4" x14ac:dyDescent="0.25">
      <c r="B412">
        <f t="shared" si="392"/>
        <v>400</v>
      </c>
      <c r="C412">
        <f t="shared" ref="C412:D412" si="405">$C$3*SIN((B412*$C$4+$C$5)*PI()/180)+$C$6</f>
        <v>4.9240387650610398</v>
      </c>
      <c r="D412">
        <f t="shared" si="405"/>
        <v>0.85518152973595007</v>
      </c>
    </row>
    <row r="413" spans="2:4" x14ac:dyDescent="0.25">
      <c r="B413">
        <f t="shared" si="392"/>
        <v>401</v>
      </c>
      <c r="C413">
        <f t="shared" ref="C413:D413" si="406">$C$3*SIN((B413*$C$4+$C$5)*PI()/180)+$C$6</f>
        <v>4.9513403437078516</v>
      </c>
      <c r="D413">
        <f t="shared" si="406"/>
        <v>0.85987595112767778</v>
      </c>
    </row>
    <row r="414" spans="2:4" x14ac:dyDescent="0.25">
      <c r="B414">
        <f t="shared" si="392"/>
        <v>402</v>
      </c>
      <c r="C414">
        <f t="shared" ref="C414:D414" si="407">$C$3*SIN((B414*$C$4+$C$5)*PI()/180)+$C$6</f>
        <v>4.9726094768413667</v>
      </c>
      <c r="D414">
        <f t="shared" si="407"/>
        <v>0.8635325713409715</v>
      </c>
    </row>
    <row r="415" spans="2:4" x14ac:dyDescent="0.25">
      <c r="B415">
        <f t="shared" si="392"/>
        <v>403</v>
      </c>
      <c r="C415">
        <f t="shared" ref="C415:D415" si="408">$C$3*SIN((B415*$C$4+$C$5)*PI()/180)+$C$6</f>
        <v>4.9878202512991203</v>
      </c>
      <c r="D415">
        <f t="shared" si="408"/>
        <v>0.86614733793899856</v>
      </c>
    </row>
    <row r="416" spans="2:4" x14ac:dyDescent="0.25">
      <c r="B416">
        <f t="shared" si="392"/>
        <v>404</v>
      </c>
      <c r="C416">
        <f t="shared" ref="C416:D416" si="409">$C$3*SIN((B416*$C$4+$C$5)*PI()/180)+$C$6</f>
        <v>4.9969541350954785</v>
      </c>
      <c r="D416">
        <f t="shared" si="409"/>
        <v>0.86771735597163402</v>
      </c>
    </row>
    <row r="417" spans="2:4" x14ac:dyDescent="0.25">
      <c r="B417">
        <f t="shared" si="392"/>
        <v>405</v>
      </c>
      <c r="C417">
        <f t="shared" ref="C417:D417" si="410">$C$3*SIN((B417*$C$4+$C$5)*PI()/180)+$C$6</f>
        <v>5</v>
      </c>
      <c r="D417">
        <f t="shared" si="410"/>
        <v>0.86824088833465163</v>
      </c>
    </row>
    <row r="418" spans="2:4" x14ac:dyDescent="0.25">
      <c r="B418">
        <f t="shared" si="392"/>
        <v>406</v>
      </c>
      <c r="C418">
        <f t="shared" ref="C418:D418" si="411">$C$3*SIN((B418*$C$4+$C$5)*PI()/180)+$C$6</f>
        <v>4.9969541350954785</v>
      </c>
      <c r="D418">
        <f t="shared" si="411"/>
        <v>0.86771735597163402</v>
      </c>
    </row>
    <row r="419" spans="2:4" x14ac:dyDescent="0.25">
      <c r="B419">
        <f t="shared" si="392"/>
        <v>407</v>
      </c>
      <c r="C419">
        <f t="shared" ref="C419:D419" si="412">$C$3*SIN((B419*$C$4+$C$5)*PI()/180)+$C$6</f>
        <v>4.9878202512991212</v>
      </c>
      <c r="D419">
        <f t="shared" si="412"/>
        <v>0.86614733793899878</v>
      </c>
    </row>
    <row r="420" spans="2:4" x14ac:dyDescent="0.25">
      <c r="B420">
        <f t="shared" si="392"/>
        <v>408</v>
      </c>
      <c r="C420">
        <f t="shared" ref="C420:D420" si="413">$C$3*SIN((B420*$C$4+$C$5)*PI()/180)+$C$6</f>
        <v>4.9726094768413676</v>
      </c>
      <c r="D420">
        <f t="shared" si="413"/>
        <v>0.8635325713409715</v>
      </c>
    </row>
    <row r="421" spans="2:4" x14ac:dyDescent="0.25">
      <c r="B421">
        <f t="shared" si="392"/>
        <v>409</v>
      </c>
      <c r="C421">
        <f t="shared" ref="C421:D421" si="414">$C$3*SIN((B421*$C$4+$C$5)*PI()/180)+$C$6</f>
        <v>4.9513403437078516</v>
      </c>
      <c r="D421">
        <f t="shared" si="414"/>
        <v>0.85987595112767778</v>
      </c>
    </row>
    <row r="422" spans="2:4" x14ac:dyDescent="0.25">
      <c r="B422">
        <f t="shared" si="392"/>
        <v>410</v>
      </c>
      <c r="C422">
        <f t="shared" ref="C422:D422" si="415">$C$3*SIN((B422*$C$4+$C$5)*PI()/180)+$C$6</f>
        <v>4.9240387650610415</v>
      </c>
      <c r="D422">
        <f t="shared" si="415"/>
        <v>0.85518152973595052</v>
      </c>
    </row>
    <row r="423" spans="2:4" x14ac:dyDescent="0.25">
      <c r="B423">
        <f t="shared" si="392"/>
        <v>411</v>
      </c>
      <c r="C423">
        <f t="shared" ref="C423:D423" si="416">$C$3*SIN((B423*$C$4+$C$5)*PI()/180)+$C$6</f>
        <v>4.8907380036690276</v>
      </c>
      <c r="D423">
        <f t="shared" si="416"/>
        <v>0.8494545165391123</v>
      </c>
    </row>
    <row r="424" spans="2:4" x14ac:dyDescent="0.25">
      <c r="B424">
        <f t="shared" si="392"/>
        <v>412</v>
      </c>
      <c r="C424">
        <f t="shared" ref="C424:D424" si="417">$C$3*SIN((B424*$C$4+$C$5)*PI()/180)+$C$6</f>
        <v>4.851478631379984</v>
      </c>
      <c r="D424">
        <f t="shared" si="417"/>
        <v>0.84270127705906872</v>
      </c>
    </row>
    <row r="425" spans="2:4" x14ac:dyDescent="0.25">
      <c r="B425">
        <f t="shared" si="392"/>
        <v>413</v>
      </c>
      <c r="C425">
        <f t="shared" ref="C425:D425" si="418">$C$3*SIN((B425*$C$4+$C$5)*PI()/180)+$C$6</f>
        <v>4.8063084796915945</v>
      </c>
      <c r="D425">
        <f t="shared" si="418"/>
        <v>0.83492933188164309</v>
      </c>
    </row>
    <row r="426" spans="2:4" x14ac:dyDescent="0.25">
      <c r="B426">
        <f t="shared" si="392"/>
        <v>414</v>
      </c>
      <c r="C426">
        <f t="shared" ref="C426:D426" si="419">$C$3*SIN((B426*$C$4+$C$5)*PI()/180)+$C$6</f>
        <v>4.7552825814757718</v>
      </c>
      <c r="D426">
        <f t="shared" si="419"/>
        <v>0.82614735520444293</v>
      </c>
    </row>
    <row r="427" spans="2:4" x14ac:dyDescent="0.25">
      <c r="B427">
        <f t="shared" si="392"/>
        <v>415</v>
      </c>
      <c r="C427">
        <f t="shared" ref="C427:D427" si="420">$C$3*SIN((B427*$C$4+$C$5)*PI()/180)+$C$6</f>
        <v>4.6984631039295435</v>
      </c>
      <c r="D427">
        <f t="shared" si="420"/>
        <v>0.81636517293566691</v>
      </c>
    </row>
    <row r="428" spans="2:4" x14ac:dyDescent="0.25">
      <c r="B428">
        <f t="shared" si="392"/>
        <v>416</v>
      </c>
      <c r="C428">
        <f t="shared" ref="C428:D428" si="421">$C$3*SIN((B428*$C$4+$C$5)*PI()/180)+$C$6</f>
        <v>4.6359192728339362</v>
      </c>
      <c r="D428">
        <f t="shared" si="421"/>
        <v>0.80559376025245344</v>
      </c>
    </row>
    <row r="429" spans="2:4" x14ac:dyDescent="0.25">
      <c r="B429">
        <f t="shared" si="392"/>
        <v>417</v>
      </c>
      <c r="C429">
        <f t="shared" ref="C429:D429" si="422">$C$3*SIN((B429*$C$4+$C$5)*PI()/180)+$C$6</f>
        <v>4.5677272882130042</v>
      </c>
      <c r="D429">
        <f t="shared" si="422"/>
        <v>0.79384523851857358</v>
      </c>
    </row>
    <row r="430" spans="2:4" x14ac:dyDescent="0.25">
      <c r="B430">
        <f t="shared" si="392"/>
        <v>418</v>
      </c>
      <c r="C430">
        <f t="shared" ref="C430:D430" si="423">$C$3*SIN((B430*$C$4+$C$5)*PI()/180)+$C$6</f>
        <v>4.4939702314958359</v>
      </c>
      <c r="D430">
        <f t="shared" si="423"/>
        <v>0.78113287145375698</v>
      </c>
    </row>
    <row r="431" spans="2:4" x14ac:dyDescent="0.25">
      <c r="B431">
        <f t="shared" si="392"/>
        <v>419</v>
      </c>
      <c r="C431">
        <f t="shared" ref="C431:D431" si="424">$C$3*SIN((B431*$C$4+$C$5)*PI()/180)+$C$6</f>
        <v>4.4147379642946367</v>
      </c>
      <c r="D431">
        <f t="shared" si="424"/>
        <v>0.76747106044071034</v>
      </c>
    </row>
    <row r="432" spans="2:4" x14ac:dyDescent="0.25">
      <c r="B432">
        <f t="shared" si="392"/>
        <v>420</v>
      </c>
      <c r="C432">
        <f t="shared" ref="C432:D432" si="425">$C$3*SIN((B432*$C$4+$C$5)*PI()/180)+$C$6</f>
        <v>4.3301270189221919</v>
      </c>
      <c r="D432">
        <f t="shared" si="425"/>
        <v>0.75287533885104874</v>
      </c>
    </row>
    <row r="433" spans="2:4" x14ac:dyDescent="0.25">
      <c r="B433">
        <f t="shared" si="392"/>
        <v>421</v>
      </c>
      <c r="C433">
        <f t="shared" ref="C433:D433" si="426">$C$3*SIN((B433*$C$4+$C$5)*PI()/180)+$C$6</f>
        <v>4.2402404807821341</v>
      </c>
      <c r="D433">
        <f t="shared" si="426"/>
        <v>0.73736236526802845</v>
      </c>
    </row>
    <row r="434" spans="2:4" x14ac:dyDescent="0.25">
      <c r="B434">
        <f t="shared" si="392"/>
        <v>422</v>
      </c>
      <c r="C434">
        <f t="shared" ref="C434:D434" si="427">$C$3*SIN((B434*$C$4+$C$5)*PI()/180)+$C$6</f>
        <v>4.1451878627752095</v>
      </c>
      <c r="D434">
        <f t="shared" si="427"/>
        <v>0.72094991548212084</v>
      </c>
    </row>
    <row r="435" spans="2:4" x14ac:dyDescent="0.25">
      <c r="B435">
        <f t="shared" si="392"/>
        <v>423</v>
      </c>
      <c r="C435">
        <f t="shared" ref="C435:D435" si="428">$C$3*SIN((B435*$C$4+$C$5)*PI()/180)+$C$6</f>
        <v>4.045084971874739</v>
      </c>
      <c r="D435">
        <f t="shared" si="428"/>
        <v>0.70365687313526881</v>
      </c>
    </row>
    <row r="436" spans="2:4" x14ac:dyDescent="0.25">
      <c r="B436">
        <f t="shared" si="392"/>
        <v>424</v>
      </c>
      <c r="C436">
        <f t="shared" ref="C436:D436" si="429">$C$3*SIN((B436*$C$4+$C$5)*PI()/180)+$C$6</f>
        <v>3.940053768033613</v>
      </c>
      <c r="D436">
        <f t="shared" si="429"/>
        <v>0.68550321889094823</v>
      </c>
    </row>
    <row r="437" spans="2:4" x14ac:dyDescent="0.25">
      <c r="B437">
        <f t="shared" si="392"/>
        <v>425</v>
      </c>
      <c r="C437">
        <f t="shared" ref="C437:D437" si="430">$C$3*SIN((B437*$C$4+$C$5)*PI()/180)+$C$6</f>
        <v>3.8302222155948944</v>
      </c>
      <c r="D437">
        <f t="shared" si="430"/>
        <v>0.66651001801017518</v>
      </c>
    </row>
    <row r="438" spans="2:4" x14ac:dyDescent="0.25">
      <c r="B438">
        <f t="shared" si="392"/>
        <v>426</v>
      </c>
      <c r="C438">
        <f t="shared" ref="C438:D438" si="431">$C$3*SIN((B438*$C$4+$C$5)*PI()/180)+$C$6</f>
        <v>3.715724127386971</v>
      </c>
      <c r="D438">
        <f t="shared" si="431"/>
        <v>0.64669940621810185</v>
      </c>
    </row>
    <row r="439" spans="2:4" x14ac:dyDescent="0.25">
      <c r="B439">
        <f t="shared" si="392"/>
        <v>427</v>
      </c>
      <c r="C439">
        <f t="shared" ref="C439:D439" si="432">$C$3*SIN((B439*$C$4+$C$5)*PI()/180)+$C$6</f>
        <v>3.596699001693251</v>
      </c>
      <c r="D439">
        <f t="shared" si="432"/>
        <v>0.62609457375198063</v>
      </c>
    </row>
    <row r="440" spans="2:4" x14ac:dyDescent="0.25">
      <c r="B440">
        <f t="shared" si="392"/>
        <v>428</v>
      </c>
      <c r="C440">
        <f t="shared" ref="C440:D440" si="433">$C$3*SIN((B440*$C$4+$C$5)*PI()/180)+$C$6</f>
        <v>3.4732918522949889</v>
      </c>
      <c r="D440">
        <f t="shared" si="433"/>
        <v>0.60471974748890034</v>
      </c>
    </row>
    <row r="441" spans="2:4" x14ac:dyDescent="0.25">
      <c r="B441">
        <f t="shared" si="392"/>
        <v>429</v>
      </c>
      <c r="C441">
        <f t="shared" ref="C441:D441" si="434">$C$3*SIN((B441*$C$4+$C$5)*PI()/180)+$C$6</f>
        <v>3.345653031794289</v>
      </c>
      <c r="D441">
        <f t="shared" si="434"/>
        <v>0.58260017106078776</v>
      </c>
    </row>
    <row r="442" spans="2:4" x14ac:dyDescent="0.25">
      <c r="B442">
        <f t="shared" si="392"/>
        <v>430</v>
      </c>
      <c r="C442">
        <f t="shared" ref="C442:D442" si="435">$C$3*SIN((B442*$C$4+$C$5)*PI()/180)+$C$6</f>
        <v>3.2139380484327029</v>
      </c>
      <c r="D442">
        <f t="shared" si="435"/>
        <v>0.55976208287468343</v>
      </c>
    </row>
    <row r="443" spans="2:4" x14ac:dyDescent="0.25">
      <c r="B443">
        <f t="shared" si="392"/>
        <v>431</v>
      </c>
      <c r="C443">
        <f t="shared" ref="C443:D443" si="436">$C$3*SIN((B443*$C$4+$C$5)*PI()/180)+$C$6</f>
        <v>3.0783073766282918</v>
      </c>
      <c r="D443">
        <f t="shared" si="436"/>
        <v>0.53623269196797607</v>
      </c>
    </row>
    <row r="444" spans="2:4" x14ac:dyDescent="0.25">
      <c r="B444">
        <f t="shared" si="392"/>
        <v>432</v>
      </c>
      <c r="C444">
        <f t="shared" ref="C444:D444" si="437">$C$3*SIN((B444*$C$4+$C$5)*PI()/180)+$C$6</f>
        <v>2.9389262614623677</v>
      </c>
      <c r="D444">
        <f t="shared" si="437"/>
        <v>0.51204015164133654</v>
      </c>
    </row>
    <row r="445" spans="2:4" x14ac:dyDescent="0.25">
      <c r="B445">
        <f t="shared" si="392"/>
        <v>433</v>
      </c>
      <c r="C445">
        <f t="shared" ref="C445:D445" si="438">$C$3*SIN((B445*$C$4+$C$5)*PI()/180)+$C$6</f>
        <v>2.7959645173537306</v>
      </c>
      <c r="D445">
        <f t="shared" si="438"/>
        <v>0.4872135308259502</v>
      </c>
    </row>
    <row r="446" spans="2:4" x14ac:dyDescent="0.25">
      <c r="B446">
        <f t="shared" si="392"/>
        <v>434</v>
      </c>
      <c r="C446">
        <f t="shared" ref="C446:D446" si="439">$C$3*SIN((B446*$C$4+$C$5)*PI()/180)+$C$6</f>
        <v>2.6495963211660305</v>
      </c>
      <c r="D446">
        <f t="shared" si="439"/>
        <v>0.46178278315667276</v>
      </c>
    </row>
    <row r="447" spans="2:4" x14ac:dyDescent="0.25">
      <c r="B447">
        <f t="shared" si="392"/>
        <v>435</v>
      </c>
      <c r="C447">
        <f t="shared" ref="C447:D447" si="440">$C$3*SIN((B447*$C$4+$C$5)*PI()/180)+$C$6</f>
        <v>2.5</v>
      </c>
      <c r="D447">
        <f t="shared" si="440"/>
        <v>0.4357787137382908</v>
      </c>
    </row>
    <row r="448" spans="2:4" x14ac:dyDescent="0.25">
      <c r="B448">
        <f t="shared" si="392"/>
        <v>436</v>
      </c>
      <c r="C448">
        <f t="shared" ref="C448:D448" si="441">$C$3*SIN((B448*$C$4+$C$5)*PI()/180)+$C$6</f>
        <v>2.3473578139294635</v>
      </c>
      <c r="D448">
        <f t="shared" si="441"/>
        <v>0.40923294360846041</v>
      </c>
    </row>
    <row r="449" spans="2:4" x14ac:dyDescent="0.25">
      <c r="B449">
        <f t="shared" si="392"/>
        <v>437</v>
      </c>
      <c r="C449">
        <f t="shared" ref="C449:D449" si="442">$C$3*SIN((B449*$C$4+$C$5)*PI()/180)+$C$6</f>
        <v>2.1918557339453906</v>
      </c>
      <c r="D449">
        <f t="shared" si="442"/>
        <v>0.38217787191747116</v>
      </c>
    </row>
    <row r="450" spans="2:4" x14ac:dyDescent="0.25">
      <c r="B450">
        <f t="shared" si="392"/>
        <v>438</v>
      </c>
      <c r="C450">
        <f t="shared" ref="C450:D450" si="443">$C$3*SIN((B450*$C$4+$C$5)*PI()/180)+$C$6</f>
        <v>2.0336832153789981</v>
      </c>
      <c r="D450">
        <f t="shared" si="443"/>
        <v>0.35464663586212392</v>
      </c>
    </row>
    <row r="451" spans="2:4" x14ac:dyDescent="0.25">
      <c r="B451">
        <f t="shared" si="392"/>
        <v>439</v>
      </c>
      <c r="C451">
        <f t="shared" ref="C451:D451" si="444">$C$3*SIN((B451*$C$4+$C$5)*PI()/180)+$C$6</f>
        <v>1.8730329670795676</v>
      </c>
      <c r="D451">
        <f t="shared" si="444"/>
        <v>0.32667306842792171</v>
      </c>
    </row>
    <row r="452" spans="2:4" x14ac:dyDescent="0.25">
      <c r="B452">
        <f t="shared" si="392"/>
        <v>440</v>
      </c>
      <c r="C452">
        <f t="shared" ref="C452:D452" si="445">$C$3*SIN((B452*$C$4+$C$5)*PI()/180)+$C$6</f>
        <v>1.7101007166283446</v>
      </c>
      <c r="D452">
        <f t="shared" si="445"/>
        <v>0.29829165401084579</v>
      </c>
    </row>
    <row r="453" spans="2:4" x14ac:dyDescent="0.25">
      <c r="B453">
        <f t="shared" si="392"/>
        <v>441</v>
      </c>
      <c r="C453">
        <f t="shared" ref="C453:D453" si="446">$C$3*SIN((B453*$C$4+$C$5)*PI()/180)+$C$6</f>
        <v>1.5450849718747399</v>
      </c>
      <c r="D453">
        <f t="shared" si="446"/>
        <v>0.26953748200668315</v>
      </c>
    </row>
    <row r="454" spans="2:4" x14ac:dyDescent="0.25">
      <c r="B454">
        <f t="shared" si="392"/>
        <v>442</v>
      </c>
      <c r="C454">
        <f t="shared" ref="C454:D454" si="447">$C$3*SIN((B454*$C$4+$C$5)*PI()/180)+$C$6</f>
        <v>1.3781867790849922</v>
      </c>
      <c r="D454">
        <f t="shared" si="447"/>
        <v>0.24044619847201881</v>
      </c>
    </row>
    <row r="455" spans="2:4" x14ac:dyDescent="0.25">
      <c r="B455">
        <f t="shared" si="392"/>
        <v>443</v>
      </c>
      <c r="C455">
        <f t="shared" ref="C455:D455" si="448">$C$3*SIN((B455*$C$4+$C$5)*PI()/180)+$C$6</f>
        <v>1.2096094779983453</v>
      </c>
      <c r="D455">
        <f t="shared" si="448"/>
        <v>0.21105395597675125</v>
      </c>
    </row>
    <row r="456" spans="2:4" x14ac:dyDescent="0.25">
      <c r="B456">
        <f t="shared" si="392"/>
        <v>444</v>
      </c>
      <c r="C456">
        <f t="shared" ref="C456:D456" si="449">$C$3*SIN((B456*$C$4+$C$5)*PI()/180)+$C$6</f>
        <v>1.0395584540887968</v>
      </c>
      <c r="D456">
        <f t="shared" si="449"/>
        <v>0.18139736178265506</v>
      </c>
    </row>
    <row r="457" spans="2:4" x14ac:dyDescent="0.25">
      <c r="B457">
        <f t="shared" si="392"/>
        <v>445</v>
      </c>
      <c r="C457">
        <f t="shared" ref="C457:D457" si="450">$C$3*SIN((B457*$C$4+$C$5)*PI()/180)+$C$6</f>
        <v>0.86824088833466251</v>
      </c>
      <c r="D457">
        <f t="shared" si="450"/>
        <v>0.15151342449649535</v>
      </c>
    </row>
    <row r="458" spans="2:4" x14ac:dyDescent="0.25">
      <c r="B458">
        <f t="shared" si="392"/>
        <v>446</v>
      </c>
      <c r="C458">
        <f t="shared" ref="C458:D458" si="451">$C$3*SIN((B458*$C$4+$C$5)*PI()/180)+$C$6</f>
        <v>0.69586550480033127</v>
      </c>
      <c r="D458">
        <f t="shared" si="451"/>
        <v>0.12143949935875781</v>
      </c>
    </row>
    <row r="459" spans="2:4" x14ac:dyDescent="0.25">
      <c r="B459">
        <f t="shared" si="392"/>
        <v>447</v>
      </c>
      <c r="C459">
        <f t="shared" ref="C459:D459" si="452">$C$3*SIN((B459*$C$4+$C$5)*PI()/180)+$C$6</f>
        <v>0.52264231633827329</v>
      </c>
      <c r="D459">
        <f t="shared" si="452"/>
        <v>9.1213232340699515E-2</v>
      </c>
    </row>
    <row r="460" spans="2:4" x14ac:dyDescent="0.25">
      <c r="B460">
        <f t="shared" si="392"/>
        <v>448</v>
      </c>
      <c r="C460">
        <f t="shared" ref="C460:D460" si="453">$C$3*SIN((B460*$C$4+$C$5)*PI()/180)+$C$6</f>
        <v>0.34878236872062562</v>
      </c>
      <c r="D460">
        <f t="shared" si="453"/>
        <v>6.0872503232317327E-2</v>
      </c>
    </row>
    <row r="461" spans="2:4" x14ac:dyDescent="0.25">
      <c r="B461">
        <f t="shared" si="392"/>
        <v>449</v>
      </c>
      <c r="C461">
        <f t="shared" ref="C461:D461" si="454">$C$3*SIN((B461*$C$4+$C$5)*PI()/180)+$C$6</f>
        <v>0.17449748351250596</v>
      </c>
      <c r="D461">
        <f t="shared" si="454"/>
        <v>3.0455367912565406E-2</v>
      </c>
    </row>
    <row r="462" spans="2:4" x14ac:dyDescent="0.25">
      <c r="B462">
        <f t="shared" si="392"/>
        <v>450</v>
      </c>
      <c r="C462">
        <f t="shared" ref="C462:D462" si="455">$C$3*SIN((B462*$C$4+$C$5)*PI()/180)+$C$6</f>
        <v>3.06287113727155E-15</v>
      </c>
      <c r="D462">
        <f t="shared" si="455"/>
        <v>5.3457185909691755E-16</v>
      </c>
    </row>
    <row r="463" spans="2:4" x14ac:dyDescent="0.25">
      <c r="B463">
        <f t="shared" si="392"/>
        <v>451</v>
      </c>
      <c r="C463">
        <f t="shared" ref="C463:D463" si="456">$C$3*SIN((B463*$C$4+$C$5)*PI()/180)+$C$6</f>
        <v>-0.17449748351250871</v>
      </c>
      <c r="D463">
        <f t="shared" si="456"/>
        <v>-3.0455367912565881E-2</v>
      </c>
    </row>
    <row r="464" spans="2:4" x14ac:dyDescent="0.25">
      <c r="B464">
        <f t="shared" ref="B464:B527" si="457">B463+$C$9</f>
        <v>452</v>
      </c>
      <c r="C464">
        <f t="shared" ref="C464:D464" si="458">$C$3*SIN((B464*$C$4+$C$5)*PI()/180)+$C$6</f>
        <v>-0.34878236872061952</v>
      </c>
      <c r="D464">
        <f t="shared" si="458"/>
        <v>-6.0872503232316272E-2</v>
      </c>
    </row>
    <row r="465" spans="2:4" x14ac:dyDescent="0.25">
      <c r="B465">
        <f t="shared" si="457"/>
        <v>453</v>
      </c>
      <c r="C465">
        <f t="shared" ref="C465:D465" si="459">$C$3*SIN((B465*$C$4+$C$5)*PI()/180)+$C$6</f>
        <v>-0.52264231633826719</v>
      </c>
      <c r="D465">
        <f t="shared" si="459"/>
        <v>-9.1213232340698447E-2</v>
      </c>
    </row>
    <row r="466" spans="2:4" x14ac:dyDescent="0.25">
      <c r="B466">
        <f t="shared" si="457"/>
        <v>454</v>
      </c>
      <c r="C466">
        <f t="shared" ref="C466:D466" si="460">$C$3*SIN((B466*$C$4+$C$5)*PI()/180)+$C$6</f>
        <v>-0.69586550480031639</v>
      </c>
      <c r="D466">
        <f t="shared" si="460"/>
        <v>-0.1214394993587552</v>
      </c>
    </row>
    <row r="467" spans="2:4" x14ac:dyDescent="0.25">
      <c r="B467">
        <f t="shared" si="457"/>
        <v>455</v>
      </c>
      <c r="C467">
        <f t="shared" ref="C467:D467" si="461">$C$3*SIN((B467*$C$4+$C$5)*PI()/180)+$C$6</f>
        <v>-0.86824088833464774</v>
      </c>
      <c r="D467">
        <f t="shared" si="461"/>
        <v>-0.15151342449649277</v>
      </c>
    </row>
    <row r="468" spans="2:4" x14ac:dyDescent="0.25">
      <c r="B468">
        <f t="shared" si="457"/>
        <v>456</v>
      </c>
      <c r="C468">
        <f t="shared" ref="C468:D468" si="462">$C$3*SIN((B468*$C$4+$C$5)*PI()/180)+$C$6</f>
        <v>-1.0395584540887908</v>
      </c>
      <c r="D468">
        <f t="shared" si="462"/>
        <v>-0.18139736178265403</v>
      </c>
    </row>
    <row r="469" spans="2:4" x14ac:dyDescent="0.25">
      <c r="B469">
        <f t="shared" si="457"/>
        <v>457</v>
      </c>
      <c r="C469">
        <f t="shared" ref="C469:D469" si="463">$C$3*SIN((B469*$C$4+$C$5)*PI()/180)+$C$6</f>
        <v>-1.2096094779983395</v>
      </c>
      <c r="D469">
        <f t="shared" si="463"/>
        <v>-0.21105395597675022</v>
      </c>
    </row>
    <row r="470" spans="2:4" x14ac:dyDescent="0.25">
      <c r="B470">
        <f t="shared" si="457"/>
        <v>458</v>
      </c>
      <c r="C470">
        <f t="shared" ref="C470:D470" si="464">$C$3*SIN((B470*$C$4+$C$5)*PI()/180)+$C$6</f>
        <v>-1.3781867790849864</v>
      </c>
      <c r="D470">
        <f t="shared" si="464"/>
        <v>-0.24044619847201781</v>
      </c>
    </row>
    <row r="471" spans="2:4" x14ac:dyDescent="0.25">
      <c r="B471">
        <f t="shared" si="457"/>
        <v>459</v>
      </c>
      <c r="C471">
        <f t="shared" ref="C471:D471" si="465">$C$3*SIN((B471*$C$4+$C$5)*PI()/180)+$C$6</f>
        <v>-1.5450849718747257</v>
      </c>
      <c r="D471">
        <f t="shared" si="465"/>
        <v>-0.26953748200668065</v>
      </c>
    </row>
    <row r="472" spans="2:4" x14ac:dyDescent="0.25">
      <c r="B472">
        <f t="shared" si="457"/>
        <v>460</v>
      </c>
      <c r="C472">
        <f t="shared" ref="C472:D472" si="466">$C$3*SIN((B472*$C$4+$C$5)*PI()/180)+$C$6</f>
        <v>-1.7101007166283388</v>
      </c>
      <c r="D472">
        <f t="shared" si="466"/>
        <v>-0.29829165401084484</v>
      </c>
    </row>
    <row r="473" spans="2:4" x14ac:dyDescent="0.25">
      <c r="B473">
        <f t="shared" si="457"/>
        <v>461</v>
      </c>
      <c r="C473">
        <f t="shared" ref="C473:D473" si="467">$C$3*SIN((B473*$C$4+$C$5)*PI()/180)+$C$6</f>
        <v>-1.8730329670795618</v>
      </c>
      <c r="D473">
        <f t="shared" si="467"/>
        <v>-0.32667306842792065</v>
      </c>
    </row>
    <row r="474" spans="2:4" x14ac:dyDescent="0.25">
      <c r="B474">
        <f t="shared" si="457"/>
        <v>462</v>
      </c>
      <c r="C474">
        <f t="shared" ref="C474:D474" si="468">$C$3*SIN((B474*$C$4+$C$5)*PI()/180)+$C$6</f>
        <v>-2.0336832153790092</v>
      </c>
      <c r="D474">
        <f t="shared" si="468"/>
        <v>-0.3546466358621258</v>
      </c>
    </row>
    <row r="475" spans="2:4" x14ac:dyDescent="0.25">
      <c r="B475">
        <f t="shared" si="457"/>
        <v>463</v>
      </c>
      <c r="C475">
        <f t="shared" ref="C475:D475" si="469">$C$3*SIN((B475*$C$4+$C$5)*PI()/180)+$C$6</f>
        <v>-2.1918557339453852</v>
      </c>
      <c r="D475">
        <f t="shared" si="469"/>
        <v>-0.38217787191747021</v>
      </c>
    </row>
    <row r="476" spans="2:4" x14ac:dyDescent="0.25">
      <c r="B476">
        <f t="shared" si="457"/>
        <v>464</v>
      </c>
      <c r="C476">
        <f t="shared" ref="C476:D476" si="470">$C$3*SIN((B476*$C$4+$C$5)*PI()/180)+$C$6</f>
        <v>-2.3473578139294582</v>
      </c>
      <c r="D476">
        <f t="shared" si="470"/>
        <v>-0.40923294360845952</v>
      </c>
    </row>
    <row r="477" spans="2:4" x14ac:dyDescent="0.25">
      <c r="B477">
        <f t="shared" si="457"/>
        <v>465</v>
      </c>
      <c r="C477">
        <f t="shared" ref="C477:D477" si="471">$C$3*SIN((B477*$C$4+$C$5)*PI()/180)+$C$6</f>
        <v>-2.4999999999999947</v>
      </c>
      <c r="D477">
        <f t="shared" si="471"/>
        <v>-0.43577871373828991</v>
      </c>
    </row>
    <row r="478" spans="2:4" x14ac:dyDescent="0.25">
      <c r="B478">
        <f t="shared" si="457"/>
        <v>466</v>
      </c>
      <c r="C478">
        <f t="shared" ref="C478:D478" si="472">$C$3*SIN((B478*$C$4+$C$5)*PI()/180)+$C$6</f>
        <v>-2.6495963211660256</v>
      </c>
      <c r="D478">
        <f t="shared" si="472"/>
        <v>-0.46178278315667182</v>
      </c>
    </row>
    <row r="479" spans="2:4" x14ac:dyDescent="0.25">
      <c r="B479">
        <f t="shared" si="457"/>
        <v>467</v>
      </c>
      <c r="C479">
        <f t="shared" ref="C479:D479" si="473">$C$3*SIN((B479*$C$4+$C$5)*PI()/180)+$C$6</f>
        <v>-2.7959645173537258</v>
      </c>
      <c r="D479">
        <f t="shared" si="473"/>
        <v>-0.48721353082594943</v>
      </c>
    </row>
    <row r="480" spans="2:4" x14ac:dyDescent="0.25">
      <c r="B480">
        <f t="shared" si="457"/>
        <v>468</v>
      </c>
      <c r="C480">
        <f t="shared" ref="C480:D480" si="474">$C$3*SIN((B480*$C$4+$C$5)*PI()/180)+$C$6</f>
        <v>-2.9389262614623628</v>
      </c>
      <c r="D480">
        <f t="shared" si="474"/>
        <v>-0.51204015164133565</v>
      </c>
    </row>
    <row r="481" spans="2:4" x14ac:dyDescent="0.25">
      <c r="B481">
        <f t="shared" si="457"/>
        <v>469</v>
      </c>
      <c r="C481">
        <f t="shared" ref="C481:D481" si="475">$C$3*SIN((B481*$C$4+$C$5)*PI()/180)+$C$6</f>
        <v>-3.0783073766282802</v>
      </c>
      <c r="D481">
        <f t="shared" si="475"/>
        <v>-0.53623269196797407</v>
      </c>
    </row>
    <row r="482" spans="2:4" x14ac:dyDescent="0.25">
      <c r="B482">
        <f t="shared" si="457"/>
        <v>470</v>
      </c>
      <c r="C482">
        <f t="shared" ref="C482:D482" si="476">$C$3*SIN((B482*$C$4+$C$5)*PI()/180)+$C$6</f>
        <v>-3.2139380484326914</v>
      </c>
      <c r="D482">
        <f t="shared" si="476"/>
        <v>-0.55976208287468154</v>
      </c>
    </row>
    <row r="483" spans="2:4" x14ac:dyDescent="0.25">
      <c r="B483">
        <f t="shared" si="457"/>
        <v>471</v>
      </c>
      <c r="C483">
        <f t="shared" ref="C483:D483" si="477">$C$3*SIN((B483*$C$4+$C$5)*PI()/180)+$C$6</f>
        <v>-3.3456530317942907</v>
      </c>
      <c r="D483">
        <f t="shared" si="477"/>
        <v>-0.5826001710607881</v>
      </c>
    </row>
    <row r="484" spans="2:4" x14ac:dyDescent="0.25">
      <c r="B484">
        <f t="shared" si="457"/>
        <v>472</v>
      </c>
      <c r="C484">
        <f t="shared" ref="C484:D484" si="478">$C$3*SIN((B484*$C$4+$C$5)*PI()/180)+$C$6</f>
        <v>-3.4732918522949783</v>
      </c>
      <c r="D484">
        <f t="shared" si="478"/>
        <v>-0.60471974748889845</v>
      </c>
    </row>
    <row r="485" spans="2:4" x14ac:dyDescent="0.25">
      <c r="B485">
        <f t="shared" si="457"/>
        <v>473</v>
      </c>
      <c r="C485">
        <f t="shared" ref="C485:D485" si="479">$C$3*SIN((B485*$C$4+$C$5)*PI()/180)+$C$6</f>
        <v>-3.5966990016932527</v>
      </c>
      <c r="D485">
        <f t="shared" si="479"/>
        <v>-0.62609457375198085</v>
      </c>
    </row>
    <row r="486" spans="2:4" x14ac:dyDescent="0.25">
      <c r="B486">
        <f t="shared" si="457"/>
        <v>474</v>
      </c>
      <c r="C486">
        <f t="shared" ref="C486:D486" si="480">$C$3*SIN((B486*$C$4+$C$5)*PI()/180)+$C$6</f>
        <v>-3.7157241273869728</v>
      </c>
      <c r="D486">
        <f t="shared" si="480"/>
        <v>-0.64669940621810207</v>
      </c>
    </row>
    <row r="487" spans="2:4" x14ac:dyDescent="0.25">
      <c r="B487">
        <f t="shared" si="457"/>
        <v>475</v>
      </c>
      <c r="C487">
        <f t="shared" ref="C487:D487" si="481">$C$3*SIN((B487*$C$4+$C$5)*PI()/180)+$C$6</f>
        <v>-3.8302222155948851</v>
      </c>
      <c r="D487">
        <f t="shared" si="481"/>
        <v>-0.66651001801017362</v>
      </c>
    </row>
    <row r="488" spans="2:4" x14ac:dyDescent="0.25">
      <c r="B488">
        <f t="shared" si="457"/>
        <v>476</v>
      </c>
      <c r="C488">
        <f t="shared" ref="C488:D488" si="482">$C$3*SIN((B488*$C$4+$C$5)*PI()/180)+$C$6</f>
        <v>-3.940053768033609</v>
      </c>
      <c r="D488">
        <f t="shared" si="482"/>
        <v>-0.68550321889094756</v>
      </c>
    </row>
    <row r="489" spans="2:4" x14ac:dyDescent="0.25">
      <c r="B489">
        <f t="shared" si="457"/>
        <v>477</v>
      </c>
      <c r="C489">
        <f t="shared" ref="C489:D489" si="483">$C$3*SIN((B489*$C$4+$C$5)*PI()/180)+$C$6</f>
        <v>-4.0450849718747408</v>
      </c>
      <c r="D489">
        <f t="shared" si="483"/>
        <v>-0.70365687313526903</v>
      </c>
    </row>
    <row r="490" spans="2:4" x14ac:dyDescent="0.25">
      <c r="B490">
        <f t="shared" si="457"/>
        <v>478</v>
      </c>
      <c r="C490">
        <f t="shared" ref="C490:D490" si="484">$C$3*SIN((B490*$C$4+$C$5)*PI()/180)+$C$6</f>
        <v>-4.145187862775205</v>
      </c>
      <c r="D490">
        <f t="shared" si="484"/>
        <v>-0.72094991548211995</v>
      </c>
    </row>
    <row r="491" spans="2:4" x14ac:dyDescent="0.25">
      <c r="B491">
        <f t="shared" si="457"/>
        <v>479</v>
      </c>
      <c r="C491">
        <f t="shared" ref="C491:D491" si="485">$C$3*SIN((B491*$C$4+$C$5)*PI()/180)+$C$6</f>
        <v>-4.2402404807821306</v>
      </c>
      <c r="D491">
        <f t="shared" si="485"/>
        <v>-0.7373623652680279</v>
      </c>
    </row>
    <row r="492" spans="2:4" x14ac:dyDescent="0.25">
      <c r="B492">
        <f t="shared" si="457"/>
        <v>480</v>
      </c>
      <c r="C492">
        <f t="shared" ref="C492:D492" si="486">$C$3*SIN((B492*$C$4+$C$5)*PI()/180)+$C$6</f>
        <v>-4.3301270189221883</v>
      </c>
      <c r="D492">
        <f t="shared" si="486"/>
        <v>-0.75287533885104807</v>
      </c>
    </row>
    <row r="493" spans="2:4" x14ac:dyDescent="0.25">
      <c r="B493">
        <f t="shared" si="457"/>
        <v>481</v>
      </c>
      <c r="C493">
        <f t="shared" ref="C493:D493" si="487">$C$3*SIN((B493*$C$4+$C$5)*PI()/180)+$C$6</f>
        <v>-4.4147379642946341</v>
      </c>
      <c r="D493">
        <f t="shared" si="487"/>
        <v>-0.7674710604407099</v>
      </c>
    </row>
    <row r="494" spans="2:4" x14ac:dyDescent="0.25">
      <c r="B494">
        <f t="shared" si="457"/>
        <v>482</v>
      </c>
      <c r="C494">
        <f t="shared" ref="C494:D494" si="488">$C$3*SIN((B494*$C$4+$C$5)*PI()/180)+$C$6</f>
        <v>-4.4939702314958367</v>
      </c>
      <c r="D494">
        <f t="shared" si="488"/>
        <v>-0.78113287145375709</v>
      </c>
    </row>
    <row r="495" spans="2:4" x14ac:dyDescent="0.25">
      <c r="B495">
        <f t="shared" si="457"/>
        <v>483</v>
      </c>
      <c r="C495">
        <f t="shared" ref="C495:D495" si="489">$C$3*SIN((B495*$C$4+$C$5)*PI()/180)+$C$6</f>
        <v>-4.5677272882130024</v>
      </c>
      <c r="D495">
        <f t="shared" si="489"/>
        <v>-0.79384523851857336</v>
      </c>
    </row>
    <row r="496" spans="2:4" x14ac:dyDescent="0.25">
      <c r="B496">
        <f t="shared" si="457"/>
        <v>484</v>
      </c>
      <c r="C496">
        <f t="shared" ref="C496:D496" si="490">$C$3*SIN((B496*$C$4+$C$5)*PI()/180)+$C$6</f>
        <v>-4.6359192728339371</v>
      </c>
      <c r="D496">
        <f t="shared" si="490"/>
        <v>-0.80559376025245377</v>
      </c>
    </row>
    <row r="497" spans="2:4" x14ac:dyDescent="0.25">
      <c r="B497">
        <f t="shared" si="457"/>
        <v>485</v>
      </c>
      <c r="C497">
        <f t="shared" ref="C497:D497" si="491">$C$3*SIN((B497*$C$4+$C$5)*PI()/180)+$C$6</f>
        <v>-4.6984631039295381</v>
      </c>
      <c r="D497">
        <f t="shared" si="491"/>
        <v>-0.81636517293566602</v>
      </c>
    </row>
    <row r="498" spans="2:4" x14ac:dyDescent="0.25">
      <c r="B498">
        <f t="shared" si="457"/>
        <v>486</v>
      </c>
      <c r="C498">
        <f t="shared" ref="C498:D498" si="492">$C$3*SIN((B498*$C$4+$C$5)*PI()/180)+$C$6</f>
        <v>-4.7552825814757673</v>
      </c>
      <c r="D498">
        <f t="shared" si="492"/>
        <v>-0.82614735520444227</v>
      </c>
    </row>
    <row r="499" spans="2:4" x14ac:dyDescent="0.25">
      <c r="B499">
        <f t="shared" si="457"/>
        <v>487</v>
      </c>
      <c r="C499">
        <f t="shared" ref="C499:D499" si="493">$C$3*SIN((B499*$C$4+$C$5)*PI()/180)+$C$6</f>
        <v>-4.8063084796915909</v>
      </c>
      <c r="D499">
        <f t="shared" si="493"/>
        <v>-0.83492933188164242</v>
      </c>
    </row>
    <row r="500" spans="2:4" x14ac:dyDescent="0.25">
      <c r="B500">
        <f t="shared" si="457"/>
        <v>488</v>
      </c>
      <c r="C500">
        <f t="shared" ref="C500:D500" si="494">$C$3*SIN((B500*$C$4+$C$5)*PI()/180)+$C$6</f>
        <v>-4.8514786313799805</v>
      </c>
      <c r="D500">
        <f t="shared" si="494"/>
        <v>-0.84270127705906805</v>
      </c>
    </row>
    <row r="501" spans="2:4" x14ac:dyDescent="0.25">
      <c r="B501">
        <f t="shared" si="457"/>
        <v>489</v>
      </c>
      <c r="C501">
        <f t="shared" ref="C501:D501" si="495">$C$3*SIN((B501*$C$4+$C$5)*PI()/180)+$C$6</f>
        <v>-4.8907380036690276</v>
      </c>
      <c r="D501">
        <f t="shared" si="495"/>
        <v>-0.8494545165391123</v>
      </c>
    </row>
    <row r="502" spans="2:4" x14ac:dyDescent="0.25">
      <c r="B502">
        <f t="shared" si="457"/>
        <v>490</v>
      </c>
      <c r="C502">
        <f t="shared" ref="C502:D502" si="496">$C$3*SIN((B502*$C$4+$C$5)*PI()/180)+$C$6</f>
        <v>-4.924038765061038</v>
      </c>
      <c r="D502">
        <f t="shared" si="496"/>
        <v>-0.85518152973594985</v>
      </c>
    </row>
    <row r="503" spans="2:4" x14ac:dyDescent="0.25">
      <c r="B503">
        <f t="shared" si="457"/>
        <v>491</v>
      </c>
      <c r="C503">
        <f t="shared" ref="C503:D503" si="497">$C$3*SIN((B503*$C$4+$C$5)*PI()/180)+$C$6</f>
        <v>-4.9513403437078507</v>
      </c>
      <c r="D503">
        <f t="shared" si="497"/>
        <v>-0.85987595112767756</v>
      </c>
    </row>
    <row r="504" spans="2:4" x14ac:dyDescent="0.25">
      <c r="B504">
        <f t="shared" si="457"/>
        <v>492</v>
      </c>
      <c r="C504">
        <f t="shared" ref="C504:D504" si="498">$C$3*SIN((B504*$C$4+$C$5)*PI()/180)+$C$6</f>
        <v>-4.9726094768413667</v>
      </c>
      <c r="D504">
        <f t="shared" si="498"/>
        <v>-0.8635325713409715</v>
      </c>
    </row>
    <row r="505" spans="2:4" x14ac:dyDescent="0.25">
      <c r="B505">
        <f t="shared" si="457"/>
        <v>493</v>
      </c>
      <c r="C505">
        <f t="shared" ref="C505:D505" si="499">$C$3*SIN((B505*$C$4+$C$5)*PI()/180)+$C$6</f>
        <v>-4.9878202512991221</v>
      </c>
      <c r="D505">
        <f t="shared" si="499"/>
        <v>-0.8661473379389989</v>
      </c>
    </row>
    <row r="506" spans="2:4" x14ac:dyDescent="0.25">
      <c r="B506">
        <f t="shared" si="457"/>
        <v>494</v>
      </c>
      <c r="C506">
        <f t="shared" ref="C506:D506" si="500">$C$3*SIN((B506*$C$4+$C$5)*PI()/180)+$C$6</f>
        <v>-4.9969541350954785</v>
      </c>
      <c r="D506">
        <f t="shared" si="500"/>
        <v>-0.86771735597163402</v>
      </c>
    </row>
    <row r="507" spans="2:4" x14ac:dyDescent="0.25">
      <c r="B507">
        <f t="shared" si="457"/>
        <v>495</v>
      </c>
      <c r="C507">
        <f t="shared" ref="C507:D507" si="501">$C$3*SIN((B507*$C$4+$C$5)*PI()/180)+$C$6</f>
        <v>-5</v>
      </c>
      <c r="D507">
        <f t="shared" si="501"/>
        <v>-0.86824088833465163</v>
      </c>
    </row>
    <row r="508" spans="2:4" x14ac:dyDescent="0.25">
      <c r="B508">
        <f t="shared" si="457"/>
        <v>496</v>
      </c>
      <c r="C508">
        <f t="shared" ref="C508:D508" si="502">$C$3*SIN((B508*$C$4+$C$5)*PI()/180)+$C$6</f>
        <v>-4.9969541350954785</v>
      </c>
      <c r="D508">
        <f t="shared" si="502"/>
        <v>-0.86771735597163402</v>
      </c>
    </row>
    <row r="509" spans="2:4" x14ac:dyDescent="0.25">
      <c r="B509">
        <f t="shared" si="457"/>
        <v>497</v>
      </c>
      <c r="C509">
        <f t="shared" ref="C509:D509" si="503">$C$3*SIN((B509*$C$4+$C$5)*PI()/180)+$C$6</f>
        <v>-4.9878202512991212</v>
      </c>
      <c r="D509">
        <f t="shared" si="503"/>
        <v>-0.86614733793899878</v>
      </c>
    </row>
    <row r="510" spans="2:4" x14ac:dyDescent="0.25">
      <c r="B510">
        <f t="shared" si="457"/>
        <v>498</v>
      </c>
      <c r="C510">
        <f t="shared" ref="C510:D510" si="504">$C$3*SIN((B510*$C$4+$C$5)*PI()/180)+$C$6</f>
        <v>-4.9726094768413676</v>
      </c>
      <c r="D510">
        <f t="shared" si="504"/>
        <v>-0.8635325713409715</v>
      </c>
    </row>
    <row r="511" spans="2:4" x14ac:dyDescent="0.25">
      <c r="B511">
        <f t="shared" si="457"/>
        <v>499</v>
      </c>
      <c r="C511">
        <f t="shared" ref="C511:D511" si="505">$C$3*SIN((B511*$C$4+$C$5)*PI()/180)+$C$6</f>
        <v>-4.9513403437078516</v>
      </c>
      <c r="D511">
        <f t="shared" si="505"/>
        <v>-0.85987595112767778</v>
      </c>
    </row>
    <row r="512" spans="2:4" x14ac:dyDescent="0.25">
      <c r="B512">
        <f t="shared" si="457"/>
        <v>500</v>
      </c>
      <c r="C512">
        <f t="shared" ref="C512:D512" si="506">$C$3*SIN((B512*$C$4+$C$5)*PI()/180)+$C$6</f>
        <v>-4.9240387650610433</v>
      </c>
      <c r="D512">
        <f t="shared" si="506"/>
        <v>-0.85518152973595085</v>
      </c>
    </row>
    <row r="513" spans="2:4" x14ac:dyDescent="0.25">
      <c r="B513">
        <f t="shared" si="457"/>
        <v>501</v>
      </c>
      <c r="C513">
        <f t="shared" ref="C513:D513" si="507">$C$3*SIN((B513*$C$4+$C$5)*PI()/180)+$C$6</f>
        <v>-4.8907380036690293</v>
      </c>
      <c r="D513">
        <f t="shared" si="507"/>
        <v>-0.84945451653911275</v>
      </c>
    </row>
    <row r="514" spans="2:4" x14ac:dyDescent="0.25">
      <c r="B514">
        <f t="shared" si="457"/>
        <v>502</v>
      </c>
      <c r="C514">
        <f t="shared" ref="C514:D514" si="508">$C$3*SIN((B514*$C$4+$C$5)*PI()/180)+$C$6</f>
        <v>-4.8514786313799823</v>
      </c>
      <c r="D514">
        <f t="shared" si="508"/>
        <v>-0.8427012770590685</v>
      </c>
    </row>
    <row r="515" spans="2:4" x14ac:dyDescent="0.25">
      <c r="B515">
        <f t="shared" si="457"/>
        <v>503</v>
      </c>
      <c r="C515">
        <f t="shared" ref="C515:D515" si="509">$C$3*SIN((B515*$C$4+$C$5)*PI()/180)+$C$6</f>
        <v>-4.8063084796915971</v>
      </c>
      <c r="D515">
        <f t="shared" si="509"/>
        <v>-0.83492933188164353</v>
      </c>
    </row>
    <row r="516" spans="2:4" x14ac:dyDescent="0.25">
      <c r="B516">
        <f t="shared" si="457"/>
        <v>504</v>
      </c>
      <c r="C516">
        <f t="shared" ref="C516:D516" si="510">$C$3*SIN((B516*$C$4+$C$5)*PI()/180)+$C$6</f>
        <v>-4.7552825814757691</v>
      </c>
      <c r="D516">
        <f t="shared" si="510"/>
        <v>-0.82614735520444249</v>
      </c>
    </row>
    <row r="517" spans="2:4" x14ac:dyDescent="0.25">
      <c r="B517">
        <f t="shared" si="457"/>
        <v>505</v>
      </c>
      <c r="C517">
        <f t="shared" ref="C517:D517" si="511">$C$3*SIN((B517*$C$4+$C$5)*PI()/180)+$C$6</f>
        <v>-4.6984631039295461</v>
      </c>
      <c r="D517">
        <f t="shared" si="511"/>
        <v>-0.81636517293566746</v>
      </c>
    </row>
    <row r="518" spans="2:4" x14ac:dyDescent="0.25">
      <c r="B518">
        <f t="shared" si="457"/>
        <v>506</v>
      </c>
      <c r="C518">
        <f t="shared" ref="C518:D518" si="512">$C$3*SIN((B518*$C$4+$C$5)*PI()/180)+$C$6</f>
        <v>-4.6359192728339398</v>
      </c>
      <c r="D518">
        <f t="shared" si="512"/>
        <v>-0.80559376025245422</v>
      </c>
    </row>
    <row r="519" spans="2:4" x14ac:dyDescent="0.25">
      <c r="B519">
        <f t="shared" si="457"/>
        <v>507</v>
      </c>
      <c r="C519">
        <f t="shared" ref="C519:D519" si="513">$C$3*SIN((B519*$C$4+$C$5)*PI()/180)+$C$6</f>
        <v>-4.5677272882130051</v>
      </c>
      <c r="D519">
        <f t="shared" si="513"/>
        <v>-0.79384523851857391</v>
      </c>
    </row>
    <row r="520" spans="2:4" x14ac:dyDescent="0.25">
      <c r="B520">
        <f t="shared" si="457"/>
        <v>508</v>
      </c>
      <c r="C520">
        <f t="shared" ref="C520:D520" si="514">$C$3*SIN((B520*$C$4+$C$5)*PI()/180)+$C$6</f>
        <v>-4.4939702314958323</v>
      </c>
      <c r="D520">
        <f t="shared" si="514"/>
        <v>-0.78113287145375643</v>
      </c>
    </row>
    <row r="521" spans="2:4" x14ac:dyDescent="0.25">
      <c r="B521">
        <f t="shared" si="457"/>
        <v>509</v>
      </c>
      <c r="C521">
        <f t="shared" ref="C521:D521" si="515">$C$3*SIN((B521*$C$4+$C$5)*PI()/180)+$C$6</f>
        <v>-4.4147379642946367</v>
      </c>
      <c r="D521">
        <f t="shared" si="515"/>
        <v>-0.76747106044071034</v>
      </c>
    </row>
    <row r="522" spans="2:4" x14ac:dyDescent="0.25">
      <c r="B522">
        <f t="shared" si="457"/>
        <v>510</v>
      </c>
      <c r="C522">
        <f t="shared" ref="C522:D522" si="516">$C$3*SIN((B522*$C$4+$C$5)*PI()/180)+$C$6</f>
        <v>-4.3301270189221919</v>
      </c>
      <c r="D522">
        <f t="shared" si="516"/>
        <v>-0.75287533885104874</v>
      </c>
    </row>
    <row r="523" spans="2:4" x14ac:dyDescent="0.25">
      <c r="B523">
        <f t="shared" si="457"/>
        <v>511</v>
      </c>
      <c r="C523">
        <f t="shared" ref="C523:D523" si="517">$C$3*SIN((B523*$C$4+$C$5)*PI()/180)+$C$6</f>
        <v>-4.2402404807821341</v>
      </c>
      <c r="D523">
        <f t="shared" si="517"/>
        <v>-0.73736236526802845</v>
      </c>
    </row>
    <row r="524" spans="2:4" x14ac:dyDescent="0.25">
      <c r="B524">
        <f t="shared" si="457"/>
        <v>512</v>
      </c>
      <c r="C524">
        <f t="shared" ref="C524:D524" si="518">$C$3*SIN((B524*$C$4+$C$5)*PI()/180)+$C$6</f>
        <v>-4.1451878627752095</v>
      </c>
      <c r="D524">
        <f t="shared" si="518"/>
        <v>-0.72094991548212084</v>
      </c>
    </row>
    <row r="525" spans="2:4" x14ac:dyDescent="0.25">
      <c r="B525">
        <f t="shared" si="457"/>
        <v>513</v>
      </c>
      <c r="C525">
        <f t="shared" ref="C525:D525" si="519">$C$3*SIN((B525*$C$4+$C$5)*PI()/180)+$C$6</f>
        <v>-4.0450849718747337</v>
      </c>
      <c r="D525">
        <f t="shared" si="519"/>
        <v>-0.70365687313526781</v>
      </c>
    </row>
    <row r="526" spans="2:4" x14ac:dyDescent="0.25">
      <c r="B526">
        <f t="shared" si="457"/>
        <v>514</v>
      </c>
      <c r="C526">
        <f t="shared" ref="C526:D526" si="520">$C$3*SIN((B526*$C$4+$C$5)*PI()/180)+$C$6</f>
        <v>-3.9400537680336134</v>
      </c>
      <c r="D526">
        <f t="shared" si="520"/>
        <v>-0.68550321889094823</v>
      </c>
    </row>
    <row r="527" spans="2:4" x14ac:dyDescent="0.25">
      <c r="B527">
        <f t="shared" si="457"/>
        <v>515</v>
      </c>
      <c r="C527">
        <f t="shared" ref="C527:D527" si="521">$C$3*SIN((B527*$C$4+$C$5)*PI()/180)+$C$6</f>
        <v>-3.8302222155948895</v>
      </c>
      <c r="D527">
        <f t="shared" si="521"/>
        <v>-0.66651001801017451</v>
      </c>
    </row>
    <row r="528" spans="2:4" x14ac:dyDescent="0.25">
      <c r="B528">
        <f t="shared" ref="B528:B529" si="522">B527+$C$9</f>
        <v>516</v>
      </c>
      <c r="C528">
        <f t="shared" ref="C528:D528" si="523">$C$3*SIN((B528*$C$4+$C$5)*PI()/180)+$C$6</f>
        <v>-3.7157241273869772</v>
      </c>
      <c r="D528">
        <f t="shared" si="523"/>
        <v>-0.64669940621810285</v>
      </c>
    </row>
    <row r="529" spans="2:4" x14ac:dyDescent="0.25">
      <c r="B529">
        <f t="shared" si="522"/>
        <v>517</v>
      </c>
      <c r="C529">
        <f t="shared" ref="C529:D529" si="524">$C$3*SIN((B529*$C$4+$C$5)*PI()/180)+$C$6</f>
        <v>-3.5966990016932576</v>
      </c>
      <c r="D529">
        <f t="shared" si="524"/>
        <v>-0.62609457375198174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DA6A-8E50-4CDB-9760-1F706E4B1981}">
  <dimension ref="A1:AO58"/>
  <sheetViews>
    <sheetView topLeftCell="G14" zoomScaleNormal="100" workbookViewId="0">
      <selection activeCell="F10" sqref="F10"/>
    </sheetView>
  </sheetViews>
  <sheetFormatPr defaultColWidth="8.77734375" defaultRowHeight="13.2" x14ac:dyDescent="0.25"/>
  <cols>
    <col min="1" max="1" width="13.109375" style="45" customWidth="1"/>
    <col min="2" max="2" width="15.77734375" style="45" customWidth="1"/>
    <col min="3" max="3" width="11.44140625" style="45" customWidth="1"/>
    <col min="4" max="4" width="20.77734375" style="45" customWidth="1"/>
    <col min="5" max="5" width="21.77734375" style="45" customWidth="1"/>
    <col min="6" max="6" width="18.88671875" style="45" customWidth="1"/>
    <col min="7" max="7" width="19.21875" style="45" customWidth="1"/>
    <col min="8" max="8" width="14.6640625" style="45" customWidth="1"/>
    <col min="9" max="9" width="6.44140625" style="45" customWidth="1"/>
    <col min="10" max="10" width="8.77734375" style="45" customWidth="1"/>
    <col min="11" max="11" width="15.5546875" style="45" customWidth="1"/>
    <col min="12" max="12" width="16.21875" style="45" customWidth="1"/>
    <col min="13" max="13" width="14.77734375" style="45" customWidth="1"/>
    <col min="14" max="14" width="15.21875" style="45" customWidth="1"/>
    <col min="15" max="15" width="13.109375" style="45" customWidth="1"/>
    <col min="16" max="16" width="8.77734375" style="45"/>
    <col min="17" max="17" width="16.77734375" style="45" customWidth="1"/>
    <col min="18" max="18" width="11.6640625" style="45" customWidth="1"/>
    <col min="19" max="19" width="13.6640625" style="45" customWidth="1"/>
    <col min="20" max="20" width="11.6640625" style="45" customWidth="1"/>
    <col min="21" max="21" width="8.77734375" style="45"/>
    <col min="22" max="22" width="20.109375" style="45" customWidth="1"/>
    <col min="23" max="23" width="11.88671875" style="45" customWidth="1"/>
    <col min="24" max="24" width="16.6640625" style="45" customWidth="1"/>
    <col min="25" max="25" width="10.21875" style="45" customWidth="1"/>
    <col min="26" max="26" width="11.109375" style="45" bestFit="1" customWidth="1"/>
    <col min="27" max="27" width="12" style="45" customWidth="1"/>
    <col min="28" max="28" width="11.6640625" style="45" customWidth="1"/>
    <col min="29" max="29" width="15.44140625" style="45" customWidth="1"/>
    <col min="30" max="30" width="17.77734375" style="45" customWidth="1"/>
    <col min="31" max="31" width="11.33203125" style="45" bestFit="1" customWidth="1"/>
    <col min="32" max="32" width="17.6640625" style="45" customWidth="1"/>
    <col min="33" max="33" width="15.6640625" style="45" customWidth="1"/>
    <col min="34" max="34" width="17.77734375" style="45" customWidth="1"/>
    <col min="35" max="35" width="13.6640625" style="45" customWidth="1"/>
    <col min="36" max="36" width="17.88671875" style="45" customWidth="1"/>
    <col min="37" max="37" width="13.6640625" style="45" customWidth="1"/>
    <col min="38" max="38" width="9.88671875" style="45" customWidth="1"/>
    <col min="39" max="39" width="15.5546875" style="45" customWidth="1"/>
    <col min="40" max="40" width="16.88671875" style="45" customWidth="1"/>
    <col min="41" max="41" width="13" style="45" customWidth="1"/>
    <col min="42" max="42" width="16" style="45" customWidth="1"/>
    <col min="43" max="43" width="13.109375" style="45" customWidth="1"/>
    <col min="44" max="45" width="8.77734375" style="45" customWidth="1"/>
    <col min="46" max="52" width="8.77734375" style="45"/>
    <col min="53" max="53" width="8.5546875" style="45" customWidth="1"/>
    <col min="54" max="16384" width="8.77734375" style="45"/>
  </cols>
  <sheetData>
    <row r="1" spans="2:41" ht="13.8" x14ac:dyDescent="0.25">
      <c r="B1" s="115" t="s">
        <v>161</v>
      </c>
      <c r="C1" s="115"/>
      <c r="D1" s="115"/>
      <c r="E1" s="115"/>
      <c r="F1" s="116" t="s">
        <v>63</v>
      </c>
      <c r="G1" s="117"/>
      <c r="H1" s="85"/>
      <c r="L1" s="115" t="s">
        <v>162</v>
      </c>
      <c r="M1" s="115"/>
      <c r="N1" s="115"/>
      <c r="O1" s="115"/>
      <c r="Q1" s="113" t="s">
        <v>153</v>
      </c>
      <c r="R1" s="114"/>
      <c r="S1" s="114"/>
      <c r="T1" s="112"/>
      <c r="V1" s="108" t="s">
        <v>157</v>
      </c>
      <c r="W1" s="109"/>
      <c r="X1" s="109"/>
      <c r="Y1" s="109"/>
      <c r="AA1" s="110" t="s">
        <v>156</v>
      </c>
      <c r="AB1" s="111"/>
      <c r="AC1" s="111"/>
      <c r="AD1" s="111"/>
      <c r="AF1" s="115" t="s">
        <v>155</v>
      </c>
      <c r="AG1" s="115"/>
      <c r="AH1" s="115"/>
      <c r="AI1" s="115"/>
      <c r="AK1" s="108" t="s">
        <v>159</v>
      </c>
      <c r="AL1" s="109"/>
      <c r="AM1" s="109"/>
      <c r="AN1" s="109"/>
    </row>
    <row r="2" spans="2:41" ht="45" customHeight="1" x14ac:dyDescent="0.25">
      <c r="B2" s="47" t="s">
        <v>132</v>
      </c>
      <c r="C2" s="47" t="s">
        <v>56</v>
      </c>
      <c r="D2" s="47" t="s">
        <v>61</v>
      </c>
      <c r="E2" s="47" t="s">
        <v>62</v>
      </c>
      <c r="F2" s="48" t="s">
        <v>69</v>
      </c>
      <c r="G2" s="57" t="s">
        <v>128</v>
      </c>
      <c r="L2" s="47" t="s">
        <v>132</v>
      </c>
      <c r="M2" s="48" t="s">
        <v>139</v>
      </c>
      <c r="N2" s="57" t="s">
        <v>144</v>
      </c>
      <c r="O2" s="57" t="s">
        <v>142</v>
      </c>
      <c r="Q2" s="47" t="s">
        <v>132</v>
      </c>
      <c r="R2" s="57" t="s">
        <v>149</v>
      </c>
      <c r="S2" s="57" t="s">
        <v>152</v>
      </c>
      <c r="T2" s="57" t="s">
        <v>151</v>
      </c>
      <c r="V2" s="47" t="s">
        <v>132</v>
      </c>
      <c r="W2" s="48" t="s">
        <v>102</v>
      </c>
      <c r="X2" s="57" t="s">
        <v>134</v>
      </c>
      <c r="Y2" s="57" t="s">
        <v>110</v>
      </c>
      <c r="AA2" s="47" t="s">
        <v>132</v>
      </c>
      <c r="AB2" s="48" t="s">
        <v>103</v>
      </c>
      <c r="AC2" s="57" t="s">
        <v>111</v>
      </c>
      <c r="AD2" s="57" t="s">
        <v>112</v>
      </c>
      <c r="AF2" s="47" t="s">
        <v>132</v>
      </c>
      <c r="AG2" s="48" t="s">
        <v>104</v>
      </c>
      <c r="AH2" s="57" t="s">
        <v>113</v>
      </c>
      <c r="AI2" s="57" t="s">
        <v>114</v>
      </c>
      <c r="AK2" s="47" t="s">
        <v>132</v>
      </c>
      <c r="AL2" s="48" t="s">
        <v>105</v>
      </c>
      <c r="AM2" s="57" t="s">
        <v>118</v>
      </c>
      <c r="AN2" s="57" t="s">
        <v>119</v>
      </c>
    </row>
    <row r="3" spans="2:41" ht="12.45" customHeight="1" x14ac:dyDescent="0.25">
      <c r="B3" s="47">
        <v>1</v>
      </c>
      <c r="C3" s="47">
        <f t="shared" ref="C3:C8" si="0">W3</f>
        <v>5.65</v>
      </c>
      <c r="D3" s="52">
        <f t="shared" ref="D3:D8" si="1">AB3</f>
        <v>2.1</v>
      </c>
      <c r="E3" s="47">
        <f t="shared" ref="E3:E8" si="2">AG3</f>
        <v>4.37</v>
      </c>
      <c r="F3" s="52">
        <f t="shared" ref="F3:F8" si="3">C3*D3*E3</f>
        <v>51.85005000000001</v>
      </c>
      <c r="G3" s="52">
        <f t="shared" ref="G3:G8" si="4">(($C$10/C3)+($D$10/D3)+($E$10/E3))*(F3)</f>
        <v>1.5060400986852633</v>
      </c>
      <c r="L3" s="48">
        <v>1</v>
      </c>
      <c r="M3" s="52">
        <f t="shared" ref="M3:M8" si="5">F3</f>
        <v>51.85005000000001</v>
      </c>
      <c r="N3" s="52">
        <f t="shared" ref="N3:N8" si="6">M3-$M$10</f>
        <v>-0.86005266666665392</v>
      </c>
      <c r="O3" s="51">
        <f>N3^2</f>
        <v>0.73969058944042254</v>
      </c>
      <c r="Q3" s="47">
        <f>L3</f>
        <v>1</v>
      </c>
      <c r="R3" s="52">
        <f>H15</f>
        <v>0.52651829651080362</v>
      </c>
      <c r="S3" s="52">
        <f>R3-$R$10</f>
        <v>5.860438391067202E-3</v>
      </c>
      <c r="T3" s="51">
        <f>S3^2</f>
        <v>3.4344738135494332E-5</v>
      </c>
      <c r="V3" s="47">
        <v>1</v>
      </c>
      <c r="W3" s="47">
        <v>5.65</v>
      </c>
      <c r="X3" s="50">
        <f t="shared" ref="X3:X8" si="7">W3-$W$10</f>
        <v>-3.0000000000000249E-2</v>
      </c>
      <c r="Y3" s="51">
        <f>X3^2</f>
        <v>9.0000000000001494E-4</v>
      </c>
      <c r="AA3" s="47">
        <v>1</v>
      </c>
      <c r="AB3" s="52">
        <v>2.1</v>
      </c>
      <c r="AC3" s="52">
        <f t="shared" ref="AC3:AC8" si="8">AB3-$AB$10</f>
        <v>-2.4999999999999467E-2</v>
      </c>
      <c r="AD3" s="51">
        <f>AC3^2</f>
        <v>6.2499999999997334E-4</v>
      </c>
      <c r="AF3" s="47">
        <v>1</v>
      </c>
      <c r="AG3" s="47">
        <v>4.37</v>
      </c>
      <c r="AH3" s="52">
        <f t="shared" ref="AH3:AH8" si="9">AG3-$AG$10</f>
        <v>3.3333333333329662E-3</v>
      </c>
      <c r="AI3" s="51">
        <f>AH3^2</f>
        <v>1.1111111111108664E-5</v>
      </c>
      <c r="AK3" s="47">
        <v>1</v>
      </c>
      <c r="AL3" s="47">
        <v>27.3</v>
      </c>
      <c r="AM3" s="53">
        <f t="shared" ref="AM3:AM8" si="10">AL3-$AL$10</f>
        <v>-0.13333333333333286</v>
      </c>
      <c r="AN3" s="51">
        <f>AM3^2</f>
        <v>1.7777777777777653E-2</v>
      </c>
    </row>
    <row r="4" spans="2:41" ht="12.45" customHeight="1" x14ac:dyDescent="0.25">
      <c r="B4" s="47">
        <v>2</v>
      </c>
      <c r="C4" s="52">
        <f t="shared" si="0"/>
        <v>5.7</v>
      </c>
      <c r="D4" s="52">
        <f t="shared" si="1"/>
        <v>2.15</v>
      </c>
      <c r="E4" s="47">
        <f t="shared" si="2"/>
        <v>4.3499999999999996</v>
      </c>
      <c r="F4" s="52">
        <f t="shared" si="3"/>
        <v>53.309249999999992</v>
      </c>
      <c r="G4" s="52">
        <f t="shared" si="4"/>
        <v>1.5261832488399685</v>
      </c>
      <c r="L4" s="48">
        <v>2</v>
      </c>
      <c r="M4" s="52">
        <f t="shared" si="5"/>
        <v>53.309249999999992</v>
      </c>
      <c r="N4" s="52">
        <f t="shared" si="6"/>
        <v>0.59914733333332748</v>
      </c>
      <c r="O4" s="51">
        <f t="shared" ref="O4:O8" si="11">N4^2</f>
        <v>0.35897752704043745</v>
      </c>
      <c r="Q4" s="47">
        <f t="shared" ref="Q4:Q8" si="12">L4</f>
        <v>2</v>
      </c>
      <c r="R4" s="52">
        <f t="shared" ref="R4:R8" si="13">H16</f>
        <v>0.5214854832885476</v>
      </c>
      <c r="S4" s="52">
        <f t="shared" ref="S4:S8" si="14">R4-$R$10</f>
        <v>8.2762516881118575E-4</v>
      </c>
      <c r="T4" s="51">
        <f t="shared" ref="T4:T8" si="15">S4^2</f>
        <v>6.8496342004974368E-7</v>
      </c>
      <c r="V4" s="47">
        <v>2</v>
      </c>
      <c r="W4" s="52">
        <v>5.7</v>
      </c>
      <c r="X4" s="50">
        <f t="shared" si="7"/>
        <v>1.9999999999999574E-2</v>
      </c>
      <c r="Y4" s="51">
        <f t="shared" ref="Y4:Y8" si="16">X4^2</f>
        <v>3.9999999999998294E-4</v>
      </c>
      <c r="AA4" s="47">
        <v>2</v>
      </c>
      <c r="AB4" s="47">
        <v>2.15</v>
      </c>
      <c r="AC4" s="52">
        <f t="shared" si="8"/>
        <v>2.5000000000000355E-2</v>
      </c>
      <c r="AD4" s="51">
        <f t="shared" ref="AD4:AD8" si="17">AC4^2</f>
        <v>6.2500000000001779E-4</v>
      </c>
      <c r="AF4" s="47">
        <v>2</v>
      </c>
      <c r="AG4" s="47">
        <v>4.3499999999999996</v>
      </c>
      <c r="AH4" s="52">
        <f t="shared" si="9"/>
        <v>-1.6666666666667496E-2</v>
      </c>
      <c r="AI4" s="51">
        <f t="shared" ref="AI4:AI8" si="18">AH4^2</f>
        <v>2.7777777777780542E-4</v>
      </c>
      <c r="AK4" s="47">
        <v>2</v>
      </c>
      <c r="AL4" s="47">
        <v>27.8</v>
      </c>
      <c r="AM4" s="53">
        <f t="shared" si="10"/>
        <v>0.36666666666666714</v>
      </c>
      <c r="AN4" s="51">
        <f t="shared" ref="AN4:AN8" si="19">AM4^2</f>
        <v>0.13444444444444478</v>
      </c>
    </row>
    <row r="5" spans="2:41" ht="12.45" customHeight="1" x14ac:dyDescent="0.25">
      <c r="B5" s="47">
        <v>3</v>
      </c>
      <c r="C5" s="47">
        <f t="shared" si="0"/>
        <v>5.68</v>
      </c>
      <c r="D5" s="52">
        <f t="shared" si="1"/>
        <v>2.11</v>
      </c>
      <c r="E5" s="47">
        <f t="shared" si="2"/>
        <v>4.37</v>
      </c>
      <c r="F5" s="52">
        <f t="shared" si="3"/>
        <v>52.373575999999993</v>
      </c>
      <c r="G5" s="52">
        <f t="shared" si="4"/>
        <v>1.5149616906286589</v>
      </c>
      <c r="L5" s="48">
        <v>3</v>
      </c>
      <c r="M5" s="52">
        <f t="shared" si="5"/>
        <v>52.373575999999993</v>
      </c>
      <c r="N5" s="52">
        <f t="shared" si="6"/>
        <v>-0.3365266666666713</v>
      </c>
      <c r="O5" s="51">
        <f t="shared" si="11"/>
        <v>0.1132501973777809</v>
      </c>
      <c r="Q5" s="47">
        <f t="shared" si="12"/>
        <v>3</v>
      </c>
      <c r="R5" s="52">
        <f t="shared" si="13"/>
        <v>0.52316458207856575</v>
      </c>
      <c r="S5" s="52">
        <f t="shared" si="14"/>
        <v>2.5067239588293377E-3</v>
      </c>
      <c r="T5" s="51">
        <f t="shared" si="15"/>
        <v>6.2836650057690276E-6</v>
      </c>
      <c r="V5" s="47">
        <v>3</v>
      </c>
      <c r="W5" s="47">
        <v>5.68</v>
      </c>
      <c r="X5" s="50">
        <f t="shared" si="7"/>
        <v>0</v>
      </c>
      <c r="Y5" s="51">
        <f t="shared" si="16"/>
        <v>0</v>
      </c>
      <c r="AA5" s="47">
        <v>3</v>
      </c>
      <c r="AB5" s="47">
        <v>2.11</v>
      </c>
      <c r="AC5" s="52">
        <f t="shared" si="8"/>
        <v>-1.499999999999968E-2</v>
      </c>
      <c r="AD5" s="51">
        <f t="shared" si="17"/>
        <v>2.249999999999904E-4</v>
      </c>
      <c r="AF5" s="47">
        <v>3</v>
      </c>
      <c r="AG5" s="47">
        <v>4.37</v>
      </c>
      <c r="AH5" s="52">
        <f t="shared" si="9"/>
        <v>3.3333333333329662E-3</v>
      </c>
      <c r="AI5" s="51">
        <f t="shared" si="18"/>
        <v>1.1111111111108664E-5</v>
      </c>
      <c r="AK5" s="47">
        <v>3</v>
      </c>
      <c r="AL5" s="47">
        <v>27.4</v>
      </c>
      <c r="AM5" s="53">
        <f t="shared" si="10"/>
        <v>-3.3333333333334991E-2</v>
      </c>
      <c r="AN5" s="51">
        <f t="shared" si="19"/>
        <v>1.1111111111112217E-3</v>
      </c>
    </row>
    <row r="6" spans="2:41" ht="12.45" customHeight="1" x14ac:dyDescent="0.25">
      <c r="B6" s="47">
        <v>4</v>
      </c>
      <c r="C6" s="47">
        <f t="shared" si="0"/>
        <v>5.71</v>
      </c>
      <c r="D6" s="52">
        <f t="shared" si="1"/>
        <v>2.1800000000000002</v>
      </c>
      <c r="E6" s="52">
        <f t="shared" si="2"/>
        <v>4.4000000000000004</v>
      </c>
      <c r="F6" s="52">
        <f t="shared" si="3"/>
        <v>54.770320000000005</v>
      </c>
      <c r="G6" s="52">
        <f t="shared" si="4"/>
        <v>1.5527580069310156</v>
      </c>
      <c r="L6" s="48">
        <v>4</v>
      </c>
      <c r="M6" s="52">
        <f t="shared" si="5"/>
        <v>54.770320000000005</v>
      </c>
      <c r="N6" s="52">
        <f t="shared" si="6"/>
        <v>2.0602173333333411</v>
      </c>
      <c r="O6" s="51">
        <f t="shared" si="11"/>
        <v>4.2444954605671432</v>
      </c>
      <c r="Q6" s="47">
        <f t="shared" si="12"/>
        <v>4</v>
      </c>
      <c r="R6" s="52">
        <f t="shared" si="13"/>
        <v>0.49661933689633359</v>
      </c>
      <c r="S6" s="52">
        <f t="shared" si="14"/>
        <v>-2.4038521223402831E-2</v>
      </c>
      <c r="T6" s="51">
        <f t="shared" si="15"/>
        <v>5.778505026079883E-4</v>
      </c>
      <c r="V6" s="47">
        <v>4</v>
      </c>
      <c r="W6" s="47">
        <v>5.71</v>
      </c>
      <c r="X6" s="50">
        <f t="shared" si="7"/>
        <v>2.9999999999999361E-2</v>
      </c>
      <c r="Y6" s="51">
        <f>X6^2</f>
        <v>8.9999999999996159E-4</v>
      </c>
      <c r="AA6" s="47">
        <v>4</v>
      </c>
      <c r="AB6" s="47">
        <v>2.1800000000000002</v>
      </c>
      <c r="AC6" s="52">
        <f t="shared" si="8"/>
        <v>5.5000000000000604E-2</v>
      </c>
      <c r="AD6" s="51">
        <f t="shared" si="17"/>
        <v>3.0250000000000663E-3</v>
      </c>
      <c r="AF6" s="47">
        <v>4</v>
      </c>
      <c r="AG6" s="52">
        <v>4.4000000000000004</v>
      </c>
      <c r="AH6" s="52">
        <f t="shared" si="9"/>
        <v>3.3333333333333215E-2</v>
      </c>
      <c r="AI6" s="51">
        <f t="shared" si="18"/>
        <v>1.1111111111111033E-3</v>
      </c>
      <c r="AK6" s="47">
        <v>4</v>
      </c>
      <c r="AL6" s="47">
        <v>27.2</v>
      </c>
      <c r="AM6" s="53">
        <f t="shared" si="10"/>
        <v>-0.23333333333333428</v>
      </c>
      <c r="AN6" s="51">
        <f t="shared" si="19"/>
        <v>5.4444444444444885E-2</v>
      </c>
    </row>
    <row r="7" spans="2:41" ht="12.45" customHeight="1" x14ac:dyDescent="0.25">
      <c r="B7" s="47">
        <v>5</v>
      </c>
      <c r="C7" s="52">
        <f t="shared" si="0"/>
        <v>5.6</v>
      </c>
      <c r="D7" s="52">
        <f t="shared" si="1"/>
        <v>2.11</v>
      </c>
      <c r="E7" s="47">
        <f t="shared" si="2"/>
        <v>4.34</v>
      </c>
      <c r="F7" s="52">
        <f t="shared" si="3"/>
        <v>51.281439999999996</v>
      </c>
      <c r="G7" s="52">
        <f t="shared" si="4"/>
        <v>1.4914170452053681</v>
      </c>
      <c r="L7" s="48">
        <v>5</v>
      </c>
      <c r="M7" s="52">
        <f t="shared" si="5"/>
        <v>51.281439999999996</v>
      </c>
      <c r="N7" s="52">
        <f t="shared" si="6"/>
        <v>-1.4286626666666677</v>
      </c>
      <c r="O7" s="51">
        <f t="shared" si="11"/>
        <v>2.0410770151271143</v>
      </c>
      <c r="Q7" s="47">
        <f t="shared" si="12"/>
        <v>5</v>
      </c>
      <c r="R7" s="52">
        <f t="shared" si="13"/>
        <v>0.52650627595480937</v>
      </c>
      <c r="S7" s="52">
        <f t="shared" si="14"/>
        <v>5.8484178350729499E-3</v>
      </c>
      <c r="T7" s="51">
        <f t="shared" si="15"/>
        <v>3.4203991173599371E-5</v>
      </c>
      <c r="V7" s="47">
        <v>5</v>
      </c>
      <c r="W7" s="52">
        <v>5.6</v>
      </c>
      <c r="X7" s="50">
        <f t="shared" si="7"/>
        <v>-8.0000000000000959E-2</v>
      </c>
      <c r="Y7" s="51">
        <f t="shared" si="16"/>
        <v>6.4000000000001538E-3</v>
      </c>
      <c r="AA7" s="47">
        <v>5</v>
      </c>
      <c r="AB7" s="47">
        <v>2.11</v>
      </c>
      <c r="AC7" s="52">
        <f t="shared" si="8"/>
        <v>-1.499999999999968E-2</v>
      </c>
      <c r="AD7" s="51">
        <f t="shared" si="17"/>
        <v>2.249999999999904E-4</v>
      </c>
      <c r="AF7" s="47">
        <v>5</v>
      </c>
      <c r="AG7" s="47">
        <v>4.34</v>
      </c>
      <c r="AH7" s="52">
        <f t="shared" si="9"/>
        <v>-2.6666666666667282E-2</v>
      </c>
      <c r="AI7" s="51">
        <f t="shared" si="18"/>
        <v>7.11111111111144E-4</v>
      </c>
      <c r="AK7" s="47">
        <v>5</v>
      </c>
      <c r="AL7" s="53">
        <v>27</v>
      </c>
      <c r="AM7" s="53">
        <f t="shared" si="10"/>
        <v>-0.43333333333333357</v>
      </c>
      <c r="AN7" s="51">
        <f t="shared" si="19"/>
        <v>0.18777777777777799</v>
      </c>
    </row>
    <row r="8" spans="2:41" ht="12.45" customHeight="1" x14ac:dyDescent="0.25">
      <c r="B8" s="47">
        <v>6</v>
      </c>
      <c r="C8" s="47">
        <f t="shared" si="0"/>
        <v>5.74</v>
      </c>
      <c r="D8" s="52">
        <f t="shared" si="1"/>
        <v>2.1</v>
      </c>
      <c r="E8" s="47">
        <f t="shared" si="2"/>
        <v>4.37</v>
      </c>
      <c r="F8" s="52">
        <f t="shared" si="3"/>
        <v>52.675980000000003</v>
      </c>
      <c r="G8" s="52">
        <f t="shared" si="4"/>
        <v>1.5228092449603443</v>
      </c>
      <c r="L8" s="48">
        <v>6</v>
      </c>
      <c r="M8" s="52">
        <f t="shared" si="5"/>
        <v>52.675980000000003</v>
      </c>
      <c r="N8" s="52">
        <f t="shared" si="6"/>
        <v>-3.4122666666661416E-2</v>
      </c>
      <c r="O8" s="51">
        <f t="shared" si="11"/>
        <v>1.1643563804440862E-3</v>
      </c>
      <c r="Q8" s="47">
        <f t="shared" si="12"/>
        <v>6</v>
      </c>
      <c r="R8" s="52">
        <f t="shared" si="13"/>
        <v>0.52965317398935907</v>
      </c>
      <c r="S8" s="52">
        <f t="shared" si="14"/>
        <v>8.9953158696226554E-3</v>
      </c>
      <c r="T8" s="51">
        <f t="shared" si="15"/>
        <v>8.0915707594285188E-5</v>
      </c>
      <c r="V8" s="47">
        <v>6</v>
      </c>
      <c r="W8" s="47">
        <v>5.74</v>
      </c>
      <c r="X8" s="50">
        <f t="shared" si="7"/>
        <v>5.9999999999999609E-2</v>
      </c>
      <c r="Y8" s="51">
        <f t="shared" si="16"/>
        <v>3.5999999999999531E-3</v>
      </c>
      <c r="AA8" s="47">
        <v>6</v>
      </c>
      <c r="AB8" s="52">
        <v>2.1</v>
      </c>
      <c r="AC8" s="52">
        <f t="shared" si="8"/>
        <v>-2.4999999999999467E-2</v>
      </c>
      <c r="AD8" s="51">
        <f t="shared" si="17"/>
        <v>6.2499999999997334E-4</v>
      </c>
      <c r="AF8" s="47">
        <v>6</v>
      </c>
      <c r="AG8" s="47">
        <v>4.37</v>
      </c>
      <c r="AH8" s="52">
        <f t="shared" si="9"/>
        <v>3.3333333333329662E-3</v>
      </c>
      <c r="AI8" s="51">
        <f t="shared" si="18"/>
        <v>1.1111111111108664E-5</v>
      </c>
      <c r="AK8" s="47">
        <v>6</v>
      </c>
      <c r="AL8" s="47">
        <v>27.9</v>
      </c>
      <c r="AM8" s="53">
        <f t="shared" si="10"/>
        <v>0.46666666666666501</v>
      </c>
      <c r="AN8" s="51">
        <f t="shared" si="19"/>
        <v>0.21777777777777624</v>
      </c>
    </row>
    <row r="9" spans="2:41" ht="12.45" customHeight="1" x14ac:dyDescent="0.25"/>
    <row r="10" spans="2:41" ht="31.2" x14ac:dyDescent="0.25">
      <c r="B10" s="48" t="s">
        <v>71</v>
      </c>
      <c r="C10" s="61">
        <f>Y12</f>
        <v>4.9396356140914005E-2</v>
      </c>
      <c r="D10" s="61">
        <f>AD12</f>
        <v>3.2710854467592289E-2</v>
      </c>
      <c r="E10" s="61">
        <f>AI12</f>
        <v>2.0655911179773112E-2</v>
      </c>
      <c r="L10" s="48" t="s">
        <v>141</v>
      </c>
      <c r="M10" s="52">
        <f>AVERAGE(M3:M8)</f>
        <v>52.710102666666664</v>
      </c>
      <c r="N10" s="57" t="s">
        <v>143</v>
      </c>
      <c r="O10" s="52">
        <f>SUM(O3:O8)/(COUNT(O3:O8)-1)</f>
        <v>1.4997310291866686</v>
      </c>
      <c r="Q10" s="48" t="s">
        <v>145</v>
      </c>
      <c r="R10" s="52">
        <f>AVERAGE(R3:R8)</f>
        <v>0.52065785811973642</v>
      </c>
      <c r="S10" s="98" t="s">
        <v>150</v>
      </c>
      <c r="T10" s="51">
        <f>SUM(T3:T8)/(COUNT(T3:T8)-1)</f>
        <v>1.4685671358743719E-4</v>
      </c>
      <c r="V10" s="48" t="s">
        <v>135</v>
      </c>
      <c r="W10" s="47">
        <f>AVERAGE(W3:W8)</f>
        <v>5.6800000000000006</v>
      </c>
      <c r="X10" s="48" t="s">
        <v>136</v>
      </c>
      <c r="Y10" s="51">
        <f>(SUM(Y3:Y8))/(COUNT(Y3:Y8)-1)</f>
        <v>2.4400000000000129E-3</v>
      </c>
      <c r="AA10" s="57" t="s">
        <v>115</v>
      </c>
      <c r="AB10" s="52">
        <f>AVERAGE(AB3:AB8)</f>
        <v>2.1249999999999996</v>
      </c>
      <c r="AC10" s="57" t="s">
        <v>120</v>
      </c>
      <c r="AD10" s="51">
        <f>SUM(AD3:AD8)/(COUNT(AD3:AD8)-1)</f>
        <v>1.0700000000000024E-3</v>
      </c>
      <c r="AF10" s="57" t="s">
        <v>116</v>
      </c>
      <c r="AG10" s="52">
        <f>AVERAGE(AG3:AG8)</f>
        <v>4.3666666666666671</v>
      </c>
      <c r="AH10" s="48" t="s">
        <v>121</v>
      </c>
      <c r="AI10" s="51">
        <f>SUM(AI3:AI8)/(COUNT(AI3:AI8)-1)</f>
        <v>4.2666666666667577E-4</v>
      </c>
      <c r="AK10" s="57" t="s">
        <v>117</v>
      </c>
      <c r="AL10" s="53">
        <f>AVERAGE(AL3:AL8)</f>
        <v>27.433333333333334</v>
      </c>
      <c r="AM10" s="48" t="s">
        <v>122</v>
      </c>
      <c r="AN10" s="51">
        <f>SUM(AN3:AN8)/(COUNT(AN3:AN8)-1)</f>
        <v>0.12266666666666656</v>
      </c>
    </row>
    <row r="11" spans="2:41" ht="44.4" x14ac:dyDescent="0.25">
      <c r="L11" s="101" t="s">
        <v>140</v>
      </c>
      <c r="M11" s="86">
        <f>SQRT(O10)</f>
        <v>1.2246350595939464</v>
      </c>
      <c r="Q11" s="101" t="s">
        <v>146</v>
      </c>
      <c r="R11" s="86">
        <f>SQRT(T10)</f>
        <v>1.2118445180279406E-2</v>
      </c>
      <c r="V11" s="56" t="s">
        <v>106</v>
      </c>
      <c r="W11" s="52">
        <f>SQRT(Y10)</f>
        <v>4.9396356140914005E-2</v>
      </c>
      <c r="X11" s="68"/>
      <c r="Y11" s="23"/>
      <c r="AA11" s="56" t="s">
        <v>107</v>
      </c>
      <c r="AB11" s="52">
        <f>SQRT(AD10)</f>
        <v>3.2710854467592289E-2</v>
      </c>
      <c r="AC11" s="47"/>
      <c r="AD11" s="23"/>
      <c r="AF11" s="56" t="s">
        <v>108</v>
      </c>
      <c r="AG11" s="52">
        <f>SQRT(AI10)</f>
        <v>2.0655911179773112E-2</v>
      </c>
      <c r="AH11" s="47"/>
      <c r="AI11" s="23"/>
      <c r="AK11" s="56" t="s">
        <v>109</v>
      </c>
      <c r="AL11" s="53">
        <f>SQRT(AN10)</f>
        <v>0.3502380143083651</v>
      </c>
      <c r="AM11" s="47"/>
      <c r="AN11" s="23"/>
    </row>
    <row r="12" spans="2:41" ht="43.95" customHeight="1" x14ac:dyDescent="0.25">
      <c r="L12" s="57" t="s">
        <v>147</v>
      </c>
      <c r="M12" s="77">
        <f>M10</f>
        <v>52.710102666666664</v>
      </c>
      <c r="N12" s="78" t="s">
        <v>0</v>
      </c>
      <c r="O12" s="77">
        <f>M11</f>
        <v>1.2246350595939464</v>
      </c>
      <c r="Q12" s="57" t="s">
        <v>148</v>
      </c>
      <c r="R12" s="77">
        <f>R10</f>
        <v>0.52065785811973642</v>
      </c>
      <c r="S12" s="78" t="s">
        <v>0</v>
      </c>
      <c r="T12" s="77">
        <f>R11</f>
        <v>1.2118445180279406E-2</v>
      </c>
      <c r="V12" s="22" t="s">
        <v>57</v>
      </c>
      <c r="W12" s="20">
        <f>AVERAGE(W3:W8)</f>
        <v>5.6800000000000006</v>
      </c>
      <c r="X12" s="21" t="s">
        <v>0</v>
      </c>
      <c r="Y12" s="20">
        <f>SQRT(Y10)</f>
        <v>4.9396356140914005E-2</v>
      </c>
      <c r="AA12" s="22" t="s">
        <v>58</v>
      </c>
      <c r="AB12" s="20">
        <f>AVERAGE(AB3:AB8)</f>
        <v>2.1249999999999996</v>
      </c>
      <c r="AC12" s="21" t="s">
        <v>0</v>
      </c>
      <c r="AD12" s="20">
        <f>SQRT(AD10)</f>
        <v>3.2710854467592289E-2</v>
      </c>
      <c r="AF12" s="22" t="s">
        <v>59</v>
      </c>
      <c r="AG12" s="20">
        <f>AVERAGE(AG3:AG8)</f>
        <v>4.3666666666666671</v>
      </c>
      <c r="AH12" s="21" t="s">
        <v>0</v>
      </c>
      <c r="AI12" s="20">
        <f>SQRT(AI10)</f>
        <v>2.0655911179773112E-2</v>
      </c>
      <c r="AK12" s="22" t="s">
        <v>60</v>
      </c>
      <c r="AL12" s="24">
        <v>27.433333333333334</v>
      </c>
      <c r="AM12" s="21" t="s">
        <v>0</v>
      </c>
      <c r="AN12" s="24">
        <f>SQRT(AN10)</f>
        <v>0.3502380143083651</v>
      </c>
    </row>
    <row r="13" spans="2:41" ht="37.049999999999997" customHeight="1" x14ac:dyDescent="0.25">
      <c r="B13" s="113" t="s">
        <v>163</v>
      </c>
      <c r="C13" s="114"/>
      <c r="D13" s="114"/>
      <c r="E13" s="112"/>
      <c r="F13" s="106"/>
      <c r="G13" s="72" t="s">
        <v>70</v>
      </c>
      <c r="H13" s="47" t="s">
        <v>64</v>
      </c>
      <c r="Z13" s="23"/>
      <c r="AE13" s="23"/>
      <c r="AJ13" s="23"/>
      <c r="AO13" s="44"/>
    </row>
    <row r="14" spans="2:41" ht="30" x14ac:dyDescent="0.25">
      <c r="B14" s="47" t="s">
        <v>132</v>
      </c>
      <c r="C14" s="47" t="s">
        <v>65</v>
      </c>
      <c r="D14" s="57" t="s">
        <v>130</v>
      </c>
      <c r="E14" s="48" t="s">
        <v>66</v>
      </c>
      <c r="F14" s="57" t="s">
        <v>129</v>
      </c>
      <c r="G14" s="57" t="s">
        <v>131</v>
      </c>
      <c r="H14" s="108" t="s">
        <v>67</v>
      </c>
      <c r="I14" s="109"/>
      <c r="J14" s="112"/>
      <c r="AO14" s="63"/>
    </row>
    <row r="15" spans="2:41" x14ac:dyDescent="0.25">
      <c r="B15" s="47">
        <v>1</v>
      </c>
      <c r="C15" s="52">
        <f t="shared" ref="C15:C20" si="20">AL3</f>
        <v>27.3</v>
      </c>
      <c r="D15" s="52">
        <f t="shared" ref="D15:D20" si="21">$AN$12</f>
        <v>0.3502380143083651</v>
      </c>
      <c r="E15" s="52">
        <f>F3</f>
        <v>51.85005000000001</v>
      </c>
      <c r="F15" s="52">
        <f>G3</f>
        <v>1.5060400986852633</v>
      </c>
      <c r="G15" s="52">
        <f t="shared" ref="G15:G20" si="22">(($AN$12/C15)+($G$3/E15))*(C15/E15)</f>
        <v>2.204811145881426E-2</v>
      </c>
      <c r="H15" s="87">
        <f t="shared" ref="H15:H20" si="23">C15/E15</f>
        <v>0.52651829651080362</v>
      </c>
      <c r="I15" s="62" t="s">
        <v>68</v>
      </c>
      <c r="J15" s="88">
        <f t="shared" ref="J15:J20" si="24">G15</f>
        <v>2.204811145881426E-2</v>
      </c>
      <c r="AO15" s="63"/>
    </row>
    <row r="16" spans="2:41" x14ac:dyDescent="0.25">
      <c r="B16" s="47">
        <v>2</v>
      </c>
      <c r="C16" s="52">
        <f t="shared" si="20"/>
        <v>27.8</v>
      </c>
      <c r="D16" s="52">
        <f t="shared" si="21"/>
        <v>0.3502380143083651</v>
      </c>
      <c r="E16" s="52">
        <f>F4</f>
        <v>53.309249999999992</v>
      </c>
      <c r="F16" s="52">
        <f t="shared" ref="F16:F20" si="25">G4</f>
        <v>1.5261832488399685</v>
      </c>
      <c r="G16" s="52">
        <f t="shared" si="22"/>
        <v>2.1302420555966962E-2</v>
      </c>
      <c r="H16" s="87">
        <f t="shared" si="23"/>
        <v>0.5214854832885476</v>
      </c>
      <c r="I16" s="62" t="s">
        <v>68</v>
      </c>
      <c r="J16" s="88">
        <f t="shared" si="24"/>
        <v>2.1302420555966962E-2</v>
      </c>
      <c r="AO16" s="63"/>
    </row>
    <row r="17" spans="2:41" x14ac:dyDescent="0.25">
      <c r="B17" s="47">
        <v>3</v>
      </c>
      <c r="C17" s="52">
        <f t="shared" si="20"/>
        <v>27.4</v>
      </c>
      <c r="D17" s="52">
        <f t="shared" si="21"/>
        <v>0.3502380143083651</v>
      </c>
      <c r="E17" s="52">
        <f>F5</f>
        <v>52.373575999999993</v>
      </c>
      <c r="F17" s="52">
        <f t="shared" si="25"/>
        <v>1.5149616906286589</v>
      </c>
      <c r="G17" s="52">
        <f t="shared" si="22"/>
        <v>2.1731280161786218E-2</v>
      </c>
      <c r="H17" s="87">
        <f t="shared" si="23"/>
        <v>0.52316458207856575</v>
      </c>
      <c r="I17" s="62" t="s">
        <v>68</v>
      </c>
      <c r="J17" s="88">
        <f t="shared" si="24"/>
        <v>2.1731280161786218E-2</v>
      </c>
      <c r="AO17" s="63"/>
    </row>
    <row r="18" spans="2:41" x14ac:dyDescent="0.25">
      <c r="B18" s="47">
        <v>4</v>
      </c>
      <c r="C18" s="52">
        <f t="shared" si="20"/>
        <v>27.2</v>
      </c>
      <c r="D18" s="52">
        <f t="shared" si="21"/>
        <v>0.3502380143083651</v>
      </c>
      <c r="E18" s="52">
        <f>F6</f>
        <v>54.770320000000005</v>
      </c>
      <c r="F18" s="52">
        <f t="shared" si="25"/>
        <v>1.5527580069310156</v>
      </c>
      <c r="G18" s="52">
        <f t="shared" si="22"/>
        <v>2.0050396810840785E-2</v>
      </c>
      <c r="H18" s="87">
        <f t="shared" si="23"/>
        <v>0.49661933689633359</v>
      </c>
      <c r="I18" s="62" t="s">
        <v>68</v>
      </c>
      <c r="J18" s="88">
        <f t="shared" si="24"/>
        <v>2.0050396810840785E-2</v>
      </c>
      <c r="AO18" s="63"/>
    </row>
    <row r="19" spans="2:41" x14ac:dyDescent="0.25">
      <c r="B19" s="47">
        <v>5</v>
      </c>
      <c r="C19" s="52">
        <f t="shared" si="20"/>
        <v>27</v>
      </c>
      <c r="D19" s="52">
        <f t="shared" si="21"/>
        <v>0.3502380143083651</v>
      </c>
      <c r="E19" s="52">
        <f>F7</f>
        <v>51.281439999999996</v>
      </c>
      <c r="F19" s="52">
        <f t="shared" si="25"/>
        <v>1.4914170452053681</v>
      </c>
      <c r="G19" s="52">
        <f t="shared" si="22"/>
        <v>2.2292228496425932E-2</v>
      </c>
      <c r="H19" s="87">
        <f t="shared" si="23"/>
        <v>0.52650627595480937</v>
      </c>
      <c r="I19" s="62" t="s">
        <v>68</v>
      </c>
      <c r="J19" s="88">
        <f t="shared" si="24"/>
        <v>2.2292228496425932E-2</v>
      </c>
    </row>
    <row r="20" spans="2:41" x14ac:dyDescent="0.25">
      <c r="B20" s="73">
        <v>6</v>
      </c>
      <c r="C20" s="86">
        <f t="shared" si="20"/>
        <v>27.9</v>
      </c>
      <c r="D20" s="52">
        <f t="shared" si="21"/>
        <v>0.3502380143083651</v>
      </c>
      <c r="E20" s="52">
        <f>F8</f>
        <v>52.675980000000003</v>
      </c>
      <c r="F20" s="52">
        <f t="shared" si="25"/>
        <v>1.5228092449603443</v>
      </c>
      <c r="G20" s="52">
        <f t="shared" si="22"/>
        <v>2.1792037523217647E-2</v>
      </c>
      <c r="H20" s="87">
        <f t="shared" si="23"/>
        <v>0.52965317398935907</v>
      </c>
      <c r="I20" s="62" t="s">
        <v>68</v>
      </c>
      <c r="J20" s="88">
        <f t="shared" si="24"/>
        <v>2.1792037523217647E-2</v>
      </c>
    </row>
    <row r="21" spans="2:41" x14ac:dyDescent="0.25">
      <c r="B21" s="74"/>
      <c r="C21" s="75"/>
      <c r="D21" s="54"/>
      <c r="G21" s="64"/>
    </row>
    <row r="40" spans="9:13" x14ac:dyDescent="0.25">
      <c r="L40" s="93">
        <f>$M$12</f>
        <v>52.710102666666664</v>
      </c>
      <c r="M40" s="93">
        <f>$R$10</f>
        <v>0.52065785811973642</v>
      </c>
    </row>
    <row r="41" spans="9:13" x14ac:dyDescent="0.25">
      <c r="I41" s="54"/>
      <c r="L41" s="93">
        <f t="shared" ref="L41:L45" si="26">$M$12</f>
        <v>52.710102666666664</v>
      </c>
      <c r="M41" s="93">
        <f t="shared" ref="M41:M45" si="27">$R$10</f>
        <v>0.52065785811973642</v>
      </c>
    </row>
    <row r="42" spans="9:13" x14ac:dyDescent="0.25">
      <c r="L42" s="93">
        <f t="shared" si="26"/>
        <v>52.710102666666664</v>
      </c>
      <c r="M42" s="93">
        <f t="shared" si="27"/>
        <v>0.52065785811973642</v>
      </c>
    </row>
    <row r="43" spans="9:13" x14ac:dyDescent="0.25">
      <c r="L43" s="93">
        <f t="shared" si="26"/>
        <v>52.710102666666664</v>
      </c>
      <c r="M43" s="93">
        <f t="shared" si="27"/>
        <v>0.52065785811973642</v>
      </c>
    </row>
    <row r="44" spans="9:13" x14ac:dyDescent="0.25">
      <c r="L44" s="93">
        <f t="shared" si="26"/>
        <v>52.710102666666664</v>
      </c>
      <c r="M44" s="93">
        <f t="shared" si="27"/>
        <v>0.52065785811973642</v>
      </c>
    </row>
    <row r="45" spans="9:13" x14ac:dyDescent="0.25">
      <c r="L45" s="93">
        <f t="shared" si="26"/>
        <v>52.710102666666664</v>
      </c>
      <c r="M45" s="93">
        <f t="shared" si="27"/>
        <v>0.52065785811973642</v>
      </c>
    </row>
    <row r="51" spans="1:5" x14ac:dyDescent="0.25">
      <c r="A51" s="92">
        <v>5.68</v>
      </c>
      <c r="B51" s="93">
        <f t="shared" ref="B51:B58" si="28">$AB$12</f>
        <v>2.1249999999999996</v>
      </c>
      <c r="C51" s="92">
        <f>4.37</f>
        <v>4.37</v>
      </c>
      <c r="D51" s="92"/>
      <c r="E51" s="92">
        <v>27.4</v>
      </c>
    </row>
    <row r="52" spans="1:5" x14ac:dyDescent="0.25">
      <c r="A52" s="92">
        <v>5.68</v>
      </c>
      <c r="B52" s="93">
        <f t="shared" si="28"/>
        <v>2.1249999999999996</v>
      </c>
      <c r="C52" s="92">
        <f t="shared" ref="C52:C57" si="29">4.37</f>
        <v>4.37</v>
      </c>
      <c r="D52" s="92"/>
      <c r="E52" s="92">
        <v>27.4</v>
      </c>
    </row>
    <row r="53" spans="1:5" x14ac:dyDescent="0.25">
      <c r="A53" s="92">
        <v>5.68</v>
      </c>
      <c r="B53" s="93">
        <f t="shared" si="28"/>
        <v>2.1249999999999996</v>
      </c>
      <c r="C53" s="92">
        <f t="shared" si="29"/>
        <v>4.37</v>
      </c>
      <c r="D53" s="92"/>
      <c r="E53" s="92">
        <v>27.4</v>
      </c>
    </row>
    <row r="54" spans="1:5" x14ac:dyDescent="0.25">
      <c r="A54" s="92">
        <v>5.68</v>
      </c>
      <c r="B54" s="93">
        <f t="shared" si="28"/>
        <v>2.1249999999999996</v>
      </c>
      <c r="C54" s="92">
        <f t="shared" si="29"/>
        <v>4.37</v>
      </c>
      <c r="D54" s="92"/>
      <c r="E54" s="92">
        <v>27.4</v>
      </c>
    </row>
    <row r="55" spans="1:5" x14ac:dyDescent="0.25">
      <c r="A55" s="92">
        <v>5.68</v>
      </c>
      <c r="B55" s="93">
        <f t="shared" si="28"/>
        <v>2.1249999999999996</v>
      </c>
      <c r="C55" s="92">
        <f t="shared" si="29"/>
        <v>4.37</v>
      </c>
      <c r="D55" s="92"/>
      <c r="E55" s="92">
        <v>27.4</v>
      </c>
    </row>
    <row r="56" spans="1:5" x14ac:dyDescent="0.25">
      <c r="A56" s="92">
        <v>5.68</v>
      </c>
      <c r="B56" s="93">
        <f t="shared" si="28"/>
        <v>2.1249999999999996</v>
      </c>
      <c r="C56" s="92">
        <f t="shared" si="29"/>
        <v>4.37</v>
      </c>
      <c r="D56" s="92"/>
      <c r="E56" s="92">
        <v>27.4</v>
      </c>
    </row>
    <row r="57" spans="1:5" x14ac:dyDescent="0.25">
      <c r="A57" s="92">
        <v>5.68</v>
      </c>
      <c r="B57" s="93">
        <f t="shared" si="28"/>
        <v>2.1249999999999996</v>
      </c>
      <c r="C57" s="92">
        <f t="shared" si="29"/>
        <v>4.37</v>
      </c>
      <c r="D57" s="92"/>
      <c r="E57" s="92">
        <v>27.4</v>
      </c>
    </row>
    <row r="58" spans="1:5" x14ac:dyDescent="0.25">
      <c r="A58" s="92">
        <v>5.68</v>
      </c>
      <c r="B58" s="93">
        <f t="shared" si="28"/>
        <v>2.1249999999999996</v>
      </c>
      <c r="C58" s="92">
        <f>4.37</f>
        <v>4.37</v>
      </c>
      <c r="D58" s="92"/>
      <c r="E58" s="92">
        <v>27.4</v>
      </c>
    </row>
  </sheetData>
  <mergeCells count="10">
    <mergeCell ref="H14:J14"/>
    <mergeCell ref="AK1:AN1"/>
    <mergeCell ref="B13:E13"/>
    <mergeCell ref="B1:E1"/>
    <mergeCell ref="V1:Y1"/>
    <mergeCell ref="AA1:AD1"/>
    <mergeCell ref="AF1:AI1"/>
    <mergeCell ref="F1:G1"/>
    <mergeCell ref="L1:O1"/>
    <mergeCell ref="Q1:T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0284-6CAF-4320-B395-E0222A10FB45}">
  <dimension ref="A1:AX58"/>
  <sheetViews>
    <sheetView topLeftCell="A2" zoomScaleNormal="100" workbookViewId="0">
      <selection activeCell="B2" sqref="B2"/>
    </sheetView>
  </sheetViews>
  <sheetFormatPr defaultColWidth="8.77734375" defaultRowHeight="13.2" x14ac:dyDescent="0.25"/>
  <cols>
    <col min="1" max="1" width="30.21875" style="45" customWidth="1"/>
    <col min="2" max="2" width="24.109375" style="45" customWidth="1"/>
    <col min="3" max="3" width="20.77734375" style="45" customWidth="1"/>
    <col min="4" max="4" width="18.44140625" style="45" customWidth="1"/>
    <col min="5" max="5" width="15.109375" style="45" customWidth="1"/>
    <col min="6" max="6" width="13.21875" style="45" customWidth="1"/>
    <col min="7" max="7" width="5.5546875" style="45" customWidth="1"/>
    <col min="8" max="8" width="11.77734375" style="45" customWidth="1"/>
    <col min="9" max="9" width="9.77734375" style="45" customWidth="1"/>
    <col min="10" max="10" width="23.33203125" style="45" customWidth="1"/>
    <col min="11" max="11" width="19.77734375" style="45" customWidth="1"/>
    <col min="12" max="12" width="22.77734375" style="45" customWidth="1"/>
    <col min="13" max="13" width="18.21875" style="45" customWidth="1"/>
    <col min="14" max="14" width="17.77734375" style="45" customWidth="1"/>
    <col min="15" max="15" width="21" style="45" customWidth="1"/>
    <col min="16" max="16" width="12.21875" style="45" customWidth="1"/>
    <col min="17" max="17" width="23.77734375" style="45" customWidth="1"/>
    <col min="18" max="18" width="19.88671875" style="45" customWidth="1"/>
    <col min="19" max="19" width="18.6640625" style="45" customWidth="1"/>
    <col min="20" max="20" width="20.77734375" style="45" customWidth="1"/>
    <col min="21" max="21" width="14.21875" style="45" customWidth="1"/>
    <col min="22" max="22" width="23.21875" style="45" customWidth="1"/>
    <col min="23" max="23" width="21.21875" style="45" customWidth="1"/>
    <col min="24" max="24" width="17.6640625" style="45" customWidth="1"/>
    <col min="25" max="25" width="25.109375" style="45" customWidth="1"/>
    <col min="26" max="26" width="17.88671875" style="45" customWidth="1"/>
    <col min="27" max="27" width="22.109375" style="45" customWidth="1"/>
    <col min="28" max="28" width="18.44140625" style="45" customWidth="1"/>
    <col min="29" max="29" width="18.6640625" style="45" customWidth="1"/>
    <col min="30" max="30" width="19.5546875" style="45" customWidth="1"/>
    <col min="31" max="31" width="17.109375" style="45" customWidth="1"/>
    <col min="32" max="32" width="22.21875" style="45" customWidth="1"/>
    <col min="33" max="33" width="13.109375" style="45" customWidth="1"/>
    <col min="34" max="34" width="16.77734375" style="45" customWidth="1"/>
    <col min="35" max="35" width="22.5546875" style="45" customWidth="1"/>
    <col min="36" max="36" width="11" style="45" customWidth="1"/>
    <col min="37" max="37" width="28.21875" style="45" customWidth="1"/>
    <col min="38" max="38" width="15.21875" style="45" customWidth="1"/>
    <col min="39" max="39" width="14.21875" style="45" customWidth="1"/>
    <col min="40" max="40" width="15.88671875" style="45" customWidth="1"/>
    <col min="41" max="41" width="8.77734375" style="45"/>
    <col min="42" max="42" width="17" style="45" customWidth="1"/>
    <col min="43" max="43" width="20.33203125" style="45" customWidth="1"/>
    <col min="44" max="44" width="16.5546875" style="45" customWidth="1"/>
    <col min="45" max="45" width="18.33203125" style="45" customWidth="1"/>
    <col min="46" max="46" width="19.88671875" style="45" customWidth="1"/>
    <col min="47" max="47" width="26" style="45" customWidth="1"/>
    <col min="48" max="48" width="15.6640625" style="45" customWidth="1"/>
    <col min="49" max="49" width="3.21875" style="45" customWidth="1"/>
    <col min="50" max="16384" width="8.77734375" style="45"/>
  </cols>
  <sheetData>
    <row r="1" spans="1:50" x14ac:dyDescent="0.25">
      <c r="A1" s="108" t="s">
        <v>176</v>
      </c>
      <c r="B1" s="122"/>
      <c r="AK1" s="102"/>
      <c r="AL1" s="102"/>
      <c r="AM1" s="102"/>
      <c r="AN1" s="102"/>
    </row>
    <row r="2" spans="1:50" ht="28.05" customHeight="1" x14ac:dyDescent="0.25">
      <c r="A2" s="48" t="s">
        <v>124</v>
      </c>
      <c r="B2" s="57" t="s">
        <v>177</v>
      </c>
      <c r="C2" s="47" t="s">
        <v>123</v>
      </c>
      <c r="D2" s="57" t="s">
        <v>178</v>
      </c>
      <c r="L2" s="115" t="s">
        <v>164</v>
      </c>
      <c r="M2" s="115"/>
      <c r="N2" s="115"/>
      <c r="O2" s="71"/>
      <c r="P2" s="94"/>
      <c r="Q2" s="123" t="s">
        <v>165</v>
      </c>
      <c r="R2" s="124"/>
      <c r="S2" s="125"/>
      <c r="T2" s="91"/>
      <c r="U2" s="94"/>
      <c r="V2" s="113" t="s">
        <v>166</v>
      </c>
      <c r="W2" s="114"/>
      <c r="X2" s="112"/>
      <c r="Y2" s="90"/>
      <c r="Z2" s="94"/>
      <c r="AA2" s="113" t="s">
        <v>167</v>
      </c>
      <c r="AB2" s="114"/>
      <c r="AC2" s="112"/>
      <c r="AD2" s="71"/>
      <c r="AF2" s="115" t="s">
        <v>168</v>
      </c>
      <c r="AG2" s="115"/>
      <c r="AH2" s="115"/>
      <c r="AI2" s="115"/>
      <c r="AK2" s="120" t="s">
        <v>172</v>
      </c>
      <c r="AL2" s="126"/>
      <c r="AM2" s="126"/>
      <c r="AN2" s="121"/>
      <c r="AP2" s="113" t="s">
        <v>169</v>
      </c>
      <c r="AQ2" s="114"/>
      <c r="AR2" s="114"/>
      <c r="AS2" s="112"/>
      <c r="AT2" s="118" t="s">
        <v>133</v>
      </c>
      <c r="AU2" s="119"/>
    </row>
    <row r="3" spans="1:50" ht="34.049999999999997" customHeight="1" x14ac:dyDescent="0.25">
      <c r="A3" s="53">
        <f>AT4</f>
        <v>51.85005000000001</v>
      </c>
      <c r="B3" s="53">
        <f>AU4</f>
        <v>1.5060400986852633</v>
      </c>
      <c r="C3" s="47">
        <f>AQ15</f>
        <v>27.3</v>
      </c>
      <c r="D3" s="53">
        <f>AR15</f>
        <v>0.3502380143083651</v>
      </c>
      <c r="L3" s="47" t="s">
        <v>132</v>
      </c>
      <c r="M3" s="48" t="s">
        <v>102</v>
      </c>
      <c r="N3" s="57" t="s">
        <v>134</v>
      </c>
      <c r="O3" s="57" t="s">
        <v>110</v>
      </c>
      <c r="Q3" s="47" t="s">
        <v>132</v>
      </c>
      <c r="R3" s="48" t="s">
        <v>103</v>
      </c>
      <c r="S3" s="57" t="s">
        <v>111</v>
      </c>
      <c r="T3" s="57" t="s">
        <v>112</v>
      </c>
      <c r="V3" s="47" t="s">
        <v>132</v>
      </c>
      <c r="W3" s="48" t="s">
        <v>104</v>
      </c>
      <c r="X3" s="57" t="s">
        <v>113</v>
      </c>
      <c r="Y3" s="57" t="s">
        <v>114</v>
      </c>
      <c r="AA3" s="47" t="s">
        <v>132</v>
      </c>
      <c r="AB3" s="48" t="s">
        <v>105</v>
      </c>
      <c r="AC3" s="57" t="s">
        <v>118</v>
      </c>
      <c r="AD3" s="57" t="s">
        <v>119</v>
      </c>
      <c r="AF3" s="47" t="s">
        <v>132</v>
      </c>
      <c r="AG3" s="48" t="s">
        <v>139</v>
      </c>
      <c r="AH3" s="57" t="s">
        <v>144</v>
      </c>
      <c r="AI3" s="57" t="s">
        <v>142</v>
      </c>
      <c r="AK3" s="104" t="s">
        <v>132</v>
      </c>
      <c r="AL3" s="57" t="s">
        <v>149</v>
      </c>
      <c r="AM3" s="57" t="s">
        <v>152</v>
      </c>
      <c r="AN3" s="57" t="s">
        <v>151</v>
      </c>
      <c r="AP3" s="47" t="s">
        <v>132</v>
      </c>
      <c r="AQ3" s="47" t="s">
        <v>56</v>
      </c>
      <c r="AR3" s="47" t="s">
        <v>61</v>
      </c>
      <c r="AS3" s="47" t="s">
        <v>62</v>
      </c>
      <c r="AT3" s="48" t="s">
        <v>69</v>
      </c>
      <c r="AU3" s="57" t="s">
        <v>128</v>
      </c>
    </row>
    <row r="4" spans="1:50" ht="12.45" customHeight="1" x14ac:dyDescent="0.25">
      <c r="A4" s="53">
        <f t="shared" ref="A4:B8" si="0">AT5+A3</f>
        <v>105.1593</v>
      </c>
      <c r="B4" s="53">
        <f t="shared" si="0"/>
        <v>3.0322233475252318</v>
      </c>
      <c r="C4" s="47">
        <f t="shared" ref="C4:D8" si="1">AQ16+C3</f>
        <v>55.1</v>
      </c>
      <c r="D4" s="53">
        <f t="shared" si="1"/>
        <v>0.7004760286167302</v>
      </c>
      <c r="L4" s="47">
        <v>1</v>
      </c>
      <c r="M4" s="47">
        <v>5.65</v>
      </c>
      <c r="N4" s="50">
        <f t="shared" ref="N4:N9" si="2">M4-$M$11</f>
        <v>-3.0000000000000249E-2</v>
      </c>
      <c r="O4" s="51">
        <f>N4^2</f>
        <v>9.0000000000001494E-4</v>
      </c>
      <c r="Q4" s="47">
        <v>1</v>
      </c>
      <c r="R4" s="52">
        <v>2.1</v>
      </c>
      <c r="S4" s="52">
        <f t="shared" ref="S4:S9" si="3">R4-$R$11</f>
        <v>-2.4999999999999467E-2</v>
      </c>
      <c r="T4" s="51">
        <f>S4^2</f>
        <v>6.2499999999997334E-4</v>
      </c>
      <c r="V4" s="47">
        <v>1</v>
      </c>
      <c r="W4" s="47">
        <v>4.37</v>
      </c>
      <c r="X4" s="52">
        <f t="shared" ref="X4:X9" si="4">W4-$W$11</f>
        <v>3.3333333333329662E-3</v>
      </c>
      <c r="Y4" s="51">
        <f>X4^2</f>
        <v>1.1111111111108664E-5</v>
      </c>
      <c r="AA4" s="47">
        <v>1</v>
      </c>
      <c r="AB4" s="47">
        <v>27.3</v>
      </c>
      <c r="AC4" s="53">
        <f t="shared" ref="AC4:AC9" si="5">AB4-$AB$11</f>
        <v>-0.13333333333333286</v>
      </c>
      <c r="AD4" s="51">
        <f>AC4^2</f>
        <v>1.7777777777777653E-2</v>
      </c>
      <c r="AF4" s="48">
        <v>1</v>
      </c>
      <c r="AG4" s="52">
        <f t="shared" ref="AG4:AG9" si="6">AT4</f>
        <v>51.85005000000001</v>
      </c>
      <c r="AH4" s="52">
        <f>AG4-$AG$11</f>
        <v>-0.86005266666665392</v>
      </c>
      <c r="AI4" s="51">
        <f>AH4^2</f>
        <v>0.73969058944042254</v>
      </c>
      <c r="AK4" s="47">
        <f>AF4</f>
        <v>1</v>
      </c>
      <c r="AL4" s="52">
        <f t="shared" ref="AL4:AL9" si="7">AV15</f>
        <v>0.52651829651080362</v>
      </c>
      <c r="AM4" s="52">
        <f>AL4-$AL$11</f>
        <v>5.860438391067202E-3</v>
      </c>
      <c r="AN4" s="51">
        <f>AM4^2</f>
        <v>3.4344738135494332E-5</v>
      </c>
      <c r="AP4" s="47">
        <v>1</v>
      </c>
      <c r="AQ4" s="47">
        <f t="shared" ref="AQ4:AQ9" si="8">M4</f>
        <v>5.65</v>
      </c>
      <c r="AR4" s="52">
        <f t="shared" ref="AR4:AR9" si="9">R4</f>
        <v>2.1</v>
      </c>
      <c r="AS4" s="47">
        <f t="shared" ref="AS4:AS9" si="10">W4</f>
        <v>4.37</v>
      </c>
      <c r="AT4" s="53">
        <f t="shared" ref="AT4:AT9" si="11">AQ4*AR4*AS4</f>
        <v>51.85005000000001</v>
      </c>
      <c r="AU4" s="105">
        <f t="shared" ref="AU4:AU9" si="12">(($AQ$10/AQ4)+($AR$10/AR4)+($AS$10/AS4))*(AT4)</f>
        <v>1.5060400986852633</v>
      </c>
    </row>
    <row r="5" spans="1:50" ht="12.45" customHeight="1" x14ac:dyDescent="0.25">
      <c r="A5" s="53">
        <f t="shared" si="0"/>
        <v>157.53287599999999</v>
      </c>
      <c r="B5" s="53">
        <f t="shared" si="0"/>
        <v>4.5471850381538905</v>
      </c>
      <c r="C5" s="47">
        <f t="shared" si="1"/>
        <v>82.5</v>
      </c>
      <c r="D5" s="53">
        <f t="shared" si="1"/>
        <v>1.0507140429250952</v>
      </c>
      <c r="L5" s="47">
        <v>2</v>
      </c>
      <c r="M5" s="52">
        <v>5.7</v>
      </c>
      <c r="N5" s="50">
        <f t="shared" si="2"/>
        <v>1.9999999999999574E-2</v>
      </c>
      <c r="O5" s="51">
        <f t="shared" ref="O5:O9" si="13">N5^2</f>
        <v>3.9999999999998294E-4</v>
      </c>
      <c r="Q5" s="47">
        <v>2</v>
      </c>
      <c r="R5" s="47">
        <v>2.15</v>
      </c>
      <c r="S5" s="52">
        <f t="shared" si="3"/>
        <v>2.5000000000000355E-2</v>
      </c>
      <c r="T5" s="51">
        <f t="shared" ref="T5:T9" si="14">S5^2</f>
        <v>6.2500000000001779E-4</v>
      </c>
      <c r="V5" s="47">
        <v>2</v>
      </c>
      <c r="W5" s="47">
        <v>4.3499999999999996</v>
      </c>
      <c r="X5" s="52">
        <f t="shared" si="4"/>
        <v>-1.6666666666667496E-2</v>
      </c>
      <c r="Y5" s="51">
        <f t="shared" ref="Y5:Y9" si="15">X5^2</f>
        <v>2.7777777777780542E-4</v>
      </c>
      <c r="AA5" s="47">
        <v>2</v>
      </c>
      <c r="AB5" s="47">
        <v>27.8</v>
      </c>
      <c r="AC5" s="53">
        <f t="shared" si="5"/>
        <v>0.36666666666666714</v>
      </c>
      <c r="AD5" s="51">
        <f t="shared" ref="AD5:AD9" si="16">AC5^2</f>
        <v>0.13444444444444478</v>
      </c>
      <c r="AF5" s="48">
        <v>2</v>
      </c>
      <c r="AG5" s="52">
        <f t="shared" si="6"/>
        <v>53.309249999999992</v>
      </c>
      <c r="AH5" s="52">
        <f>AG5-$AG$11</f>
        <v>0.59914733333332748</v>
      </c>
      <c r="AI5" s="51">
        <f t="shared" ref="AI5:AI9" si="17">AH5^2</f>
        <v>0.35897752704043745</v>
      </c>
      <c r="AK5" s="47">
        <f t="shared" ref="AK5:AK9" si="18">AF5</f>
        <v>2</v>
      </c>
      <c r="AL5" s="52">
        <f t="shared" si="7"/>
        <v>0.5214854832885476</v>
      </c>
      <c r="AM5" s="52">
        <f t="shared" ref="AM5:AM9" si="19">AL5-$AL$11</f>
        <v>8.2762516881118575E-4</v>
      </c>
      <c r="AN5" s="51">
        <f t="shared" ref="AN5:AN9" si="20">AM5^2</f>
        <v>6.8496342004974368E-7</v>
      </c>
      <c r="AP5" s="47">
        <v>2</v>
      </c>
      <c r="AQ5" s="52">
        <f t="shared" si="8"/>
        <v>5.7</v>
      </c>
      <c r="AR5" s="52">
        <f t="shared" si="9"/>
        <v>2.15</v>
      </c>
      <c r="AS5" s="47">
        <f t="shared" si="10"/>
        <v>4.3499999999999996</v>
      </c>
      <c r="AT5" s="53">
        <f t="shared" si="11"/>
        <v>53.309249999999992</v>
      </c>
      <c r="AU5" s="53">
        <f t="shared" si="12"/>
        <v>1.5261832488399685</v>
      </c>
    </row>
    <row r="6" spans="1:50" ht="12.45" customHeight="1" x14ac:dyDescent="0.25">
      <c r="A6" s="53">
        <f t="shared" si="0"/>
        <v>212.30319599999999</v>
      </c>
      <c r="B6" s="53">
        <f t="shared" si="0"/>
        <v>6.0999430450849061</v>
      </c>
      <c r="C6" s="47">
        <f t="shared" si="1"/>
        <v>109.7</v>
      </c>
      <c r="D6" s="53">
        <f t="shared" si="1"/>
        <v>1.4009520572334604</v>
      </c>
      <c r="L6" s="47">
        <v>3</v>
      </c>
      <c r="M6" s="47">
        <v>5.68</v>
      </c>
      <c r="N6" s="50">
        <f t="shared" si="2"/>
        <v>0</v>
      </c>
      <c r="O6" s="51">
        <f t="shared" si="13"/>
        <v>0</v>
      </c>
      <c r="Q6" s="47">
        <v>3</v>
      </c>
      <c r="R6" s="47">
        <v>2.11</v>
      </c>
      <c r="S6" s="52">
        <f t="shared" si="3"/>
        <v>-1.499999999999968E-2</v>
      </c>
      <c r="T6" s="51">
        <f t="shared" si="14"/>
        <v>2.249999999999904E-4</v>
      </c>
      <c r="V6" s="47">
        <v>3</v>
      </c>
      <c r="W6" s="47">
        <v>4.37</v>
      </c>
      <c r="X6" s="52">
        <f t="shared" si="4"/>
        <v>3.3333333333329662E-3</v>
      </c>
      <c r="Y6" s="51">
        <f t="shared" si="15"/>
        <v>1.1111111111108664E-5</v>
      </c>
      <c r="AA6" s="47">
        <v>3</v>
      </c>
      <c r="AB6" s="47">
        <v>27.4</v>
      </c>
      <c r="AC6" s="53">
        <f t="shared" si="5"/>
        <v>-3.3333333333334991E-2</v>
      </c>
      <c r="AD6" s="51">
        <f t="shared" si="16"/>
        <v>1.1111111111112217E-3</v>
      </c>
      <c r="AF6" s="48">
        <v>3</v>
      </c>
      <c r="AG6" s="52">
        <f t="shared" si="6"/>
        <v>52.373575999999993</v>
      </c>
      <c r="AH6" s="52">
        <f t="shared" ref="AH6:AH9" si="21">AG6-$AG$11</f>
        <v>-0.3365266666666713</v>
      </c>
      <c r="AI6" s="51">
        <f t="shared" si="17"/>
        <v>0.1132501973777809</v>
      </c>
      <c r="AK6" s="47">
        <f t="shared" si="18"/>
        <v>3</v>
      </c>
      <c r="AL6" s="52">
        <f t="shared" si="7"/>
        <v>0.52316458207856575</v>
      </c>
      <c r="AM6" s="52">
        <f t="shared" si="19"/>
        <v>2.5067239588293377E-3</v>
      </c>
      <c r="AN6" s="51">
        <f t="shared" si="20"/>
        <v>6.2836650057690276E-6</v>
      </c>
      <c r="AP6" s="47">
        <v>3</v>
      </c>
      <c r="AQ6" s="47">
        <f t="shared" si="8"/>
        <v>5.68</v>
      </c>
      <c r="AR6" s="52">
        <f t="shared" si="9"/>
        <v>2.11</v>
      </c>
      <c r="AS6" s="47">
        <f t="shared" si="10"/>
        <v>4.37</v>
      </c>
      <c r="AT6" s="53">
        <f t="shared" si="11"/>
        <v>52.373575999999993</v>
      </c>
      <c r="AU6" s="53">
        <f t="shared" si="12"/>
        <v>1.5149616906286589</v>
      </c>
    </row>
    <row r="7" spans="1:50" ht="12.45" customHeight="1" x14ac:dyDescent="0.25">
      <c r="A7" s="53">
        <f t="shared" si="0"/>
        <v>263.58463599999999</v>
      </c>
      <c r="B7" s="53">
        <f t="shared" si="0"/>
        <v>7.5913600902902747</v>
      </c>
      <c r="C7" s="47">
        <f t="shared" si="1"/>
        <v>136.69999999999999</v>
      </c>
      <c r="D7" s="53">
        <f t="shared" si="1"/>
        <v>1.7511900715418256</v>
      </c>
      <c r="L7" s="47">
        <v>4</v>
      </c>
      <c r="M7" s="47">
        <v>5.71</v>
      </c>
      <c r="N7" s="50">
        <f t="shared" si="2"/>
        <v>2.9999999999999361E-2</v>
      </c>
      <c r="O7" s="51">
        <f>N7^2</f>
        <v>8.9999999999996159E-4</v>
      </c>
      <c r="Q7" s="47">
        <v>4</v>
      </c>
      <c r="R7" s="47">
        <v>2.1800000000000002</v>
      </c>
      <c r="S7" s="52">
        <f t="shared" si="3"/>
        <v>5.5000000000000604E-2</v>
      </c>
      <c r="T7" s="51">
        <f t="shared" si="14"/>
        <v>3.0250000000000663E-3</v>
      </c>
      <c r="V7" s="47">
        <v>4</v>
      </c>
      <c r="W7" s="52">
        <v>4.4000000000000004</v>
      </c>
      <c r="X7" s="52">
        <f t="shared" si="4"/>
        <v>3.3333333333333215E-2</v>
      </c>
      <c r="Y7" s="51">
        <f t="shared" si="15"/>
        <v>1.1111111111111033E-3</v>
      </c>
      <c r="AA7" s="47">
        <v>4</v>
      </c>
      <c r="AB7" s="47">
        <v>27.2</v>
      </c>
      <c r="AC7" s="53">
        <f t="shared" si="5"/>
        <v>-0.23333333333333428</v>
      </c>
      <c r="AD7" s="51">
        <f t="shared" si="16"/>
        <v>5.4444444444444885E-2</v>
      </c>
      <c r="AF7" s="48">
        <v>4</v>
      </c>
      <c r="AG7" s="52">
        <f t="shared" si="6"/>
        <v>54.770320000000005</v>
      </c>
      <c r="AH7" s="52">
        <f t="shared" si="21"/>
        <v>2.0602173333333411</v>
      </c>
      <c r="AI7" s="51">
        <f t="shared" si="17"/>
        <v>4.2444954605671432</v>
      </c>
      <c r="AK7" s="47">
        <f t="shared" si="18"/>
        <v>4</v>
      </c>
      <c r="AL7" s="52">
        <f t="shared" si="7"/>
        <v>0.49661933689633359</v>
      </c>
      <c r="AM7" s="52">
        <f t="shared" si="19"/>
        <v>-2.4038521223402831E-2</v>
      </c>
      <c r="AN7" s="51">
        <f t="shared" si="20"/>
        <v>5.778505026079883E-4</v>
      </c>
      <c r="AP7" s="47">
        <v>4</v>
      </c>
      <c r="AQ7" s="47">
        <f t="shared" si="8"/>
        <v>5.71</v>
      </c>
      <c r="AR7" s="52">
        <f t="shared" si="9"/>
        <v>2.1800000000000002</v>
      </c>
      <c r="AS7" s="52">
        <f t="shared" si="10"/>
        <v>4.4000000000000004</v>
      </c>
      <c r="AT7" s="53">
        <f t="shared" si="11"/>
        <v>54.770320000000005</v>
      </c>
      <c r="AU7" s="53">
        <f t="shared" si="12"/>
        <v>1.5527580069310156</v>
      </c>
    </row>
    <row r="8" spans="1:50" ht="12.45" customHeight="1" x14ac:dyDescent="0.25">
      <c r="A8" s="53">
        <f t="shared" si="0"/>
        <v>316.26061599999997</v>
      </c>
      <c r="B8" s="53">
        <f t="shared" si="0"/>
        <v>9.1141693352506188</v>
      </c>
      <c r="C8" s="47">
        <f t="shared" si="1"/>
        <v>164.6</v>
      </c>
      <c r="D8" s="53">
        <f t="shared" si="1"/>
        <v>2.1014280858501908</v>
      </c>
      <c r="L8" s="47">
        <v>5</v>
      </c>
      <c r="M8" s="52">
        <v>5.6</v>
      </c>
      <c r="N8" s="50">
        <f t="shared" si="2"/>
        <v>-8.0000000000000959E-2</v>
      </c>
      <c r="O8" s="51">
        <f t="shared" si="13"/>
        <v>6.4000000000001538E-3</v>
      </c>
      <c r="Q8" s="47">
        <v>5</v>
      </c>
      <c r="R8" s="47">
        <v>2.11</v>
      </c>
      <c r="S8" s="52">
        <f t="shared" si="3"/>
        <v>-1.499999999999968E-2</v>
      </c>
      <c r="T8" s="51">
        <f t="shared" si="14"/>
        <v>2.249999999999904E-4</v>
      </c>
      <c r="V8" s="47">
        <v>5</v>
      </c>
      <c r="W8" s="47">
        <v>4.34</v>
      </c>
      <c r="X8" s="52">
        <f t="shared" si="4"/>
        <v>-2.6666666666667282E-2</v>
      </c>
      <c r="Y8" s="51">
        <f t="shared" si="15"/>
        <v>7.11111111111144E-4</v>
      </c>
      <c r="AA8" s="47">
        <v>5</v>
      </c>
      <c r="AB8" s="53">
        <v>27</v>
      </c>
      <c r="AC8" s="53">
        <f t="shared" si="5"/>
        <v>-0.43333333333333357</v>
      </c>
      <c r="AD8" s="51">
        <f t="shared" si="16"/>
        <v>0.18777777777777799</v>
      </c>
      <c r="AF8" s="48">
        <v>5</v>
      </c>
      <c r="AG8" s="52">
        <f t="shared" si="6"/>
        <v>51.281439999999996</v>
      </c>
      <c r="AH8" s="52">
        <f t="shared" si="21"/>
        <v>-1.4286626666666677</v>
      </c>
      <c r="AI8" s="51">
        <f t="shared" si="17"/>
        <v>2.0410770151271143</v>
      </c>
      <c r="AK8" s="47">
        <f t="shared" si="18"/>
        <v>5</v>
      </c>
      <c r="AL8" s="52">
        <f t="shared" si="7"/>
        <v>0.52650627595480937</v>
      </c>
      <c r="AM8" s="52">
        <f t="shared" si="19"/>
        <v>5.8484178350729499E-3</v>
      </c>
      <c r="AN8" s="51">
        <f t="shared" si="20"/>
        <v>3.4203991173599371E-5</v>
      </c>
      <c r="AP8" s="47">
        <v>5</v>
      </c>
      <c r="AQ8" s="52">
        <f t="shared" si="8"/>
        <v>5.6</v>
      </c>
      <c r="AR8" s="52">
        <f t="shared" si="9"/>
        <v>2.11</v>
      </c>
      <c r="AS8" s="47">
        <f t="shared" si="10"/>
        <v>4.34</v>
      </c>
      <c r="AT8" s="53">
        <f t="shared" si="11"/>
        <v>51.281439999999996</v>
      </c>
      <c r="AU8" s="53">
        <f t="shared" si="12"/>
        <v>1.4914170452053681</v>
      </c>
    </row>
    <row r="9" spans="1:50" ht="12.45" customHeight="1" x14ac:dyDescent="0.25">
      <c r="L9" s="47">
        <v>6</v>
      </c>
      <c r="M9" s="47">
        <v>5.74</v>
      </c>
      <c r="N9" s="50">
        <f t="shared" si="2"/>
        <v>5.9999999999999609E-2</v>
      </c>
      <c r="O9" s="51">
        <f t="shared" si="13"/>
        <v>3.5999999999999531E-3</v>
      </c>
      <c r="Q9" s="47">
        <v>6</v>
      </c>
      <c r="R9" s="52">
        <v>2.1</v>
      </c>
      <c r="S9" s="52">
        <f t="shared" si="3"/>
        <v>-2.4999999999999467E-2</v>
      </c>
      <c r="T9" s="51">
        <f t="shared" si="14"/>
        <v>6.2499999999997334E-4</v>
      </c>
      <c r="V9" s="47">
        <v>6</v>
      </c>
      <c r="W9" s="47">
        <v>4.37</v>
      </c>
      <c r="X9" s="52">
        <f t="shared" si="4"/>
        <v>3.3333333333329662E-3</v>
      </c>
      <c r="Y9" s="51">
        <f t="shared" si="15"/>
        <v>1.1111111111108664E-5</v>
      </c>
      <c r="AA9" s="47">
        <v>6</v>
      </c>
      <c r="AB9" s="47">
        <v>27.9</v>
      </c>
      <c r="AC9" s="53">
        <f t="shared" si="5"/>
        <v>0.46666666666666501</v>
      </c>
      <c r="AD9" s="51">
        <f t="shared" si="16"/>
        <v>0.21777777777777624</v>
      </c>
      <c r="AF9" s="48">
        <v>6</v>
      </c>
      <c r="AG9" s="52">
        <f t="shared" si="6"/>
        <v>52.675980000000003</v>
      </c>
      <c r="AH9" s="52">
        <f t="shared" si="21"/>
        <v>-3.4122666666661416E-2</v>
      </c>
      <c r="AI9" s="51">
        <f t="shared" si="17"/>
        <v>1.1643563804440862E-3</v>
      </c>
      <c r="AK9" s="47">
        <f t="shared" si="18"/>
        <v>6</v>
      </c>
      <c r="AL9" s="52">
        <f t="shared" si="7"/>
        <v>0.52965317398935907</v>
      </c>
      <c r="AM9" s="52">
        <f t="shared" si="19"/>
        <v>8.9953158696226554E-3</v>
      </c>
      <c r="AN9" s="51">
        <f t="shared" si="20"/>
        <v>8.0915707594285188E-5</v>
      </c>
      <c r="AP9" s="47">
        <v>6</v>
      </c>
      <c r="AQ9" s="47">
        <f t="shared" si="8"/>
        <v>5.74</v>
      </c>
      <c r="AR9" s="52">
        <f t="shared" si="9"/>
        <v>2.1</v>
      </c>
      <c r="AS9" s="47">
        <f t="shared" si="10"/>
        <v>4.37</v>
      </c>
      <c r="AT9" s="53">
        <f t="shared" si="11"/>
        <v>52.675980000000003</v>
      </c>
      <c r="AU9" s="53">
        <f t="shared" si="12"/>
        <v>1.5228092449603443</v>
      </c>
    </row>
    <row r="10" spans="1:50" x14ac:dyDescent="0.25">
      <c r="AP10" s="48" t="s">
        <v>71</v>
      </c>
      <c r="AQ10" s="61">
        <f>O13</f>
        <v>4.9396356140914005E-2</v>
      </c>
      <c r="AR10" s="61">
        <f>T13</f>
        <v>3.2710854467592289E-2</v>
      </c>
      <c r="AS10" s="61">
        <f>Y13</f>
        <v>2.0655911179773112E-2</v>
      </c>
      <c r="AT10" s="76"/>
    </row>
    <row r="11" spans="1:50" ht="14.55" customHeight="1" x14ac:dyDescent="0.25">
      <c r="L11" s="48" t="s">
        <v>135</v>
      </c>
      <c r="M11" s="45">
        <f>AVERAGE(M4:M9)</f>
        <v>5.6800000000000006</v>
      </c>
      <c r="N11" s="48" t="s">
        <v>136</v>
      </c>
      <c r="O11" s="51">
        <f>(SUM(O4:O9))/(COUNT(O4:O9)-1)</f>
        <v>2.4400000000000129E-3</v>
      </c>
      <c r="Q11" s="57" t="s">
        <v>115</v>
      </c>
      <c r="R11" s="52">
        <f>AVERAGE(R4:R9)</f>
        <v>2.1249999999999996</v>
      </c>
      <c r="S11" s="48" t="s">
        <v>120</v>
      </c>
      <c r="T11" s="51">
        <f>SUM(T4:T9)/(COUNT(T4:T9)-1)</f>
        <v>1.0700000000000024E-3</v>
      </c>
      <c r="V11" s="57" t="s">
        <v>116</v>
      </c>
      <c r="W11" s="52">
        <f>AVERAGE(W4:W9)</f>
        <v>4.3666666666666671</v>
      </c>
      <c r="X11" s="48" t="s">
        <v>121</v>
      </c>
      <c r="Y11" s="51">
        <f>SUM(Y4:Y9)/(COUNT(Y4:Y9)-1)</f>
        <v>4.2666666666667577E-4</v>
      </c>
      <c r="AA11" s="57" t="s">
        <v>117</v>
      </c>
      <c r="AB11" s="53">
        <f>AVERAGE(AB4:AB9)</f>
        <v>27.433333333333334</v>
      </c>
      <c r="AC11" s="48" t="s">
        <v>122</v>
      </c>
      <c r="AD11" s="51">
        <f>SUM(AD4:AD9)/(COUNT(AD4:AD9)-1)</f>
        <v>0.12266666666666656</v>
      </c>
      <c r="AF11" s="57" t="s">
        <v>141</v>
      </c>
      <c r="AG11" s="52">
        <f>AVERAGE(AG4:AG9)</f>
        <v>52.710102666666664</v>
      </c>
      <c r="AH11" s="57" t="s">
        <v>143</v>
      </c>
      <c r="AI11" s="52">
        <f>SUM(AI4:AI9)/(COUNT(AI4:AI9)-1)</f>
        <v>1.4997310291866686</v>
      </c>
      <c r="AK11" s="48" t="s">
        <v>145</v>
      </c>
      <c r="AL11" s="52">
        <f>AVERAGE(AL4:AL9)</f>
        <v>0.52065785811973642</v>
      </c>
      <c r="AM11" s="98" t="s">
        <v>150</v>
      </c>
      <c r="AN11" s="51">
        <f>SUM(AN4:AN9)/(COUNT(AN4:AN9)-1)</f>
        <v>1.4685671358743719E-4</v>
      </c>
    </row>
    <row r="12" spans="1:50" ht="19.5" customHeight="1" x14ac:dyDescent="0.25">
      <c r="L12" s="67" t="s">
        <v>106</v>
      </c>
      <c r="M12" s="52">
        <f>SQRT(O11)</f>
        <v>4.9396356140914005E-2</v>
      </c>
      <c r="N12" s="68"/>
      <c r="Q12" s="67" t="s">
        <v>107</v>
      </c>
      <c r="R12" s="52">
        <f>SQRT(T11)</f>
        <v>3.2710854467592289E-2</v>
      </c>
      <c r="S12" s="47"/>
      <c r="V12" s="67" t="s">
        <v>108</v>
      </c>
      <c r="W12" s="52">
        <f>SQRT(Y11)</f>
        <v>2.0655911179773112E-2</v>
      </c>
      <c r="X12" s="47"/>
      <c r="AA12" s="67" t="s">
        <v>109</v>
      </c>
      <c r="AB12" s="53">
        <f>SQRT(AD11)</f>
        <v>0.3502380143083651</v>
      </c>
      <c r="AC12" s="47"/>
      <c r="AF12" s="103" t="s">
        <v>140</v>
      </c>
      <c r="AG12" s="86">
        <f>SQRT(AI11)</f>
        <v>1.2246350595939464</v>
      </c>
      <c r="AK12" s="101" t="s">
        <v>146</v>
      </c>
      <c r="AL12" s="86">
        <f>SQRT(AN11)</f>
        <v>1.2118445180279406E-2</v>
      </c>
    </row>
    <row r="13" spans="1:50" ht="25.05" customHeight="1" x14ac:dyDescent="0.25">
      <c r="L13" s="57" t="s">
        <v>57</v>
      </c>
      <c r="M13" s="77">
        <f>AVERAGE(M4:M9)</f>
        <v>5.6800000000000006</v>
      </c>
      <c r="N13" s="78" t="s">
        <v>0</v>
      </c>
      <c r="O13" s="77">
        <f>SQRT(O11)</f>
        <v>4.9396356140914005E-2</v>
      </c>
      <c r="Q13" s="57" t="s">
        <v>58</v>
      </c>
      <c r="R13" s="77">
        <f>AVERAGE(R4:R9)</f>
        <v>2.1249999999999996</v>
      </c>
      <c r="S13" s="78" t="s">
        <v>0</v>
      </c>
      <c r="T13" s="77">
        <f>SQRT(T11)</f>
        <v>3.2710854467592289E-2</v>
      </c>
      <c r="V13" s="57" t="s">
        <v>59</v>
      </c>
      <c r="W13" s="77">
        <f>AVERAGE(W4:W9)</f>
        <v>4.3666666666666671</v>
      </c>
      <c r="X13" s="78" t="s">
        <v>0</v>
      </c>
      <c r="Y13" s="77">
        <f>SQRT(Y11)</f>
        <v>2.0655911179773112E-2</v>
      </c>
      <c r="AA13" s="57" t="s">
        <v>60</v>
      </c>
      <c r="AB13" s="79">
        <v>27.433333333333334</v>
      </c>
      <c r="AC13" s="78" t="s">
        <v>0</v>
      </c>
      <c r="AD13" s="79">
        <f>SQRT(AD11)</f>
        <v>0.3502380143083651</v>
      </c>
      <c r="AF13" s="57" t="s">
        <v>147</v>
      </c>
      <c r="AG13" s="77">
        <f>AG11</f>
        <v>52.710102666666664</v>
      </c>
      <c r="AH13" s="78" t="s">
        <v>0</v>
      </c>
      <c r="AI13" s="77">
        <f>AG12</f>
        <v>1.2246350595939464</v>
      </c>
      <c r="AK13" s="57" t="s">
        <v>154</v>
      </c>
      <c r="AL13" s="77">
        <f>AL11</f>
        <v>0.52065785811973642</v>
      </c>
      <c r="AM13" s="78" t="s">
        <v>0</v>
      </c>
      <c r="AN13" s="77">
        <f>AL12</f>
        <v>1.2118445180279406E-2</v>
      </c>
      <c r="AP13" s="113" t="s">
        <v>170</v>
      </c>
      <c r="AQ13" s="114"/>
      <c r="AR13" s="114"/>
      <c r="AS13" s="112"/>
      <c r="AT13" s="71"/>
      <c r="AU13" s="70" t="s">
        <v>70</v>
      </c>
      <c r="AV13" s="99"/>
      <c r="AW13" s="68"/>
      <c r="AX13" s="47" t="s">
        <v>64</v>
      </c>
    </row>
    <row r="14" spans="1:50" ht="27" customHeight="1" x14ac:dyDescent="0.25">
      <c r="AP14" s="47" t="s">
        <v>132</v>
      </c>
      <c r="AQ14" s="47" t="s">
        <v>65</v>
      </c>
      <c r="AR14" s="57" t="s">
        <v>130</v>
      </c>
      <c r="AS14" s="48" t="s">
        <v>66</v>
      </c>
      <c r="AT14" s="57" t="s">
        <v>129</v>
      </c>
      <c r="AU14" s="57" t="s">
        <v>131</v>
      </c>
      <c r="AV14" s="96" t="s">
        <v>67</v>
      </c>
      <c r="AW14" s="97"/>
      <c r="AX14" s="95"/>
    </row>
    <row r="15" spans="1:50" x14ac:dyDescent="0.25">
      <c r="AP15" s="47">
        <v>1</v>
      </c>
      <c r="AQ15" s="52">
        <f t="shared" ref="AQ15:AQ20" si="22">AB4</f>
        <v>27.3</v>
      </c>
      <c r="AR15" s="52">
        <f t="shared" ref="AR15:AR20" si="23">$AD$13/AQ15*AQ15</f>
        <v>0.3502380143083651</v>
      </c>
      <c r="AS15" s="52">
        <f>AT4</f>
        <v>51.85005000000001</v>
      </c>
      <c r="AT15" s="52">
        <f>AU4</f>
        <v>1.5060400986852633</v>
      </c>
      <c r="AU15" s="52">
        <f t="shared" ref="AU15:AU20" si="24">(($AD$13/AQ15)+($AU$4/AS15))*(AQ15/AS15)</f>
        <v>2.204811145881426E-2</v>
      </c>
      <c r="AV15" s="87">
        <f t="shared" ref="AV15:AV20" si="25">AQ15/AS15</f>
        <v>0.52651829651080362</v>
      </c>
      <c r="AW15" s="89" t="s">
        <v>68</v>
      </c>
      <c r="AX15" s="88">
        <f>AU15</f>
        <v>2.204811145881426E-2</v>
      </c>
    </row>
    <row r="16" spans="1:50" x14ac:dyDescent="0.25">
      <c r="A16" s="113" t="s">
        <v>175</v>
      </c>
      <c r="B16" s="112"/>
      <c r="AP16" s="47">
        <v>2</v>
      </c>
      <c r="AQ16" s="52">
        <f t="shared" si="22"/>
        <v>27.8</v>
      </c>
      <c r="AR16" s="52">
        <f t="shared" si="23"/>
        <v>0.3502380143083651</v>
      </c>
      <c r="AS16" s="52">
        <f>AT5</f>
        <v>53.309249999999992</v>
      </c>
      <c r="AT16" s="52">
        <f t="shared" ref="AT16:AT20" si="26">AU5</f>
        <v>1.5261832488399685</v>
      </c>
      <c r="AU16" s="52">
        <f t="shared" si="24"/>
        <v>2.1302420555966962E-2</v>
      </c>
      <c r="AV16" s="87">
        <f t="shared" si="25"/>
        <v>0.5214854832885476</v>
      </c>
      <c r="AW16" s="89" t="s">
        <v>68</v>
      </c>
      <c r="AX16" s="88">
        <f t="shared" ref="AX16:AX20" si="27">AU16</f>
        <v>2.1302420555966962E-2</v>
      </c>
    </row>
    <row r="17" spans="1:50" ht="13.5" customHeight="1" x14ac:dyDescent="0.25">
      <c r="A17" s="48" t="s">
        <v>132</v>
      </c>
      <c r="B17" s="48" t="s">
        <v>179</v>
      </c>
      <c r="C17" s="48" t="s">
        <v>123</v>
      </c>
      <c r="D17" s="48" t="s">
        <v>125</v>
      </c>
      <c r="E17" s="48" t="s">
        <v>126</v>
      </c>
      <c r="F17" s="48" t="s">
        <v>127</v>
      </c>
      <c r="AP17" s="47">
        <v>3</v>
      </c>
      <c r="AQ17" s="52">
        <f t="shared" si="22"/>
        <v>27.4</v>
      </c>
      <c r="AR17" s="52">
        <f t="shared" si="23"/>
        <v>0.3502380143083651</v>
      </c>
      <c r="AS17" s="52">
        <f>AT6</f>
        <v>52.373575999999993</v>
      </c>
      <c r="AT17" s="52">
        <f t="shared" si="26"/>
        <v>1.5149616906286589</v>
      </c>
      <c r="AU17" s="52">
        <f t="shared" si="24"/>
        <v>2.1731280161786218E-2</v>
      </c>
      <c r="AV17" s="87">
        <f t="shared" si="25"/>
        <v>0.52316458207856575</v>
      </c>
      <c r="AW17" s="89" t="s">
        <v>68</v>
      </c>
      <c r="AX17" s="88">
        <f t="shared" si="27"/>
        <v>2.1731280161786218E-2</v>
      </c>
    </row>
    <row r="18" spans="1:50" x14ac:dyDescent="0.25">
      <c r="A18" s="47">
        <v>1</v>
      </c>
      <c r="B18" s="53">
        <f t="shared" ref="B18:B23" si="28">A3</f>
        <v>51.85005000000001</v>
      </c>
      <c r="C18" s="47">
        <f t="shared" ref="C18:C23" si="29">C3</f>
        <v>27.3</v>
      </c>
      <c r="D18" s="53">
        <f>B18^2</f>
        <v>2688.4276850025012</v>
      </c>
      <c r="E18" s="53">
        <f>C18^2</f>
        <v>745.29000000000008</v>
      </c>
      <c r="F18" s="53">
        <f t="shared" ref="F18:F23" si="30">B18*C18</f>
        <v>1415.5063650000004</v>
      </c>
      <c r="AP18" s="47">
        <v>4</v>
      </c>
      <c r="AQ18" s="52">
        <f t="shared" si="22"/>
        <v>27.2</v>
      </c>
      <c r="AR18" s="52">
        <f t="shared" si="23"/>
        <v>0.3502380143083651</v>
      </c>
      <c r="AS18" s="52">
        <f>AT7</f>
        <v>54.770320000000005</v>
      </c>
      <c r="AT18" s="52">
        <f t="shared" si="26"/>
        <v>1.5527580069310156</v>
      </c>
      <c r="AU18" s="52">
        <f t="shared" si="24"/>
        <v>2.0050396810840785E-2</v>
      </c>
      <c r="AV18" s="87">
        <f t="shared" si="25"/>
        <v>0.49661933689633359</v>
      </c>
      <c r="AW18" s="89" t="s">
        <v>68</v>
      </c>
      <c r="AX18" s="88">
        <f t="shared" si="27"/>
        <v>2.0050396810840785E-2</v>
      </c>
    </row>
    <row r="19" spans="1:50" x14ac:dyDescent="0.25">
      <c r="A19" s="47">
        <v>2</v>
      </c>
      <c r="B19" s="53">
        <f t="shared" si="28"/>
        <v>105.1593</v>
      </c>
      <c r="C19" s="47">
        <f t="shared" si="29"/>
        <v>55.1</v>
      </c>
      <c r="D19" s="53">
        <f t="shared" ref="D19:E23" si="31">B19^2</f>
        <v>11058.47837649</v>
      </c>
      <c r="E19" s="53">
        <f t="shared" si="31"/>
        <v>3036.01</v>
      </c>
      <c r="F19" s="53">
        <f t="shared" si="30"/>
        <v>5794.2774300000001</v>
      </c>
      <c r="AP19" s="47">
        <v>5</v>
      </c>
      <c r="AQ19" s="52">
        <f t="shared" si="22"/>
        <v>27</v>
      </c>
      <c r="AR19" s="52">
        <f t="shared" si="23"/>
        <v>0.3502380143083651</v>
      </c>
      <c r="AS19" s="52">
        <f>AT8</f>
        <v>51.281439999999996</v>
      </c>
      <c r="AT19" s="52">
        <f t="shared" si="26"/>
        <v>1.4914170452053681</v>
      </c>
      <c r="AU19" s="52">
        <f t="shared" si="24"/>
        <v>2.2292228496425932E-2</v>
      </c>
      <c r="AV19" s="87">
        <f t="shared" si="25"/>
        <v>0.52650627595480937</v>
      </c>
      <c r="AW19" s="89" t="s">
        <v>68</v>
      </c>
      <c r="AX19" s="88">
        <f t="shared" si="27"/>
        <v>2.2292228496425932E-2</v>
      </c>
    </row>
    <row r="20" spans="1:50" x14ac:dyDescent="0.25">
      <c r="A20" s="47">
        <v>3</v>
      </c>
      <c r="B20" s="53">
        <f t="shared" si="28"/>
        <v>157.53287599999999</v>
      </c>
      <c r="C20" s="47">
        <f t="shared" si="29"/>
        <v>82.5</v>
      </c>
      <c r="D20" s="53">
        <f t="shared" si="31"/>
        <v>24816.607020831372</v>
      </c>
      <c r="E20" s="53">
        <f t="shared" si="31"/>
        <v>6806.25</v>
      </c>
      <c r="F20" s="53">
        <f t="shared" si="30"/>
        <v>12996.462269999998</v>
      </c>
      <c r="AP20" s="47">
        <v>6</v>
      </c>
      <c r="AQ20" s="52">
        <f t="shared" si="22"/>
        <v>27.9</v>
      </c>
      <c r="AR20" s="52">
        <f t="shared" si="23"/>
        <v>0.3502380143083651</v>
      </c>
      <c r="AS20" s="52">
        <f>AT9</f>
        <v>52.675980000000003</v>
      </c>
      <c r="AT20" s="52">
        <f t="shared" si="26"/>
        <v>1.5228092449603443</v>
      </c>
      <c r="AU20" s="52">
        <f t="shared" si="24"/>
        <v>2.1792037523217647E-2</v>
      </c>
      <c r="AV20" s="87">
        <f t="shared" si="25"/>
        <v>0.52965317398935907</v>
      </c>
      <c r="AW20" s="89" t="s">
        <v>68</v>
      </c>
      <c r="AX20" s="88">
        <f t="shared" si="27"/>
        <v>2.1792037523217647E-2</v>
      </c>
    </row>
    <row r="21" spans="1:50" x14ac:dyDescent="0.25">
      <c r="A21" s="47">
        <v>4</v>
      </c>
      <c r="B21" s="53">
        <f t="shared" si="28"/>
        <v>212.30319599999999</v>
      </c>
      <c r="C21" s="47">
        <f t="shared" si="29"/>
        <v>109.7</v>
      </c>
      <c r="D21" s="53">
        <f t="shared" si="31"/>
        <v>45072.647031814413</v>
      </c>
      <c r="E21" s="53">
        <f t="shared" si="31"/>
        <v>12034.09</v>
      </c>
      <c r="F21" s="53">
        <f t="shared" si="30"/>
        <v>23289.660601199997</v>
      </c>
    </row>
    <row r="22" spans="1:50" x14ac:dyDescent="0.25">
      <c r="A22" s="47">
        <v>5</v>
      </c>
      <c r="B22" s="53">
        <f t="shared" si="28"/>
        <v>263.58463599999999</v>
      </c>
      <c r="C22" s="47">
        <f t="shared" si="29"/>
        <v>136.69999999999999</v>
      </c>
      <c r="D22" s="53">
        <f t="shared" si="31"/>
        <v>69476.860335252495</v>
      </c>
      <c r="E22" s="53">
        <f t="shared" si="31"/>
        <v>18686.889999999996</v>
      </c>
      <c r="F22" s="53">
        <f t="shared" si="30"/>
        <v>36032.019741199998</v>
      </c>
    </row>
    <row r="23" spans="1:50" x14ac:dyDescent="0.25">
      <c r="A23" s="47">
        <v>6</v>
      </c>
      <c r="B23" s="53">
        <f t="shared" si="28"/>
        <v>316.26061599999997</v>
      </c>
      <c r="C23" s="47">
        <f t="shared" si="29"/>
        <v>164.6</v>
      </c>
      <c r="D23" s="53">
        <f t="shared" si="31"/>
        <v>100020.77723269943</v>
      </c>
      <c r="E23" s="53">
        <f t="shared" si="31"/>
        <v>27093.16</v>
      </c>
      <c r="F23" s="53">
        <f t="shared" si="30"/>
        <v>52056.497393599995</v>
      </c>
    </row>
    <row r="25" spans="1:50" ht="44.4" x14ac:dyDescent="0.25">
      <c r="A25" s="57" t="s">
        <v>173</v>
      </c>
      <c r="B25" s="53">
        <f>SUM(B18:B23)</f>
        <v>1106.6906739999999</v>
      </c>
      <c r="C25" s="53">
        <f>SUM(C18:C23)</f>
        <v>575.9</v>
      </c>
      <c r="D25" s="53">
        <f>SUM(D18:D23)</f>
        <v>253133.7976820902</v>
      </c>
      <c r="E25" s="53">
        <f>SUM(E18:E23)</f>
        <v>68401.69</v>
      </c>
      <c r="F25" s="53">
        <f>SUM(F18:F23)</f>
        <v>131584.423801</v>
      </c>
    </row>
    <row r="26" spans="1:50" ht="25.05" customHeight="1" x14ac:dyDescent="0.25"/>
    <row r="27" spans="1:50" ht="37.5" customHeight="1" x14ac:dyDescent="0.25">
      <c r="A27" s="120" t="s">
        <v>171</v>
      </c>
      <c r="B27" s="121"/>
      <c r="D27" s="120" t="s">
        <v>174</v>
      </c>
      <c r="E27" s="121"/>
    </row>
    <row r="28" spans="1:50" ht="26.4" x14ac:dyDescent="0.25">
      <c r="A28" s="80" t="s">
        <v>15</v>
      </c>
      <c r="B28" s="81">
        <f>(F25-(1/A23)*B25*C25)/(D25-(1/A23)*(B25^2))</f>
        <v>0.51749469506399504</v>
      </c>
      <c r="D28" s="57" t="s">
        <v>179</v>
      </c>
      <c r="E28" s="57" t="s">
        <v>123</v>
      </c>
    </row>
    <row r="29" spans="1:50" x14ac:dyDescent="0.25">
      <c r="A29" s="82" t="s">
        <v>7</v>
      </c>
      <c r="B29" s="83">
        <f>(1/A23)*(C25-(B28*B25))</f>
        <v>0.53224118803380327</v>
      </c>
      <c r="D29" s="53">
        <v>0</v>
      </c>
      <c r="E29" s="53">
        <f t="shared" ref="E29:E36" si="32">$B$28*D29+$B$29</f>
        <v>0.53224118803380327</v>
      </c>
    </row>
    <row r="30" spans="1:50" ht="13.8" x14ac:dyDescent="0.25">
      <c r="A30" s="84" t="s">
        <v>23</v>
      </c>
      <c r="B30" s="81">
        <f>(B31)/(SQRT(D25-(1/A23)*B25^2))</f>
        <v>2.1793414516297653E-3</v>
      </c>
      <c r="D30" s="53">
        <v>50</v>
      </c>
      <c r="E30" s="53">
        <f t="shared" si="32"/>
        <v>26.406975941233558</v>
      </c>
    </row>
    <row r="31" spans="1:50" ht="13.8" x14ac:dyDescent="0.25">
      <c r="A31" s="82" t="s">
        <v>72</v>
      </c>
      <c r="B31" s="83">
        <f>SQRT((E25-B29*C25-B28*F25)/(A23-2))</f>
        <v>0.48244941220849041</v>
      </c>
      <c r="D31" s="53">
        <v>100</v>
      </c>
      <c r="E31" s="53">
        <f t="shared" si="32"/>
        <v>52.281710694433308</v>
      </c>
    </row>
    <row r="32" spans="1:50" x14ac:dyDescent="0.25">
      <c r="D32" s="53">
        <v>150</v>
      </c>
      <c r="E32" s="53">
        <f t="shared" si="32"/>
        <v>78.156445447633061</v>
      </c>
    </row>
    <row r="33" spans="4:5" x14ac:dyDescent="0.25">
      <c r="D33" s="53">
        <v>200</v>
      </c>
      <c r="E33" s="53">
        <f t="shared" si="32"/>
        <v>104.03118020083282</v>
      </c>
    </row>
    <row r="34" spans="4:5" x14ac:dyDescent="0.25">
      <c r="D34" s="53">
        <v>250</v>
      </c>
      <c r="E34" s="53">
        <f t="shared" si="32"/>
        <v>129.90591495403254</v>
      </c>
    </row>
    <row r="35" spans="4:5" x14ac:dyDescent="0.25">
      <c r="D35" s="53">
        <v>300</v>
      </c>
      <c r="E35" s="53">
        <f t="shared" si="32"/>
        <v>155.7806497072323</v>
      </c>
    </row>
    <row r="36" spans="4:5" x14ac:dyDescent="0.25">
      <c r="D36" s="53">
        <v>350</v>
      </c>
      <c r="E36" s="53">
        <f t="shared" si="32"/>
        <v>181.65538446043206</v>
      </c>
    </row>
    <row r="51" spans="2:2" x14ac:dyDescent="0.25">
      <c r="B51" s="54"/>
    </row>
    <row r="52" spans="2:2" x14ac:dyDescent="0.25">
      <c r="B52" s="54"/>
    </row>
    <row r="53" spans="2:2" x14ac:dyDescent="0.25">
      <c r="B53" s="54"/>
    </row>
    <row r="54" spans="2:2" x14ac:dyDescent="0.25">
      <c r="B54" s="54"/>
    </row>
    <row r="55" spans="2:2" x14ac:dyDescent="0.25">
      <c r="B55" s="54"/>
    </row>
    <row r="56" spans="2:2" x14ac:dyDescent="0.25">
      <c r="B56" s="54"/>
    </row>
    <row r="57" spans="2:2" x14ac:dyDescent="0.25">
      <c r="B57" s="54"/>
    </row>
    <row r="58" spans="2:2" x14ac:dyDescent="0.25">
      <c r="B58" s="54"/>
    </row>
  </sheetData>
  <mergeCells count="13">
    <mergeCell ref="AT2:AU2"/>
    <mergeCell ref="AP13:AS13"/>
    <mergeCell ref="A27:B27"/>
    <mergeCell ref="D27:E27"/>
    <mergeCell ref="A1:B1"/>
    <mergeCell ref="AA2:AC2"/>
    <mergeCell ref="V2:X2"/>
    <mergeCell ref="Q2:S2"/>
    <mergeCell ref="A16:B16"/>
    <mergeCell ref="L2:N2"/>
    <mergeCell ref="AF2:AI2"/>
    <mergeCell ref="AK2:AN2"/>
    <mergeCell ref="AP2:AS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3"/>
  <sheetViews>
    <sheetView tabSelected="1" topLeftCell="B1" workbookViewId="0">
      <selection activeCell="C15" sqref="C15"/>
    </sheetView>
  </sheetViews>
  <sheetFormatPr defaultColWidth="14.44140625" defaultRowHeight="15.75" customHeight="1" x14ac:dyDescent="0.25"/>
  <cols>
    <col min="1" max="16384" width="14.44140625" style="33"/>
  </cols>
  <sheetData>
    <row r="1" spans="1:11" ht="15.75" customHeight="1" x14ac:dyDescent="0.25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1" ht="15.75" customHeight="1" x14ac:dyDescent="0.25">
      <c r="A2" s="26" t="s">
        <v>35</v>
      </c>
      <c r="B2" s="26" t="s">
        <v>37</v>
      </c>
      <c r="C2" s="134"/>
      <c r="D2" s="135" t="s">
        <v>36</v>
      </c>
      <c r="E2" s="26" t="s">
        <v>37</v>
      </c>
      <c r="F2" s="134"/>
      <c r="G2" s="135" t="s">
        <v>38</v>
      </c>
      <c r="H2" s="26" t="s">
        <v>39</v>
      </c>
      <c r="I2" s="134"/>
      <c r="J2" s="136" t="s">
        <v>40</v>
      </c>
      <c r="K2" s="134" t="s">
        <v>41</v>
      </c>
    </row>
    <row r="3" spans="1:11" ht="15.75" customHeight="1" x14ac:dyDescent="0.25">
      <c r="A3" s="26" t="s">
        <v>5</v>
      </c>
      <c r="B3" s="26">
        <v>5</v>
      </c>
      <c r="C3" s="134"/>
      <c r="D3" s="26" t="s">
        <v>5</v>
      </c>
      <c r="E3" s="26">
        <v>6</v>
      </c>
      <c r="F3" s="134"/>
      <c r="G3" s="26" t="s">
        <v>5</v>
      </c>
      <c r="H3" s="26">
        <v>6</v>
      </c>
      <c r="I3" s="134"/>
      <c r="J3" s="134" t="s">
        <v>5</v>
      </c>
      <c r="K3" s="134">
        <v>6</v>
      </c>
    </row>
    <row r="4" spans="1:11" ht="15.75" customHeight="1" x14ac:dyDescent="0.25">
      <c r="A4" s="26" t="s">
        <v>7</v>
      </c>
      <c r="B4" s="26">
        <v>7</v>
      </c>
      <c r="C4" s="134"/>
      <c r="D4" s="26" t="s">
        <v>7</v>
      </c>
      <c r="E4" s="26">
        <v>2</v>
      </c>
      <c r="F4" s="134"/>
      <c r="G4" s="26" t="s">
        <v>7</v>
      </c>
      <c r="H4" s="26">
        <v>2</v>
      </c>
      <c r="I4" s="134"/>
      <c r="J4" s="134" t="s">
        <v>7</v>
      </c>
      <c r="K4" s="134">
        <v>2</v>
      </c>
    </row>
    <row r="5" spans="1:11" ht="15.75" customHeight="1" x14ac:dyDescent="0.25">
      <c r="A5" s="26" t="s">
        <v>8</v>
      </c>
      <c r="B5" s="26">
        <f>B3+B4</f>
        <v>12</v>
      </c>
      <c r="C5" s="134"/>
      <c r="D5" s="26" t="s">
        <v>8</v>
      </c>
      <c r="E5" s="26">
        <f>E3+E4</f>
        <v>8</v>
      </c>
      <c r="F5" s="134"/>
      <c r="G5" s="26" t="s">
        <v>8</v>
      </c>
      <c r="H5" s="26">
        <f>H3*H4</f>
        <v>12</v>
      </c>
      <c r="I5" s="134"/>
      <c r="J5" s="134" t="s">
        <v>8</v>
      </c>
      <c r="K5" s="134">
        <f>K3^K4</f>
        <v>36</v>
      </c>
    </row>
    <row r="6" spans="1:11" ht="15.75" customHeight="1" x14ac:dyDescent="0.25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</row>
    <row r="7" spans="1:11" ht="15.75" customHeight="1" x14ac:dyDescent="0.25">
      <c r="A7" s="134"/>
      <c r="B7" s="134"/>
      <c r="C7" s="134"/>
      <c r="D7" s="135" t="s">
        <v>42</v>
      </c>
      <c r="E7" s="26" t="s">
        <v>43</v>
      </c>
      <c r="F7" s="134"/>
      <c r="G7" s="135" t="s">
        <v>44</v>
      </c>
      <c r="H7" s="26" t="s">
        <v>45</v>
      </c>
      <c r="I7" s="134"/>
      <c r="J7" s="136" t="s">
        <v>46</v>
      </c>
      <c r="K7" s="134" t="s">
        <v>47</v>
      </c>
    </row>
    <row r="8" spans="1:11" ht="15.75" customHeight="1" x14ac:dyDescent="0.25">
      <c r="A8" s="134"/>
      <c r="B8" s="134"/>
      <c r="C8" s="134"/>
      <c r="D8" s="26" t="s">
        <v>5</v>
      </c>
      <c r="E8" s="26">
        <v>6</v>
      </c>
      <c r="F8" s="134"/>
      <c r="G8" s="26" t="s">
        <v>5</v>
      </c>
      <c r="H8" s="26">
        <v>6</v>
      </c>
      <c r="I8" s="134"/>
      <c r="J8" s="134" t="s">
        <v>5</v>
      </c>
      <c r="K8" s="134">
        <v>6</v>
      </c>
    </row>
    <row r="9" spans="1:11" ht="15.75" customHeight="1" x14ac:dyDescent="0.25">
      <c r="A9" s="134"/>
      <c r="B9" s="134"/>
      <c r="C9" s="134"/>
      <c r="D9" s="26" t="s">
        <v>7</v>
      </c>
      <c r="E9" s="26">
        <v>2</v>
      </c>
      <c r="F9" s="134"/>
      <c r="G9" s="26" t="s">
        <v>7</v>
      </c>
      <c r="H9" s="26">
        <v>2</v>
      </c>
      <c r="I9" s="134"/>
      <c r="J9" s="134" t="s">
        <v>7</v>
      </c>
      <c r="K9" s="134">
        <v>2</v>
      </c>
    </row>
    <row r="10" spans="1:11" ht="15.75" customHeight="1" x14ac:dyDescent="0.25">
      <c r="A10" s="134"/>
      <c r="B10" s="134"/>
      <c r="C10" s="134"/>
      <c r="D10" s="26" t="s">
        <v>8</v>
      </c>
      <c r="E10" s="26">
        <f>E8-E9</f>
        <v>4</v>
      </c>
      <c r="F10" s="134"/>
      <c r="G10" s="26" t="s">
        <v>8</v>
      </c>
      <c r="H10" s="26">
        <f>H8/H9</f>
        <v>3</v>
      </c>
      <c r="I10" s="134"/>
      <c r="J10" s="134" t="s">
        <v>8</v>
      </c>
      <c r="K10" s="134">
        <f>K8^(K9+K8*K9)</f>
        <v>78364164096</v>
      </c>
    </row>
    <row r="13" spans="1:11" ht="15.75" customHeight="1" x14ac:dyDescent="0.25">
      <c r="D13" s="134"/>
      <c r="E13" s="1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S36"/>
  <sheetViews>
    <sheetView topLeftCell="C24" workbookViewId="0">
      <selection activeCell="C13" sqref="C13:E13"/>
    </sheetView>
  </sheetViews>
  <sheetFormatPr defaultColWidth="14.44140625" defaultRowHeight="15.75" customHeight="1" x14ac:dyDescent="0.25"/>
  <cols>
    <col min="1" max="1" width="15.109375" customWidth="1"/>
    <col min="3" max="3" width="16.77734375" customWidth="1"/>
  </cols>
  <sheetData>
    <row r="1" spans="1:19" ht="15.75" customHeight="1" x14ac:dyDescent="0.25">
      <c r="A1" s="2" t="s">
        <v>49</v>
      </c>
      <c r="B1" s="2" t="s">
        <v>50</v>
      </c>
      <c r="R1" s="3"/>
    </row>
    <row r="3" spans="1:19" ht="15.75" customHeight="1" x14ac:dyDescent="0.25">
      <c r="B3" s="4" t="s">
        <v>15</v>
      </c>
      <c r="C3" s="17">
        <v>3</v>
      </c>
      <c r="K3" s="3" t="s">
        <v>51</v>
      </c>
      <c r="R3" s="3"/>
      <c r="S3" s="3"/>
    </row>
    <row r="4" spans="1:19" ht="15.75" customHeight="1" x14ac:dyDescent="0.25">
      <c r="B4" s="4" t="s">
        <v>16</v>
      </c>
      <c r="C4" s="43">
        <v>7</v>
      </c>
      <c r="R4" s="3"/>
      <c r="S4" s="3"/>
    </row>
    <row r="6" spans="1:19" ht="15.75" customHeight="1" x14ac:dyDescent="0.25">
      <c r="B6" s="3"/>
      <c r="C6" s="3"/>
      <c r="K6" s="3"/>
      <c r="L6" s="3"/>
      <c r="R6" s="3"/>
      <c r="S6" s="3"/>
    </row>
    <row r="7" spans="1:19" ht="15.75" customHeight="1" x14ac:dyDescent="0.25">
      <c r="B7" s="15" t="s">
        <v>52</v>
      </c>
      <c r="C7" s="5"/>
      <c r="K7" s="15" t="s">
        <v>53</v>
      </c>
      <c r="L7" s="5"/>
      <c r="R7" s="1"/>
      <c r="S7" s="3"/>
    </row>
    <row r="8" spans="1:19" ht="15.75" customHeight="1" x14ac:dyDescent="0.25">
      <c r="B8" s="4" t="s">
        <v>11</v>
      </c>
      <c r="C8" s="4" t="s">
        <v>12</v>
      </c>
      <c r="K8" s="4" t="s">
        <v>11</v>
      </c>
      <c r="L8" s="4" t="s">
        <v>12</v>
      </c>
      <c r="R8" s="3"/>
      <c r="S8" s="3"/>
    </row>
    <row r="9" spans="1:19" ht="15.75" customHeight="1" x14ac:dyDescent="0.25">
      <c r="B9" s="17">
        <v>0</v>
      </c>
      <c r="C9" s="17">
        <f t="shared" ref="C9:C19" si="0">$C$3*B9+$C$4</f>
        <v>7</v>
      </c>
      <c r="K9" s="4">
        <v>0</v>
      </c>
      <c r="L9" s="4">
        <f t="shared" ref="L9:L18" si="1">2^K9</f>
        <v>1</v>
      </c>
      <c r="R9" s="3"/>
      <c r="S9" s="3"/>
    </row>
    <row r="10" spans="1:19" ht="15.75" customHeight="1" x14ac:dyDescent="0.25">
      <c r="B10" s="17">
        <v>1</v>
      </c>
      <c r="C10" s="4">
        <f t="shared" si="0"/>
        <v>10</v>
      </c>
      <c r="K10" s="4">
        <v>1</v>
      </c>
      <c r="L10" s="4">
        <f t="shared" si="1"/>
        <v>2</v>
      </c>
      <c r="R10" s="3"/>
      <c r="S10" s="3"/>
    </row>
    <row r="11" spans="1:19" ht="15.75" customHeight="1" x14ac:dyDescent="0.25">
      <c r="B11" s="17">
        <v>2</v>
      </c>
      <c r="C11" s="4">
        <f t="shared" si="0"/>
        <v>13</v>
      </c>
      <c r="K11" s="4">
        <v>2</v>
      </c>
      <c r="L11" s="4">
        <f t="shared" si="1"/>
        <v>4</v>
      </c>
      <c r="R11" s="3"/>
      <c r="S11" s="3"/>
    </row>
    <row r="12" spans="1:19" ht="15.75" customHeight="1" x14ac:dyDescent="0.25">
      <c r="B12" s="17">
        <v>3</v>
      </c>
      <c r="C12" s="4">
        <f t="shared" si="0"/>
        <v>16</v>
      </c>
      <c r="K12" s="4">
        <v>3</v>
      </c>
      <c r="L12" s="4">
        <f t="shared" si="1"/>
        <v>8</v>
      </c>
      <c r="R12" s="3"/>
      <c r="S12" s="3"/>
    </row>
    <row r="13" spans="1:19" ht="15.75" customHeight="1" x14ac:dyDescent="0.25">
      <c r="B13" s="17">
        <v>4</v>
      </c>
      <c r="C13" s="4">
        <f t="shared" si="0"/>
        <v>19</v>
      </c>
      <c r="K13" s="4">
        <v>4</v>
      </c>
      <c r="L13" s="4">
        <f t="shared" si="1"/>
        <v>16</v>
      </c>
      <c r="R13" s="3"/>
      <c r="S13" s="3"/>
    </row>
    <row r="14" spans="1:19" ht="15.75" customHeight="1" x14ac:dyDescent="0.25">
      <c r="B14" s="17">
        <v>5</v>
      </c>
      <c r="C14" s="4">
        <f t="shared" si="0"/>
        <v>22</v>
      </c>
      <c r="K14" s="4">
        <v>5</v>
      </c>
      <c r="L14" s="4">
        <f t="shared" si="1"/>
        <v>32</v>
      </c>
      <c r="R14" s="3"/>
      <c r="S14" s="3"/>
    </row>
    <row r="15" spans="1:19" ht="15.75" customHeight="1" x14ac:dyDescent="0.25">
      <c r="B15" s="17">
        <v>6</v>
      </c>
      <c r="C15" s="4">
        <f t="shared" si="0"/>
        <v>25</v>
      </c>
      <c r="K15" s="4">
        <v>6</v>
      </c>
      <c r="L15" s="4">
        <f t="shared" si="1"/>
        <v>64</v>
      </c>
      <c r="R15" s="3"/>
      <c r="S15" s="3"/>
    </row>
    <row r="16" spans="1:19" ht="15.75" customHeight="1" x14ac:dyDescent="0.25">
      <c r="B16" s="17">
        <v>7</v>
      </c>
      <c r="C16" s="4">
        <f t="shared" si="0"/>
        <v>28</v>
      </c>
      <c r="K16" s="4">
        <v>7</v>
      </c>
      <c r="L16" s="4">
        <f t="shared" si="1"/>
        <v>128</v>
      </c>
      <c r="R16" s="3"/>
      <c r="S16" s="3"/>
    </row>
    <row r="17" spans="2:19" ht="15.75" customHeight="1" x14ac:dyDescent="0.25">
      <c r="B17" s="17">
        <v>8</v>
      </c>
      <c r="C17" s="4">
        <f t="shared" si="0"/>
        <v>31</v>
      </c>
      <c r="K17" s="4">
        <v>8</v>
      </c>
      <c r="L17" s="4">
        <f t="shared" si="1"/>
        <v>256</v>
      </c>
      <c r="R17" s="3"/>
      <c r="S17" s="3"/>
    </row>
    <row r="18" spans="2:19" ht="15.75" customHeight="1" x14ac:dyDescent="0.25">
      <c r="B18" s="17">
        <v>9</v>
      </c>
      <c r="C18" s="4">
        <f t="shared" si="0"/>
        <v>34</v>
      </c>
      <c r="K18" s="4">
        <v>9</v>
      </c>
      <c r="L18" s="4">
        <f t="shared" si="1"/>
        <v>512</v>
      </c>
      <c r="R18" s="3"/>
      <c r="S18" s="3"/>
    </row>
    <row r="19" spans="2:19" ht="15.75" customHeight="1" x14ac:dyDescent="0.25">
      <c r="B19" s="4">
        <v>10</v>
      </c>
      <c r="C19" s="4">
        <f t="shared" si="0"/>
        <v>37</v>
      </c>
      <c r="K19" s="4">
        <v>10</v>
      </c>
      <c r="L19" s="4">
        <f>2^K19</f>
        <v>1024</v>
      </c>
    </row>
    <row r="24" spans="2:19" ht="15.75" customHeight="1" x14ac:dyDescent="0.25">
      <c r="B24" s="127" t="s">
        <v>94</v>
      </c>
      <c r="C24" s="127"/>
    </row>
    <row r="25" spans="2:19" ht="13.2" x14ac:dyDescent="0.25">
      <c r="B25" s="28" t="s">
        <v>11</v>
      </c>
      <c r="C25" s="28" t="s">
        <v>12</v>
      </c>
      <c r="D25" s="4" t="s">
        <v>54</v>
      </c>
    </row>
    <row r="26" spans="2:19" ht="13.2" x14ac:dyDescent="0.25">
      <c r="B26" s="4">
        <v>0</v>
      </c>
      <c r="C26" s="4">
        <f t="shared" ref="C26:C36" si="2">$C$3*B26+$C$4</f>
        <v>7</v>
      </c>
      <c r="D26" s="4">
        <f t="shared" ref="D26:D36" si="3">B26^2</f>
        <v>0</v>
      </c>
    </row>
    <row r="27" spans="2:19" ht="13.2" x14ac:dyDescent="0.25">
      <c r="B27" s="4">
        <v>1</v>
      </c>
      <c r="C27" s="4">
        <f t="shared" si="2"/>
        <v>10</v>
      </c>
      <c r="D27" s="4">
        <f t="shared" si="3"/>
        <v>1</v>
      </c>
    </row>
    <row r="28" spans="2:19" ht="13.2" x14ac:dyDescent="0.25">
      <c r="B28" s="4">
        <v>2</v>
      </c>
      <c r="C28" s="4">
        <f t="shared" si="2"/>
        <v>13</v>
      </c>
      <c r="D28" s="4">
        <f t="shared" si="3"/>
        <v>4</v>
      </c>
    </row>
    <row r="29" spans="2:19" ht="13.2" x14ac:dyDescent="0.25">
      <c r="B29" s="4">
        <v>3</v>
      </c>
      <c r="C29" s="4">
        <f t="shared" si="2"/>
        <v>16</v>
      </c>
      <c r="D29" s="4">
        <f t="shared" si="3"/>
        <v>9</v>
      </c>
    </row>
    <row r="30" spans="2:19" ht="13.2" x14ac:dyDescent="0.25">
      <c r="B30" s="4">
        <v>4</v>
      </c>
      <c r="C30" s="4">
        <f t="shared" si="2"/>
        <v>19</v>
      </c>
      <c r="D30" s="4">
        <f t="shared" si="3"/>
        <v>16</v>
      </c>
    </row>
    <row r="31" spans="2:19" ht="13.2" x14ac:dyDescent="0.25">
      <c r="B31" s="4">
        <v>5</v>
      </c>
      <c r="C31" s="4">
        <f t="shared" si="2"/>
        <v>22</v>
      </c>
      <c r="D31" s="4">
        <f t="shared" si="3"/>
        <v>25</v>
      </c>
    </row>
    <row r="32" spans="2:19" ht="13.2" x14ac:dyDescent="0.25">
      <c r="B32" s="4">
        <v>6</v>
      </c>
      <c r="C32" s="4">
        <f t="shared" si="2"/>
        <v>25</v>
      </c>
      <c r="D32" s="4">
        <f t="shared" si="3"/>
        <v>36</v>
      </c>
    </row>
    <row r="33" spans="2:4" ht="13.2" x14ac:dyDescent="0.25">
      <c r="B33" s="4">
        <v>7</v>
      </c>
      <c r="C33" s="4">
        <f t="shared" si="2"/>
        <v>28</v>
      </c>
      <c r="D33" s="4">
        <f t="shared" si="3"/>
        <v>49</v>
      </c>
    </row>
    <row r="34" spans="2:4" ht="13.2" x14ac:dyDescent="0.25">
      <c r="B34" s="4">
        <v>8</v>
      </c>
      <c r="C34" s="4">
        <f t="shared" si="2"/>
        <v>31</v>
      </c>
      <c r="D34" s="4">
        <f t="shared" si="3"/>
        <v>64</v>
      </c>
    </row>
    <row r="35" spans="2:4" ht="13.2" x14ac:dyDescent="0.25">
      <c r="B35" s="4">
        <v>9</v>
      </c>
      <c r="C35" s="4">
        <f t="shared" si="2"/>
        <v>34</v>
      </c>
      <c r="D35" s="4">
        <f t="shared" si="3"/>
        <v>81</v>
      </c>
    </row>
    <row r="36" spans="2:4" ht="13.2" x14ac:dyDescent="0.25">
      <c r="B36" s="4">
        <v>10</v>
      </c>
      <c r="C36" s="4">
        <f t="shared" si="2"/>
        <v>37</v>
      </c>
      <c r="D36" s="4">
        <f t="shared" si="3"/>
        <v>100</v>
      </c>
    </row>
  </sheetData>
  <mergeCells count="1">
    <mergeCell ref="B24:C2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8"/>
  <sheetViews>
    <sheetView topLeftCell="AA1" workbookViewId="0">
      <selection activeCell="AA19" sqref="AA19"/>
    </sheetView>
  </sheetViews>
  <sheetFormatPr defaultColWidth="14.44140625" defaultRowHeight="15.75" customHeight="1" x14ac:dyDescent="0.25"/>
  <cols>
    <col min="1" max="16384" width="14.44140625" style="23"/>
  </cols>
  <sheetData>
    <row r="1" spans="1:9" ht="13.2" x14ac:dyDescent="0.25">
      <c r="A1" s="7" t="s">
        <v>24</v>
      </c>
      <c r="B1" s="27" t="s">
        <v>15</v>
      </c>
      <c r="C1" s="27">
        <v>2</v>
      </c>
    </row>
    <row r="2" spans="1:9" ht="13.5" customHeight="1" x14ac:dyDescent="0.25">
      <c r="A2" s="7" t="s">
        <v>26</v>
      </c>
      <c r="B2" s="27" t="s">
        <v>16</v>
      </c>
      <c r="C2" s="27">
        <v>4</v>
      </c>
      <c r="G2" s="27" t="s">
        <v>28</v>
      </c>
      <c r="H2" s="25">
        <f>(C4-C2)/(C1-C3)</f>
        <v>0</v>
      </c>
      <c r="I2" s="1" t="s">
        <v>29</v>
      </c>
    </row>
    <row r="3" spans="1:9" ht="13.2" x14ac:dyDescent="0.25">
      <c r="A3" s="7" t="s">
        <v>30</v>
      </c>
      <c r="B3" s="27" t="s">
        <v>25</v>
      </c>
      <c r="C3" s="27">
        <v>-2</v>
      </c>
      <c r="G3" s="27" t="s">
        <v>31</v>
      </c>
      <c r="H3" s="25">
        <f>C3*H2+C4</f>
        <v>4</v>
      </c>
      <c r="I3" s="1" t="s">
        <v>32</v>
      </c>
    </row>
    <row r="4" spans="1:9" ht="13.2" x14ac:dyDescent="0.25">
      <c r="B4" s="27" t="s">
        <v>27</v>
      </c>
      <c r="C4" s="27">
        <v>4</v>
      </c>
      <c r="E4" s="1"/>
    </row>
    <row r="5" spans="1:9" ht="13.2" x14ac:dyDescent="0.25">
      <c r="E5" s="1"/>
    </row>
    <row r="6" spans="1:9" ht="13.2" x14ac:dyDescent="0.25">
      <c r="B6" s="128" t="s">
        <v>77</v>
      </c>
      <c r="C6" s="128"/>
      <c r="D6" s="128"/>
      <c r="E6" s="1"/>
    </row>
    <row r="7" spans="1:9" ht="13.2" x14ac:dyDescent="0.25">
      <c r="B7" s="26" t="s">
        <v>11</v>
      </c>
      <c r="C7" s="26" t="s">
        <v>12</v>
      </c>
      <c r="D7" s="26" t="s">
        <v>93</v>
      </c>
      <c r="E7" s="1"/>
    </row>
    <row r="8" spans="1:9" ht="13.2" x14ac:dyDescent="0.25">
      <c r="B8" s="27">
        <v>0</v>
      </c>
      <c r="C8" s="25">
        <f t="shared" ref="C8:C18" si="0">$C$1*B8+$C$2</f>
        <v>4</v>
      </c>
      <c r="D8" s="25">
        <f t="shared" ref="D8:D18" si="1">$C$3*B8+$C$4</f>
        <v>4</v>
      </c>
      <c r="E8" s="1"/>
    </row>
    <row r="9" spans="1:9" ht="13.2" x14ac:dyDescent="0.25">
      <c r="B9" s="27">
        <v>1</v>
      </c>
      <c r="C9" s="25">
        <f t="shared" si="0"/>
        <v>6</v>
      </c>
      <c r="D9" s="25">
        <f t="shared" si="1"/>
        <v>2</v>
      </c>
      <c r="E9" s="1"/>
    </row>
    <row r="10" spans="1:9" ht="13.2" x14ac:dyDescent="0.25">
      <c r="B10" s="27">
        <v>2</v>
      </c>
      <c r="C10" s="25">
        <f t="shared" si="0"/>
        <v>8</v>
      </c>
      <c r="D10" s="25">
        <f t="shared" si="1"/>
        <v>0</v>
      </c>
      <c r="E10" s="1"/>
    </row>
    <row r="11" spans="1:9" ht="13.2" x14ac:dyDescent="0.25">
      <c r="B11" s="27">
        <v>3</v>
      </c>
      <c r="C11" s="25">
        <f t="shared" si="0"/>
        <v>10</v>
      </c>
      <c r="D11" s="25">
        <f t="shared" si="1"/>
        <v>-2</v>
      </c>
      <c r="E11" s="1"/>
    </row>
    <row r="12" spans="1:9" ht="13.2" x14ac:dyDescent="0.25">
      <c r="B12" s="27">
        <v>4</v>
      </c>
      <c r="C12" s="25">
        <f t="shared" si="0"/>
        <v>12</v>
      </c>
      <c r="D12" s="25">
        <f t="shared" si="1"/>
        <v>-4</v>
      </c>
      <c r="E12" s="1"/>
    </row>
    <row r="13" spans="1:9" ht="13.2" x14ac:dyDescent="0.25">
      <c r="B13" s="27">
        <v>5</v>
      </c>
      <c r="C13" s="25">
        <f t="shared" si="0"/>
        <v>14</v>
      </c>
      <c r="D13" s="25">
        <f t="shared" si="1"/>
        <v>-6</v>
      </c>
      <c r="E13" s="1"/>
    </row>
    <row r="14" spans="1:9" ht="13.2" x14ac:dyDescent="0.25">
      <c r="B14" s="27">
        <v>6</v>
      </c>
      <c r="C14" s="25">
        <f t="shared" si="0"/>
        <v>16</v>
      </c>
      <c r="D14" s="25">
        <f t="shared" si="1"/>
        <v>-8</v>
      </c>
      <c r="E14" s="1"/>
    </row>
    <row r="15" spans="1:9" ht="13.2" x14ac:dyDescent="0.25">
      <c r="B15" s="27">
        <v>7</v>
      </c>
      <c r="C15" s="25">
        <f t="shared" si="0"/>
        <v>18</v>
      </c>
      <c r="D15" s="25">
        <f t="shared" si="1"/>
        <v>-10</v>
      </c>
      <c r="E15" s="1"/>
    </row>
    <row r="16" spans="1:9" ht="15.75" customHeight="1" x14ac:dyDescent="0.25">
      <c r="B16" s="27">
        <v>8</v>
      </c>
      <c r="C16" s="25">
        <f t="shared" si="0"/>
        <v>20</v>
      </c>
      <c r="D16" s="25">
        <f t="shared" si="1"/>
        <v>-12</v>
      </c>
    </row>
    <row r="17" spans="2:4" ht="15.75" customHeight="1" x14ac:dyDescent="0.25">
      <c r="B17" s="27">
        <v>9</v>
      </c>
      <c r="C17" s="25">
        <f t="shared" si="0"/>
        <v>22</v>
      </c>
      <c r="D17" s="25">
        <f t="shared" si="1"/>
        <v>-14</v>
      </c>
    </row>
    <row r="18" spans="2:4" ht="15.75" customHeight="1" x14ac:dyDescent="0.25">
      <c r="B18" s="27">
        <v>10</v>
      </c>
      <c r="C18" s="25">
        <f t="shared" si="0"/>
        <v>24</v>
      </c>
      <c r="D18" s="25">
        <f t="shared" si="1"/>
        <v>-16</v>
      </c>
    </row>
  </sheetData>
  <mergeCells count="1">
    <mergeCell ref="B6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7"/>
  <sheetViews>
    <sheetView topLeftCell="C1" workbookViewId="0">
      <selection activeCell="J3" sqref="J3"/>
    </sheetView>
  </sheetViews>
  <sheetFormatPr defaultColWidth="14.44140625" defaultRowHeight="15.75" customHeight="1" x14ac:dyDescent="0.25"/>
  <cols>
    <col min="1" max="16384" width="14.44140625" style="23"/>
  </cols>
  <sheetData>
    <row r="1" spans="1:11" ht="15.75" customHeight="1" x14ac:dyDescent="0.25">
      <c r="A1" s="7" t="s">
        <v>48</v>
      </c>
      <c r="B1" s="4" t="s">
        <v>5</v>
      </c>
      <c r="C1" s="4">
        <v>7</v>
      </c>
    </row>
    <row r="2" spans="1:11" ht="15.75" customHeight="1" x14ac:dyDescent="0.25">
      <c r="B2" s="4" t="s">
        <v>7</v>
      </c>
      <c r="C2" s="4">
        <v>5</v>
      </c>
    </row>
    <row r="3" spans="1:11" ht="15.75" customHeight="1" x14ac:dyDescent="0.25">
      <c r="B3" s="4" t="s">
        <v>8</v>
      </c>
      <c r="C3" s="4">
        <v>12</v>
      </c>
      <c r="J3" s="29"/>
      <c r="K3" s="30"/>
    </row>
    <row r="4" spans="1:11" ht="15.75" customHeight="1" x14ac:dyDescent="0.25">
      <c r="J4" s="30"/>
      <c r="K4" s="30"/>
    </row>
    <row r="5" spans="1:11" ht="15.75" customHeight="1" x14ac:dyDescent="0.25">
      <c r="B5" s="129" t="s">
        <v>78</v>
      </c>
      <c r="C5" s="129"/>
    </row>
    <row r="6" spans="1:11" ht="15.75" customHeight="1" x14ac:dyDescent="0.25">
      <c r="B6" s="28" t="s">
        <v>11</v>
      </c>
      <c r="C6" s="28" t="s">
        <v>12</v>
      </c>
    </row>
    <row r="7" spans="1:11" ht="15.75" customHeight="1" x14ac:dyDescent="0.25">
      <c r="B7" s="4">
        <v>0</v>
      </c>
      <c r="C7" s="4">
        <f t="shared" ref="C7:C17" si="0">$C$1*B7^2+$C$2*B7+$C$3</f>
        <v>12</v>
      </c>
    </row>
    <row r="8" spans="1:11" ht="15.75" customHeight="1" x14ac:dyDescent="0.25">
      <c r="B8" s="4">
        <v>1</v>
      </c>
      <c r="C8" s="4">
        <f t="shared" si="0"/>
        <v>24</v>
      </c>
    </row>
    <row r="9" spans="1:11" ht="15.75" customHeight="1" x14ac:dyDescent="0.25">
      <c r="B9" s="4">
        <v>2</v>
      </c>
      <c r="C9" s="4">
        <f t="shared" si="0"/>
        <v>50</v>
      </c>
    </row>
    <row r="10" spans="1:11" ht="15.75" customHeight="1" x14ac:dyDescent="0.25">
      <c r="B10" s="4">
        <v>3</v>
      </c>
      <c r="C10" s="4">
        <f t="shared" si="0"/>
        <v>90</v>
      </c>
    </row>
    <row r="11" spans="1:11" ht="15.75" customHeight="1" x14ac:dyDescent="0.25">
      <c r="B11" s="4">
        <v>4</v>
      </c>
      <c r="C11" s="4">
        <f t="shared" si="0"/>
        <v>144</v>
      </c>
    </row>
    <row r="12" spans="1:11" ht="15.75" customHeight="1" x14ac:dyDescent="0.25">
      <c r="B12" s="4">
        <v>5</v>
      </c>
      <c r="C12" s="4">
        <f t="shared" si="0"/>
        <v>212</v>
      </c>
    </row>
    <row r="13" spans="1:11" ht="15.75" customHeight="1" x14ac:dyDescent="0.25">
      <c r="B13" s="4">
        <v>6</v>
      </c>
      <c r="C13" s="4">
        <f t="shared" si="0"/>
        <v>294</v>
      </c>
    </row>
    <row r="14" spans="1:11" ht="15.75" customHeight="1" x14ac:dyDescent="0.25">
      <c r="B14" s="4">
        <v>7</v>
      </c>
      <c r="C14" s="4">
        <f t="shared" si="0"/>
        <v>390</v>
      </c>
    </row>
    <row r="15" spans="1:11" ht="15.75" customHeight="1" x14ac:dyDescent="0.25">
      <c r="B15" s="4">
        <v>8</v>
      </c>
      <c r="C15" s="4">
        <f t="shared" si="0"/>
        <v>500</v>
      </c>
    </row>
    <row r="16" spans="1:11" ht="15.75" customHeight="1" x14ac:dyDescent="0.25">
      <c r="B16" s="4">
        <v>9</v>
      </c>
      <c r="C16" s="4">
        <f t="shared" si="0"/>
        <v>624</v>
      </c>
    </row>
    <row r="17" spans="2:3" ht="15.75" customHeight="1" x14ac:dyDescent="0.25">
      <c r="B17" s="4">
        <v>10</v>
      </c>
      <c r="C17" s="4">
        <f t="shared" si="0"/>
        <v>762</v>
      </c>
    </row>
  </sheetData>
  <mergeCells count="1">
    <mergeCell ref="B5:C5"/>
  </mergeCells>
  <conditionalFormatting sqref="C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J17"/>
  <sheetViews>
    <sheetView topLeftCell="B1" workbookViewId="0">
      <selection activeCell="C13" sqref="C13:E13"/>
    </sheetView>
  </sheetViews>
  <sheetFormatPr defaultColWidth="14.44140625" defaultRowHeight="15.75" customHeight="1" x14ac:dyDescent="0.25"/>
  <sheetData>
    <row r="1" spans="2:10" ht="15.75" customHeight="1" x14ac:dyDescent="0.25">
      <c r="B1" s="31" t="s">
        <v>5</v>
      </c>
      <c r="C1" s="31">
        <v>7</v>
      </c>
    </row>
    <row r="2" spans="2:10" ht="15.75" customHeight="1" x14ac:dyDescent="0.25">
      <c r="B2" s="31" t="s">
        <v>7</v>
      </c>
      <c r="C2" s="31">
        <v>5</v>
      </c>
    </row>
    <row r="3" spans="2:10" ht="15.75" customHeight="1" x14ac:dyDescent="0.25">
      <c r="B3" s="31" t="s">
        <v>8</v>
      </c>
      <c r="C3" s="31">
        <v>12</v>
      </c>
      <c r="J3" s="11"/>
    </row>
    <row r="5" spans="2:10" ht="15.75" customHeight="1" x14ac:dyDescent="0.25">
      <c r="B5" s="130" t="s">
        <v>79</v>
      </c>
      <c r="C5" s="130"/>
    </row>
    <row r="6" spans="2:10" ht="15.75" customHeight="1" x14ac:dyDescent="0.25">
      <c r="B6" s="28" t="s">
        <v>11</v>
      </c>
      <c r="C6" s="28" t="s">
        <v>12</v>
      </c>
      <c r="D6" s="5" t="s">
        <v>13</v>
      </c>
    </row>
    <row r="7" spans="2:10" ht="15.75" customHeight="1" x14ac:dyDescent="0.25">
      <c r="B7" s="5">
        <v>0</v>
      </c>
      <c r="C7" s="5">
        <f t="shared" ref="C7:C17" si="0">$C$1*B7^2+$C$2*B7+$C$3</f>
        <v>12</v>
      </c>
      <c r="D7" s="5">
        <f>2*$C$1*B7</f>
        <v>0</v>
      </c>
    </row>
    <row r="8" spans="2:10" ht="15.75" customHeight="1" x14ac:dyDescent="0.25">
      <c r="B8" s="5">
        <v>1</v>
      </c>
      <c r="C8" s="5">
        <f t="shared" si="0"/>
        <v>24</v>
      </c>
      <c r="D8" s="5">
        <f t="shared" ref="D8:D17" si="1">2*$C$1*B8</f>
        <v>14</v>
      </c>
    </row>
    <row r="9" spans="2:10" ht="15.75" customHeight="1" x14ac:dyDescent="0.25">
      <c r="B9" s="5">
        <v>2</v>
      </c>
      <c r="C9" s="5">
        <f t="shared" si="0"/>
        <v>50</v>
      </c>
      <c r="D9" s="5">
        <f t="shared" si="1"/>
        <v>28</v>
      </c>
    </row>
    <row r="10" spans="2:10" ht="15.75" customHeight="1" x14ac:dyDescent="0.25">
      <c r="B10" s="5">
        <v>3</v>
      </c>
      <c r="C10" s="5">
        <f t="shared" si="0"/>
        <v>90</v>
      </c>
      <c r="D10" s="5">
        <f t="shared" si="1"/>
        <v>42</v>
      </c>
    </row>
    <row r="11" spans="2:10" ht="15.75" customHeight="1" x14ac:dyDescent="0.25">
      <c r="B11" s="5">
        <v>4</v>
      </c>
      <c r="C11" s="5">
        <f t="shared" si="0"/>
        <v>144</v>
      </c>
      <c r="D11" s="5">
        <f t="shared" si="1"/>
        <v>56</v>
      </c>
    </row>
    <row r="12" spans="2:10" ht="15.75" customHeight="1" x14ac:dyDescent="0.25">
      <c r="B12" s="5">
        <v>5</v>
      </c>
      <c r="C12" s="5">
        <f t="shared" si="0"/>
        <v>212</v>
      </c>
      <c r="D12" s="5">
        <f t="shared" si="1"/>
        <v>70</v>
      </c>
    </row>
    <row r="13" spans="2:10" ht="15.75" customHeight="1" x14ac:dyDescent="0.25">
      <c r="B13" s="5">
        <v>6</v>
      </c>
      <c r="C13" s="5">
        <f t="shared" si="0"/>
        <v>294</v>
      </c>
      <c r="D13" s="5">
        <f t="shared" si="1"/>
        <v>84</v>
      </c>
    </row>
    <row r="14" spans="2:10" ht="15.75" customHeight="1" x14ac:dyDescent="0.25">
      <c r="B14" s="5">
        <v>7</v>
      </c>
      <c r="C14" s="5">
        <f t="shared" si="0"/>
        <v>390</v>
      </c>
      <c r="D14" s="5">
        <f t="shared" si="1"/>
        <v>98</v>
      </c>
    </row>
    <row r="15" spans="2:10" ht="15.75" customHeight="1" x14ac:dyDescent="0.25">
      <c r="B15" s="5">
        <v>8</v>
      </c>
      <c r="C15" s="5">
        <f t="shared" si="0"/>
        <v>500</v>
      </c>
      <c r="D15" s="5">
        <f t="shared" si="1"/>
        <v>112</v>
      </c>
    </row>
    <row r="16" spans="2:10" ht="15.75" customHeight="1" x14ac:dyDescent="0.25">
      <c r="B16" s="5">
        <v>9</v>
      </c>
      <c r="C16" s="5">
        <f t="shared" si="0"/>
        <v>624</v>
      </c>
      <c r="D16" s="5">
        <f t="shared" si="1"/>
        <v>126</v>
      </c>
    </row>
    <row r="17" spans="2:4" ht="15.75" customHeight="1" x14ac:dyDescent="0.25">
      <c r="B17" s="5">
        <v>10</v>
      </c>
      <c r="C17" s="5">
        <f t="shared" si="0"/>
        <v>762</v>
      </c>
      <c r="D17" s="5">
        <f t="shared" si="1"/>
        <v>140</v>
      </c>
    </row>
  </sheetData>
  <mergeCells count="1">
    <mergeCell ref="B5:C5"/>
  </mergeCells>
  <conditionalFormatting sqref="C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52"/>
  <sheetViews>
    <sheetView workbookViewId="0">
      <selection activeCell="E15" sqref="E15"/>
    </sheetView>
  </sheetViews>
  <sheetFormatPr defaultColWidth="14.44140625" defaultRowHeight="15.75" customHeight="1" x14ac:dyDescent="0.25"/>
  <cols>
    <col min="1" max="1" width="18.21875" customWidth="1"/>
  </cols>
  <sheetData>
    <row r="1" spans="1:4" ht="15.75" customHeight="1" x14ac:dyDescent="0.25">
      <c r="A1" s="2" t="s">
        <v>4</v>
      </c>
      <c r="B1" s="4" t="s">
        <v>5</v>
      </c>
      <c r="C1" s="6">
        <v>100</v>
      </c>
    </row>
    <row r="2" spans="1:4" ht="15.75" customHeight="1" x14ac:dyDescent="0.25">
      <c r="A2" s="3" t="s">
        <v>6</v>
      </c>
      <c r="B2" s="4" t="s">
        <v>7</v>
      </c>
      <c r="C2" s="6">
        <v>2</v>
      </c>
    </row>
    <row r="3" spans="1:4" ht="15.75" customHeight="1" x14ac:dyDescent="0.25">
      <c r="B3" s="4" t="s">
        <v>8</v>
      </c>
      <c r="C3" s="6">
        <v>0.5</v>
      </c>
    </row>
    <row r="4" spans="1:4" ht="15.75" customHeight="1" x14ac:dyDescent="0.25">
      <c r="B4" s="1"/>
      <c r="C4" s="1" t="s">
        <v>9</v>
      </c>
    </row>
    <row r="5" spans="1:4" ht="15.75" customHeight="1" x14ac:dyDescent="0.25">
      <c r="B5" s="129" t="s">
        <v>10</v>
      </c>
      <c r="C5" s="129"/>
    </row>
    <row r="6" spans="1:4" ht="15.75" customHeight="1" x14ac:dyDescent="0.25">
      <c r="B6" s="28" t="s">
        <v>11</v>
      </c>
      <c r="C6" s="28" t="s">
        <v>12</v>
      </c>
    </row>
    <row r="7" spans="1:4" ht="15.75" customHeight="1" x14ac:dyDescent="0.25">
      <c r="B7" s="8">
        <v>0</v>
      </c>
      <c r="C7" s="9">
        <f>$C$1*$C$2^(-$C$3*B7)</f>
        <v>100</v>
      </c>
      <c r="D7" s="3"/>
    </row>
    <row r="8" spans="1:4" ht="15.75" customHeight="1" x14ac:dyDescent="0.25">
      <c r="B8" s="8">
        <v>1</v>
      </c>
      <c r="C8" s="9">
        <f t="shared" ref="C8:C17" si="0">$C$1*$C$2^(-$C$3*B8)</f>
        <v>70.710678118654741</v>
      </c>
    </row>
    <row r="9" spans="1:4" ht="15.75" customHeight="1" x14ac:dyDescent="0.25">
      <c r="B9" s="8">
        <v>2</v>
      </c>
      <c r="C9" s="9">
        <f t="shared" si="0"/>
        <v>50</v>
      </c>
    </row>
    <row r="10" spans="1:4" ht="15.75" customHeight="1" x14ac:dyDescent="0.25">
      <c r="B10" s="8">
        <v>3</v>
      </c>
      <c r="C10" s="9">
        <f t="shared" si="0"/>
        <v>35.355339059327378</v>
      </c>
    </row>
    <row r="11" spans="1:4" ht="15.75" customHeight="1" x14ac:dyDescent="0.25">
      <c r="B11" s="8">
        <v>4</v>
      </c>
      <c r="C11" s="9">
        <f t="shared" si="0"/>
        <v>25</v>
      </c>
    </row>
    <row r="12" spans="1:4" ht="15.75" customHeight="1" x14ac:dyDescent="0.25">
      <c r="B12" s="8">
        <v>5</v>
      </c>
      <c r="C12" s="9">
        <f t="shared" si="0"/>
        <v>17.677669529663685</v>
      </c>
    </row>
    <row r="13" spans="1:4" ht="15.75" customHeight="1" x14ac:dyDescent="0.25">
      <c r="B13" s="8">
        <v>6</v>
      </c>
      <c r="C13" s="9">
        <f t="shared" si="0"/>
        <v>12.5</v>
      </c>
    </row>
    <row r="14" spans="1:4" ht="15.75" customHeight="1" x14ac:dyDescent="0.25">
      <c r="B14" s="8">
        <v>7</v>
      </c>
      <c r="C14" s="9">
        <f t="shared" si="0"/>
        <v>8.8388347648318444</v>
      </c>
    </row>
    <row r="15" spans="1:4" ht="15.75" customHeight="1" x14ac:dyDescent="0.25">
      <c r="B15" s="8">
        <v>8</v>
      </c>
      <c r="C15" s="9">
        <f t="shared" si="0"/>
        <v>6.25</v>
      </c>
    </row>
    <row r="16" spans="1:4" ht="15.75" customHeight="1" x14ac:dyDescent="0.25">
      <c r="B16" s="8">
        <v>9</v>
      </c>
      <c r="C16" s="9">
        <f t="shared" si="0"/>
        <v>4.4194173824159222</v>
      </c>
    </row>
    <row r="17" spans="2:3" ht="15.75" customHeight="1" x14ac:dyDescent="0.25">
      <c r="B17" s="8">
        <v>10</v>
      </c>
      <c r="C17" s="9">
        <f t="shared" si="0"/>
        <v>3.125</v>
      </c>
    </row>
    <row r="18" spans="2:3" ht="15.75" customHeight="1" x14ac:dyDescent="0.25">
      <c r="B18" s="1"/>
      <c r="C18" s="10"/>
    </row>
    <row r="19" spans="2:3" ht="15.75" customHeight="1" x14ac:dyDescent="0.25">
      <c r="B19" s="1"/>
      <c r="C19" s="10"/>
    </row>
    <row r="20" spans="2:3" ht="15.75" customHeight="1" x14ac:dyDescent="0.25">
      <c r="B20" s="1"/>
      <c r="C20" s="10"/>
    </row>
    <row r="21" spans="2:3" ht="15.75" customHeight="1" x14ac:dyDescent="0.25">
      <c r="B21" s="1"/>
      <c r="C21" s="10"/>
    </row>
    <row r="22" spans="2:3" ht="13.2" x14ac:dyDescent="0.25">
      <c r="B22" s="1"/>
      <c r="C22" s="10"/>
    </row>
    <row r="23" spans="2:3" ht="13.2" x14ac:dyDescent="0.25">
      <c r="B23" s="1"/>
      <c r="C23" s="10"/>
    </row>
    <row r="24" spans="2:3" ht="13.2" x14ac:dyDescent="0.25">
      <c r="B24" s="1"/>
      <c r="C24" s="10"/>
    </row>
    <row r="25" spans="2:3" ht="13.2" x14ac:dyDescent="0.25">
      <c r="B25" s="1"/>
      <c r="C25" s="10"/>
    </row>
    <row r="26" spans="2:3" ht="13.2" x14ac:dyDescent="0.25">
      <c r="B26" s="1"/>
      <c r="C26" s="10"/>
    </row>
    <row r="27" spans="2:3" ht="13.2" x14ac:dyDescent="0.25">
      <c r="B27" s="1"/>
      <c r="C27" s="10"/>
    </row>
    <row r="28" spans="2:3" ht="13.2" x14ac:dyDescent="0.25">
      <c r="B28" s="1"/>
      <c r="C28" s="10"/>
    </row>
    <row r="29" spans="2:3" ht="13.2" x14ac:dyDescent="0.25">
      <c r="B29" s="1"/>
      <c r="C29" s="10"/>
    </row>
    <row r="30" spans="2:3" ht="13.2" x14ac:dyDescent="0.25">
      <c r="B30" s="1"/>
      <c r="C30" s="10"/>
    </row>
    <row r="31" spans="2:3" ht="13.2" x14ac:dyDescent="0.25">
      <c r="B31" s="1"/>
      <c r="C31" s="10"/>
    </row>
    <row r="32" spans="2:3" ht="13.2" x14ac:dyDescent="0.25">
      <c r="B32" s="1"/>
      <c r="C32" s="10"/>
    </row>
    <row r="33" spans="2:3" ht="13.2" x14ac:dyDescent="0.25">
      <c r="B33" s="1"/>
      <c r="C33" s="10"/>
    </row>
    <row r="34" spans="2:3" ht="13.2" x14ac:dyDescent="0.25">
      <c r="B34" s="1"/>
      <c r="C34" s="10"/>
    </row>
    <row r="35" spans="2:3" ht="13.2" x14ac:dyDescent="0.25">
      <c r="B35" s="1"/>
      <c r="C35" s="10"/>
    </row>
    <row r="36" spans="2:3" ht="13.2" x14ac:dyDescent="0.25">
      <c r="B36" s="1"/>
      <c r="C36" s="10"/>
    </row>
    <row r="37" spans="2:3" ht="13.2" x14ac:dyDescent="0.25">
      <c r="B37" s="1"/>
      <c r="C37" s="10"/>
    </row>
    <row r="38" spans="2:3" ht="13.2" x14ac:dyDescent="0.25">
      <c r="B38" s="1"/>
      <c r="C38" s="10"/>
    </row>
    <row r="39" spans="2:3" ht="13.2" x14ac:dyDescent="0.25">
      <c r="B39" s="1"/>
      <c r="C39" s="10"/>
    </row>
    <row r="40" spans="2:3" ht="13.2" x14ac:dyDescent="0.25">
      <c r="B40" s="1"/>
      <c r="C40" s="10"/>
    </row>
    <row r="41" spans="2:3" ht="13.2" x14ac:dyDescent="0.25">
      <c r="B41" s="1"/>
      <c r="C41" s="10"/>
    </row>
    <row r="42" spans="2:3" ht="13.2" x14ac:dyDescent="0.25">
      <c r="B42" s="1"/>
      <c r="C42" s="10"/>
    </row>
    <row r="43" spans="2:3" ht="13.2" x14ac:dyDescent="0.25">
      <c r="B43" s="1"/>
      <c r="C43" s="10"/>
    </row>
    <row r="44" spans="2:3" ht="13.2" x14ac:dyDescent="0.25">
      <c r="B44" s="1"/>
      <c r="C44" s="10"/>
    </row>
    <row r="45" spans="2:3" ht="13.2" x14ac:dyDescent="0.25">
      <c r="B45" s="1"/>
      <c r="C45" s="10"/>
    </row>
    <row r="46" spans="2:3" ht="13.2" x14ac:dyDescent="0.25">
      <c r="B46" s="1"/>
      <c r="C46" s="10"/>
    </row>
    <row r="47" spans="2:3" ht="13.2" x14ac:dyDescent="0.25">
      <c r="B47" s="1"/>
      <c r="C47" s="10"/>
    </row>
    <row r="48" spans="2:3" ht="13.2" x14ac:dyDescent="0.25">
      <c r="B48" s="1"/>
      <c r="C48" s="10"/>
    </row>
    <row r="49" spans="2:3" ht="13.2" x14ac:dyDescent="0.25">
      <c r="B49" s="1"/>
      <c r="C49" s="10"/>
    </row>
    <row r="50" spans="2:3" ht="13.2" x14ac:dyDescent="0.25">
      <c r="B50" s="1"/>
      <c r="C50" s="10"/>
    </row>
    <row r="51" spans="2:3" ht="13.2" x14ac:dyDescent="0.25">
      <c r="B51" s="1"/>
      <c r="C51" s="10"/>
    </row>
    <row r="52" spans="2:3" ht="13.2" x14ac:dyDescent="0.25">
      <c r="B52" s="1"/>
      <c r="C52" s="10"/>
    </row>
  </sheetData>
  <mergeCells count="1">
    <mergeCell ref="B5:C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Sept. 26 Mock Experiment (1)</vt:lpstr>
      <vt:lpstr>Sept. 28 Mock Experiment (2)</vt:lpstr>
      <vt:lpstr>Oct. 2 Mock Experiment (3)</vt:lpstr>
      <vt:lpstr>Sept. 5 Basic operations</vt:lpstr>
      <vt:lpstr>Sept. 6 Linear Functions</vt:lpstr>
      <vt:lpstr>Sept. 11 POI </vt:lpstr>
      <vt:lpstr>Sept. 7 Parabolas</vt:lpstr>
      <vt:lpstr>Sept. 13 Derivitaves</vt:lpstr>
      <vt:lpstr>Sept. 14 Exponential Decay</vt:lpstr>
      <vt:lpstr>Sept. 19 Line of best fit</vt:lpstr>
      <vt:lpstr>Sept. 18 Standard Deviation</vt:lpstr>
      <vt:lpstr>Sept. 25 Error bars</vt:lpstr>
      <vt:lpstr>Oct. 3 Using natural logarithm</vt:lpstr>
      <vt:lpstr>Oct. 5 </vt:lpstr>
      <vt:lpstr>DAB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Chambachan</dc:creator>
  <cp:lastModifiedBy>Colin Chambachan</cp:lastModifiedBy>
  <dcterms:created xsi:type="dcterms:W3CDTF">2018-10-16T00:59:58Z</dcterms:created>
  <dcterms:modified xsi:type="dcterms:W3CDTF">2024-04-03T19:04:45Z</dcterms:modified>
</cp:coreProperties>
</file>