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codeName="ThisWorkbook" defaultThemeVersion="202300"/>
  <mc:AlternateContent xmlns:mc="http://schemas.openxmlformats.org/markup-compatibility/2006">
    <mc:Choice Requires="x15">
      <x15ac:absPath xmlns:x15ac="http://schemas.microsoft.com/office/spreadsheetml/2010/11/ac" url="C:\Users\c2c94\OneDrive\Desktop\Careers\Waddle Portfolio\data-portfolio\Projects from Mars Electric\"/>
    </mc:Choice>
  </mc:AlternateContent>
  <xr:revisionPtr revIDLastSave="0" documentId="13_ncr:1_{7C1B3D4C-5F09-4447-B84E-291D806E8691}" xr6:coauthVersionLast="47" xr6:coauthVersionMax="47" xr10:uidLastSave="{00000000-0000-0000-0000-000000000000}"/>
  <bookViews>
    <workbookView xWindow="-28920" yWindow="4200" windowWidth="29040" windowHeight="15720" xr2:uid="{00000000-000D-0000-FFFF-FFFF00000000}"/>
  </bookViews>
  <sheets>
    <sheet name="Optimized Data"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2"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J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H2" i="4"/>
  <c r="I2" i="4" s="1"/>
  <c r="H3" i="4"/>
  <c r="I3" i="4" s="1"/>
  <c r="H4" i="4"/>
  <c r="I4" i="4" s="1"/>
  <c r="H5" i="4"/>
  <c r="I5" i="4" s="1"/>
  <c r="H6" i="4"/>
  <c r="I6" i="4" s="1"/>
  <c r="H7" i="4"/>
  <c r="I7" i="4" s="1"/>
  <c r="H8" i="4"/>
  <c r="I8" i="4" s="1"/>
  <c r="H9" i="4"/>
  <c r="I9" i="4" s="1"/>
  <c r="H10" i="4"/>
  <c r="I10" i="4" s="1"/>
  <c r="H11" i="4"/>
  <c r="I11" i="4" s="1"/>
  <c r="H12" i="4"/>
  <c r="I12" i="4" s="1"/>
  <c r="H13" i="4"/>
  <c r="I13" i="4" s="1"/>
  <c r="H14" i="4"/>
  <c r="I14" i="4" s="1"/>
  <c r="H15" i="4"/>
  <c r="I15" i="4" s="1"/>
  <c r="H16" i="4"/>
  <c r="I16" i="4" s="1"/>
  <c r="H17" i="4"/>
  <c r="I17" i="4" s="1"/>
  <c r="H18" i="4"/>
  <c r="I18" i="4" s="1"/>
  <c r="H19" i="4"/>
  <c r="I19" i="4" s="1"/>
  <c r="H20" i="4"/>
  <c r="I20" i="4" s="1"/>
  <c r="H21" i="4"/>
  <c r="I21" i="4" s="1"/>
  <c r="H22" i="4"/>
  <c r="I22" i="4" s="1"/>
  <c r="H23" i="4"/>
  <c r="I23" i="4" s="1"/>
  <c r="H24" i="4"/>
  <c r="I24" i="4" s="1"/>
  <c r="H25" i="4"/>
  <c r="I25" i="4" s="1"/>
  <c r="H26" i="4"/>
  <c r="I26" i="4" s="1"/>
  <c r="H27" i="4"/>
  <c r="I27" i="4" s="1"/>
  <c r="H28" i="4"/>
  <c r="I28" i="4" s="1"/>
  <c r="H29" i="4"/>
  <c r="I29" i="4" s="1"/>
  <c r="H30" i="4"/>
  <c r="I30" i="4" s="1"/>
  <c r="H31" i="4"/>
  <c r="I31" i="4" s="1"/>
  <c r="H32" i="4"/>
  <c r="I32" i="4" s="1"/>
  <c r="H33" i="4"/>
  <c r="I33" i="4" s="1"/>
  <c r="H34" i="4"/>
  <c r="I34" i="4" s="1"/>
  <c r="H35" i="4"/>
  <c r="I35" i="4" s="1"/>
  <c r="H36" i="4"/>
  <c r="I36" i="4" s="1"/>
  <c r="H37" i="4"/>
  <c r="I37" i="4" s="1"/>
  <c r="H38" i="4"/>
  <c r="I38" i="4" s="1"/>
  <c r="H39" i="4"/>
  <c r="I39" i="4" s="1"/>
  <c r="H40" i="4"/>
  <c r="I40" i="4" s="1"/>
  <c r="C9" i="4"/>
  <c r="K29" i="4" l="1"/>
  <c r="K27" i="4"/>
  <c r="K11" i="4"/>
  <c r="K26" i="4"/>
  <c r="K10" i="4"/>
  <c r="K25" i="4"/>
  <c r="K9" i="4"/>
  <c r="K40" i="4"/>
  <c r="K24" i="4"/>
  <c r="K8" i="4"/>
  <c r="K39" i="4"/>
  <c r="K23" i="4"/>
  <c r="K7" i="4"/>
  <c r="K38" i="4"/>
  <c r="K22" i="4"/>
  <c r="K6" i="4"/>
  <c r="K37" i="4"/>
  <c r="K21" i="4"/>
  <c r="K5" i="4"/>
  <c r="K36" i="4"/>
  <c r="K20" i="4"/>
  <c r="K4" i="4"/>
  <c r="K35" i="4"/>
  <c r="K19" i="4"/>
  <c r="K3" i="4"/>
  <c r="K34" i="4"/>
  <c r="K18" i="4"/>
  <c r="K2" i="4"/>
  <c r="K33" i="4"/>
  <c r="K17" i="4"/>
  <c r="K32" i="4"/>
  <c r="K16" i="4"/>
  <c r="K31" i="4"/>
  <c r="K15" i="4"/>
  <c r="K30" i="4"/>
  <c r="K14" i="4"/>
  <c r="K13" i="4"/>
  <c r="K28" i="4"/>
  <c r="K12" i="4"/>
  <c r="C31" i="4"/>
  <c r="C15" i="4"/>
  <c r="C7" i="4"/>
  <c r="C39" i="4"/>
  <c r="C23" i="4"/>
  <c r="C5" i="4"/>
  <c r="C37" i="4"/>
  <c r="C21" i="4"/>
  <c r="C2" i="4"/>
  <c r="C10" i="4"/>
  <c r="C8" i="4"/>
  <c r="C3" i="4"/>
  <c r="C40" i="4"/>
  <c r="C24" i="4"/>
  <c r="C36" i="4"/>
  <c r="C27" i="4"/>
  <c r="C34" i="4"/>
  <c r="C26" i="4"/>
  <c r="C18" i="4"/>
  <c r="C4" i="4"/>
  <c r="C11" i="4"/>
  <c r="C20" i="4"/>
  <c r="C19" i="4"/>
  <c r="C35" i="4"/>
  <c r="C25" i="4"/>
  <c r="C38" i="4"/>
  <c r="C22" i="4"/>
  <c r="C6" i="4"/>
  <c r="C32" i="4"/>
  <c r="C16" i="4"/>
  <c r="C28" i="4"/>
  <c r="C12" i="4"/>
  <c r="C13" i="4"/>
  <c r="C29" i="4"/>
  <c r="C30" i="4"/>
  <c r="C14" i="4"/>
  <c r="C33" i="4"/>
  <c r="C1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CB9BFF-9E40-4604-A5D9-2AF3DECF1CB6}"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CBB1928F-6B8C-4921-AD97-2EEFFEA9B029}" keepAlive="1" name="Query - Data (2)" description="Connection to the 'Data (2)' query in the workbook." type="5" refreshedVersion="8" background="1" saveData="1">
    <dbPr connection="Provider=Microsoft.Mashup.OleDb.1;Data Source=$Workbook$;Location=&quot;Data (2)&quot;;Extended Properties=&quot;&quot;" command="SELECT * FROM [Data (2)]"/>
  </connection>
  <connection id="3" xr16:uid="{B181B546-F2D1-4CB3-B41E-338EBB55740E}" keepAlive="1" name="Query - Data (3)" description="Connection to the 'Data (3)' query in the workbook." type="5" refreshedVersion="8" background="1" saveData="1">
    <dbPr connection="Provider=Microsoft.Mashup.OleDb.1;Data Source=$Workbook$;Location=&quot;Data (3)&quot;;Extended Properties=&quot;&quot;" command="SELECT * FROM [Data (3)]"/>
  </connection>
</connections>
</file>

<file path=xl/sharedStrings.xml><?xml version="1.0" encoding="utf-8"?>
<sst xmlns="http://schemas.openxmlformats.org/spreadsheetml/2006/main" count="140" uniqueCount="98">
  <si>
    <t>BRDGPORT 920-S 1/2 1H STEEL EMT</t>
  </si>
  <si>
    <t>3M 33+SUPER-3/4X76FT VINYL TAPE</t>
  </si>
  <si>
    <t>BRDGPORT 921-S 3/4 1H STEEL EMT</t>
  </si>
  <si>
    <t>ARL SG380AST 3/8 SADDLE GRIP</t>
  </si>
  <si>
    <t>APP BH-500 1/4-20 TAPPED BEAM</t>
  </si>
  <si>
    <t>ARL EMT75 3/4IN NM TERMINATOR</t>
  </si>
  <si>
    <t>BRDGPORT 901-S 1/2 1H STEEL COND</t>
  </si>
  <si>
    <t>CABLE MC-AL-12/2-STR-W/GRN-GND 120V</t>
  </si>
  <si>
    <t>3M 88-SUPER-3/4X66FT ELECT TAPE</t>
  </si>
  <si>
    <t>AMFI STR50 1/2 L/T REUSE CONNECTOR</t>
  </si>
  <si>
    <t>BRDGPORT 407-DC2 1/2 D/C SQZ FLEX</t>
  </si>
  <si>
    <t>AMFI STR75 3/4 L/T REUSE CONNECTOR</t>
  </si>
  <si>
    <t>ARL 38AST 3/8 INSUL FLEX CBL CONN</t>
  </si>
  <si>
    <t>BRDGPORT 902-S 3/4 1H STEEL COND</t>
  </si>
  <si>
    <t>BRDGPORT 922-S 1-IN 1H STEEL EMT</t>
  </si>
  <si>
    <t>ARL SG38 3/8 SADDLE GRIP</t>
  </si>
  <si>
    <t>BRDGPORT 324 1-1/4 105D PLS INSBSH</t>
  </si>
  <si>
    <t>BRDGPORT 326 2IN 105D PLSTC INS BSH</t>
  </si>
  <si>
    <t>3M TEMFLEX 165BK4A VINYL</t>
  </si>
  <si>
    <t>CABLE MC-AL-12/3-STR-W/GRN-GND 120V</t>
  </si>
  <si>
    <t>BRDGPORT 322 3/4 105D PLSTC INS</t>
  </si>
  <si>
    <t>BRDGPORT 1102-DC 1/2 D/C CONDUIT</t>
  </si>
  <si>
    <t>3M SI-1 CABLE STACKER</t>
  </si>
  <si>
    <t>ARL EMT50 1/2 NM TERMINATOR</t>
  </si>
  <si>
    <t>ARL NM2015 3/4 NM RIGID PIPE HANGER</t>
  </si>
  <si>
    <t>BRDGPORT 323 1IN 105D PLSTC INSBSH</t>
  </si>
  <si>
    <t>3M 35-WHITE-3/4X66FT CODING TAPE</t>
  </si>
  <si>
    <t>AMFI RB7550 3/4X1/2 RED BUSHING</t>
  </si>
  <si>
    <t>3M 3939-48MMX54.8M SILVER DUCT TAPE</t>
  </si>
  <si>
    <t>BRDGPORT 321 1/2 105D PLSTC INSBSH</t>
  </si>
  <si>
    <t>AMF NT2751 3/4 RIGID COMP CONN</t>
  </si>
  <si>
    <t>3M 35-RED-3/4X66FT CODING TAPE</t>
  </si>
  <si>
    <t>BRDGPORT 903-S 1-IN 1H STEEL COND</t>
  </si>
  <si>
    <t>BRDGPORT 1103-DC 3/4 D/C CONDUIT</t>
  </si>
  <si>
    <t>BRDGPORT 1520-DC 1/2 OFFSET COND</t>
  </si>
  <si>
    <t>AMFI STR100 1IN L/T REUSE CONN</t>
  </si>
  <si>
    <t>ARL EMT125 1-1/4 NM TERMINATOR</t>
  </si>
  <si>
    <t>BRDGPORT 801-DC2 3/8 D/C 90D FLEX</t>
  </si>
  <si>
    <t>BRDGPORT 923-S 1-1/4 1H STEEL EMT</t>
  </si>
  <si>
    <t>Per Month</t>
  </si>
  <si>
    <t>Sealtite</t>
  </si>
  <si>
    <t>Product Name</t>
  </si>
  <si>
    <t>Category</t>
  </si>
  <si>
    <t>FLEX</t>
  </si>
  <si>
    <t>Brand</t>
  </si>
  <si>
    <t>Combined</t>
  </si>
  <si>
    <t>Brand Name</t>
  </si>
  <si>
    <t>Tape</t>
  </si>
  <si>
    <t>AMFI</t>
  </si>
  <si>
    <t>Steel Connector</t>
  </si>
  <si>
    <t>3M</t>
  </si>
  <si>
    <t>Box Qty</t>
  </si>
  <si>
    <t>APP</t>
  </si>
  <si>
    <t>BC</t>
  </si>
  <si>
    <t>ARL</t>
  </si>
  <si>
    <t>Fittings</t>
  </si>
  <si>
    <t>CABLE</t>
  </si>
  <si>
    <t xml:space="preserve">MC </t>
  </si>
  <si>
    <t>CARLON</t>
  </si>
  <si>
    <t>Carflex</t>
  </si>
  <si>
    <t>CCHC Box</t>
  </si>
  <si>
    <t>Metal Boxes</t>
  </si>
  <si>
    <t>RIG CPLG</t>
  </si>
  <si>
    <t>SEALTITE</t>
  </si>
  <si>
    <t>CONDUIT</t>
  </si>
  <si>
    <t>Al Flex</t>
  </si>
  <si>
    <t>Rigid Coupling</t>
  </si>
  <si>
    <t>CTX</t>
  </si>
  <si>
    <t>PVC Fittings</t>
  </si>
  <si>
    <t>Per Week</t>
  </si>
  <si>
    <t>DUR</t>
  </si>
  <si>
    <t>Battery</t>
  </si>
  <si>
    <t>ERC</t>
  </si>
  <si>
    <t>Caddy</t>
  </si>
  <si>
    <t>RACO</t>
  </si>
  <si>
    <t>Boxes</t>
  </si>
  <si>
    <t>PVC</t>
  </si>
  <si>
    <t>PVC Pipe</t>
  </si>
  <si>
    <t>Pipe (Rigid/Emt)</t>
  </si>
  <si>
    <t>Rec</t>
  </si>
  <si>
    <t>Glue</t>
  </si>
  <si>
    <t>P-STRUT</t>
  </si>
  <si>
    <t>Strut Fittings</t>
  </si>
  <si>
    <t>IDEAL</t>
  </si>
  <si>
    <t>Tie Wraps</t>
  </si>
  <si>
    <t>MULB</t>
  </si>
  <si>
    <t>Reducers/Fittings</t>
  </si>
  <si>
    <t>M&amp;W</t>
  </si>
  <si>
    <t>KO's</t>
  </si>
  <si>
    <t>CCHC</t>
  </si>
  <si>
    <t>LEV</t>
  </si>
  <si>
    <t>Receptacle/Plates</t>
  </si>
  <si>
    <t>BRDGPORT</t>
  </si>
  <si>
    <t># of Boxes Used - Monthly</t>
  </si>
  <si>
    <t>OPTIMIZED MONTHLY</t>
  </si>
  <si>
    <t>OPTIMIZED WEEKLY</t>
  </si>
  <si>
    <t>Total Quantity - Annual</t>
  </si>
  <si>
    <t>Straps/Bushings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</si>
</sst>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Tahoma"/>
    </font>
    <font>
      <sz val="8"/>
      <name val="Tahoma"/>
    </font>
    <font>
      <sz val="10"/>
      <name val="Tahoma"/>
    </font>
    <font>
      <sz val="11"/>
      <color rgb="FF006100"/>
      <name val="Aptos Narrow"/>
      <family val="2"/>
      <scheme val="minor"/>
    </font>
    <font>
      <sz val="11"/>
      <color rgb="FF9C5700"/>
      <name val="Aptos Narrow"/>
      <family val="2"/>
      <scheme val="minor"/>
    </font>
    <font>
      <sz val="11"/>
      <color rgb="FF3F3F76"/>
      <name val="Aptos Narrow"/>
      <family val="2"/>
      <scheme val="minor"/>
    </font>
    <font>
      <b/>
      <sz val="10"/>
      <color theme="0"/>
      <name val="Tahoma"/>
    </font>
    <font>
      <b/>
      <sz val="11"/>
      <color rgb="FF006100"/>
      <name val="Aptos Narrow"/>
      <family val="2"/>
      <scheme val="minor"/>
    </font>
    <font>
      <b/>
      <sz val="11"/>
      <color rgb="FF3F3F76"/>
      <name val="Aptos Narrow"/>
      <family val="2"/>
      <scheme val="minor"/>
    </font>
    <font>
      <sz val="10"/>
      <color theme="1"/>
      <name val="Tahoma"/>
    </font>
  </fonts>
  <fills count="8">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FFFCC"/>
      </patternFill>
    </fill>
    <fill>
      <patternFill patternType="solid">
        <fgColor theme="9"/>
        <bgColor theme="9"/>
      </patternFill>
    </fill>
    <fill>
      <patternFill patternType="solid">
        <fgColor theme="9" tint="0.79998168889431442"/>
        <bgColor theme="9" tint="0.79998168889431442"/>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9" tint="0.39997558519241921"/>
      </top>
      <bottom/>
      <diagonal/>
    </border>
    <border>
      <left style="thin">
        <color rgb="FFB2B2B2"/>
      </left>
      <right/>
      <top style="thin">
        <color rgb="FFB2B2B2"/>
      </top>
      <bottom/>
      <diagonal/>
    </border>
    <border>
      <left style="thin">
        <color rgb="FF7F7F7F"/>
      </left>
      <right/>
      <top style="thin">
        <color rgb="FF7F7F7F"/>
      </top>
      <bottom/>
      <diagonal/>
    </border>
    <border>
      <left style="thin">
        <color rgb="FF7F7F7F"/>
      </left>
      <right style="thin">
        <color theme="9" tint="0.39997558519241921"/>
      </right>
      <top style="thin">
        <color theme="9" tint="0.39997558519241921"/>
      </top>
      <bottom/>
      <diagonal/>
    </border>
    <border>
      <left style="thin">
        <color theme="9" tint="0.39997558519241921"/>
      </left>
      <right/>
      <top style="thin">
        <color theme="9" tint="0.39997558519241921"/>
      </top>
      <bottom/>
      <diagonal/>
    </border>
  </borders>
  <cellStyleXfs count="5">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1" applyNumberFormat="0" applyAlignment="0" applyProtection="0"/>
    <xf numFmtId="0" fontId="2" fillId="5" borderId="2" applyNumberFormat="0" applyFont="0" applyAlignment="0" applyProtection="0"/>
  </cellStyleXfs>
  <cellXfs count="18">
    <xf numFmtId="0" fontId="0" fillId="0" borderId="0" xfId="0"/>
    <xf numFmtId="0" fontId="6" fillId="6" borderId="3" xfId="0" applyFont="1" applyFill="1" applyBorder="1"/>
    <xf numFmtId="1" fontId="6" fillId="6" borderId="3" xfId="0" applyNumberFormat="1" applyFont="1" applyFill="1" applyBorder="1"/>
    <xf numFmtId="0" fontId="6" fillId="6" borderId="6" xfId="0" applyFont="1" applyFill="1" applyBorder="1"/>
    <xf numFmtId="0" fontId="9" fillId="7" borderId="3" xfId="0" applyFont="1" applyFill="1" applyBorder="1"/>
    <xf numFmtId="1" fontId="9" fillId="7" borderId="3" xfId="0" applyNumberFormat="1" applyFont="1" applyFill="1" applyBorder="1"/>
    <xf numFmtId="0" fontId="9" fillId="7" borderId="6" xfId="0" applyFont="1" applyFill="1" applyBorder="1"/>
    <xf numFmtId="0" fontId="9" fillId="0" borderId="3" xfId="0" applyFont="1" applyBorder="1"/>
    <xf numFmtId="1" fontId="9" fillId="0" borderId="3" xfId="0" applyNumberFormat="1" applyFont="1" applyBorder="1"/>
    <xf numFmtId="0" fontId="9" fillId="0" borderId="6" xfId="0" applyFont="1" applyBorder="1"/>
    <xf numFmtId="0" fontId="6" fillId="6" borderId="7" xfId="0" applyFont="1" applyFill="1" applyBorder="1"/>
    <xf numFmtId="0" fontId="7" fillId="2" borderId="4" xfId="1" applyFont="1" applyBorder="1"/>
    <xf numFmtId="0" fontId="8" fillId="4" borderId="5" xfId="3" applyFont="1" applyBorder="1"/>
    <xf numFmtId="0" fontId="9" fillId="7" borderId="7" xfId="0" applyFont="1" applyFill="1" applyBorder="1"/>
    <xf numFmtId="1" fontId="4" fillId="3" borderId="3" xfId="2" applyNumberFormat="1" applyBorder="1"/>
    <xf numFmtId="0" fontId="9" fillId="5" borderId="4" xfId="4" applyFont="1" applyBorder="1"/>
    <xf numFmtId="0" fontId="5" fillId="4" borderId="5" xfId="3" applyBorder="1"/>
    <xf numFmtId="0" fontId="9" fillId="0" borderId="7" xfId="0" applyFont="1" applyBorder="1"/>
  </cellXfs>
  <cellStyles count="5">
    <cellStyle name="Good" xfId="1" builtinId="26"/>
    <cellStyle name="Input" xfId="3" builtinId="20"/>
    <cellStyle name="Neutral" xfId="2" builtinId="28"/>
    <cellStyle name="Normal" xfId="0" builtinId="0"/>
    <cellStyle name="Note" xfId="4" builtinId="1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D0F0F7"/>
      <rgbColor rgb="FF28FFD4"/>
      <rgbColor rgb="FFEEEFEF"/>
      <rgbColor rgb="FFEE340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266700</xdr:colOff>
      <xdr:row>26</xdr:row>
      <xdr:rowOff>12699</xdr:rowOff>
    </xdr:from>
    <xdr:to>
      <xdr:col>15</xdr:col>
      <xdr:colOff>495300</xdr:colOff>
      <xdr:row>42</xdr:row>
      <xdr:rowOff>47625</xdr:rowOff>
    </xdr:to>
    <xdr:sp macro="" textlink="">
      <xdr:nvSpPr>
        <xdr:cNvPr id="2" name="TextBox 1">
          <a:extLst>
            <a:ext uri="{FF2B5EF4-FFF2-40B4-BE49-F238E27FC236}">
              <a16:creationId xmlns:a16="http://schemas.microsoft.com/office/drawing/2014/main" id="{6206D076-1887-3FAD-2C26-D3816C3EE945}"/>
            </a:ext>
          </a:extLst>
        </xdr:cNvPr>
        <xdr:cNvSpPr txBox="1"/>
      </xdr:nvSpPr>
      <xdr:spPr>
        <a:xfrm>
          <a:off x="14192250" y="4718049"/>
          <a:ext cx="5010150" cy="28924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Inventory</a:t>
          </a:r>
          <a:r>
            <a:rPr lang="en-US" sz="1100" b="1" baseline="0"/>
            <a:t> Optimization Project - Mars Electric</a:t>
          </a:r>
        </a:p>
        <a:p>
          <a:endParaRPr lang="en-US" sz="1100" b="1" baseline="0"/>
        </a:p>
        <a:p>
          <a:r>
            <a:rPr lang="en-US"/>
            <a:t>Faced with recurring shortage complaints from a key client, I designed a data-driven inventory max system to replace informal, word-of-mouth stock estimates. Previously, I visited the client three times per week to place replenishment orders and completed same-day deliveries every other week to accommodate unexpected shortages.</a:t>
          </a:r>
        </a:p>
        <a:p>
          <a:r>
            <a:rPr lang="en-US"/>
            <a:t>While the original estimates proved directionally accurate, my analysis validated their logic and shifted the conversation—prompting the client to investigate internal causes for stockouts rather than placing blame externally. This not only built trust but also improved collaboration.</a:t>
          </a:r>
        </a:p>
        <a:p>
          <a:endParaRPr lang="en-US"/>
        </a:p>
        <a:p>
          <a:r>
            <a:rPr lang="en-US"/>
            <a:t>By implementing “optimized weekly” columns to define new inventory maxes, we reduced same-day deliveries by approximately 50%, saving over $1,500 annually in labor and fuel. Once the client fully adopts the new system, routine visits and same-day runs are projected to drop by 30%, driving over $10,000 in annual savings for Mars Electric—without compromising customer satisfaction.</a:t>
          </a:r>
        </a:p>
        <a:p>
          <a:endParaRPr lang="en-US" sz="1100" b="0"/>
        </a:p>
      </xdr:txBody>
    </xdr:sp>
    <xdr:clientData/>
  </xdr:twoCellAnchor>
  <xdr:twoCellAnchor>
    <xdr:from>
      <xdr:col>11</xdr:col>
      <xdr:colOff>88901</xdr:colOff>
      <xdr:row>96</xdr:row>
      <xdr:rowOff>120651</xdr:rowOff>
    </xdr:from>
    <xdr:to>
      <xdr:col>13</xdr:col>
      <xdr:colOff>615951</xdr:colOff>
      <xdr:row>105</xdr:row>
      <xdr:rowOff>57151</xdr:rowOff>
    </xdr:to>
    <xdr:sp macro="" textlink="">
      <xdr:nvSpPr>
        <xdr:cNvPr id="3" name="TextBox 2">
          <a:extLst>
            <a:ext uri="{FF2B5EF4-FFF2-40B4-BE49-F238E27FC236}">
              <a16:creationId xmlns:a16="http://schemas.microsoft.com/office/drawing/2014/main" id="{BB45F6A5-DD4D-BDE6-0610-FFDD1B7E60AF}"/>
            </a:ext>
          </a:extLst>
        </xdr:cNvPr>
        <xdr:cNvSpPr txBox="1"/>
      </xdr:nvSpPr>
      <xdr:spPr>
        <a:xfrm>
          <a:off x="14020801" y="16376651"/>
          <a:ext cx="3695700" cy="1365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EDE0E0-395F-4222-816B-838049165841}" name="Table3" displayName="Table3" ref="M1:O25" totalsRowShown="0">
  <autoFilter ref="M1:O25" xr:uid="{1CEDE0E0-395F-4222-816B-838049165841}"/>
  <sortState xmlns:xlrd2="http://schemas.microsoft.com/office/spreadsheetml/2017/richdata2" ref="M2:O25">
    <sortCondition ref="M1:M25"/>
  </sortState>
  <tableColumns count="3">
    <tableColumn id="1" xr3:uid="{EED83FD9-1065-43CF-8A49-999EFDDE4508}" name="Brand Name"/>
    <tableColumn id="2" xr3:uid="{90F45CCB-E92F-4981-9115-CBDB15D2DE19}" name="Category"/>
    <tableColumn id="3" xr3:uid="{000F3D31-0864-401D-9A0F-69A5569E8760}" name="Box Qt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4B7BB-3E39-4FE8-B616-C239858AE6AC}">
  <dimension ref="A1:O40"/>
  <sheetViews>
    <sheetView tabSelected="1" workbookViewId="0">
      <selection activeCell="B9" sqref="B9"/>
    </sheetView>
  </sheetViews>
  <sheetFormatPr defaultRowHeight="12.5" x14ac:dyDescent="0.25"/>
  <cols>
    <col min="1" max="2" width="14.1796875" customWidth="1"/>
    <col min="3" max="3" width="16.81640625" customWidth="1"/>
    <col min="4" max="4" width="36" bestFit="1" customWidth="1"/>
    <col min="5" max="5" width="16.36328125" bestFit="1" customWidth="1"/>
    <col min="6" max="6" width="12.81640625" bestFit="1" customWidth="1"/>
    <col min="7" max="7" width="23.7265625" bestFit="1" customWidth="1"/>
    <col min="8" max="8" width="12.81640625" customWidth="1"/>
    <col min="9" max="9" width="22.1796875" bestFit="1" customWidth="1"/>
    <col min="10" max="12" width="15.1796875" customWidth="1"/>
    <col min="13" max="13" width="30.1796875" customWidth="1"/>
    <col min="14" max="14" width="13.81640625" bestFit="1" customWidth="1"/>
    <col min="15" max="15" width="9.453125" bestFit="1" customWidth="1"/>
  </cols>
  <sheetData>
    <row r="1" spans="1:15" ht="14.5" x14ac:dyDescent="0.35">
      <c r="A1" s="10" t="s">
        <v>44</v>
      </c>
      <c r="B1" s="1" t="s">
        <v>42</v>
      </c>
      <c r="C1" s="1" t="s">
        <v>45</v>
      </c>
      <c r="D1" s="1" t="s">
        <v>41</v>
      </c>
      <c r="E1" s="1" t="s">
        <v>96</v>
      </c>
      <c r="F1" s="2" t="s">
        <v>39</v>
      </c>
      <c r="G1" s="2" t="s">
        <v>94</v>
      </c>
      <c r="H1" s="2" t="s">
        <v>69</v>
      </c>
      <c r="I1" s="11" t="s">
        <v>95</v>
      </c>
      <c r="J1" s="12" t="s">
        <v>51</v>
      </c>
      <c r="K1" s="3" t="s">
        <v>93</v>
      </c>
      <c r="M1" t="s">
        <v>46</v>
      </c>
      <c r="N1" t="s">
        <v>42</v>
      </c>
      <c r="O1" t="s">
        <v>51</v>
      </c>
    </row>
    <row r="2" spans="1:15" ht="14.5" x14ac:dyDescent="0.35">
      <c r="A2" s="13" t="s">
        <v>50</v>
      </c>
      <c r="B2" s="4" t="str">
        <f>_xlfn.LET(
  _xlpm.txt, D2,
  _xlpm.last, TRIM(RIGHT(SUBSTITUTE(_xlpm.txt," ",REPT(" ",LEN(_xlpm.txt))),LEN(_xlpm.txt))),
  IF(ISNUMBER(SEARCH("INSBSH",_xlpm.txt)),"INSBSH",
     IF(_xlpm.last="INS","INSBSH",
        IF(_xlpm.last="120V","CABLE",_xlpm.last)
     )
  )
)</f>
        <v>TAPE</v>
      </c>
      <c r="C2" s="4" t="str">
        <f>_xlfn.CONCAT('Optimized Data'!$A2," ",'Optimized Data'!$B2)</f>
        <v>3M TAPE</v>
      </c>
      <c r="D2" s="4" t="s">
        <v>1</v>
      </c>
      <c r="E2" s="4">
        <v>2079</v>
      </c>
      <c r="F2" s="5">
        <v>173.25</v>
      </c>
      <c r="G2" s="14">
        <f>CEILING('Optimized Data'!$F2,10)</f>
        <v>180</v>
      </c>
      <c r="H2" s="5">
        <f>'Optimized Data'!$F2/4</f>
        <v>43.3125</v>
      </c>
      <c r="I2" s="15">
        <f>CEILING('Optimized Data'!$H2,10)</f>
        <v>50</v>
      </c>
      <c r="J2" s="16">
        <f>VLOOKUP('Optimized Data'!$A2,Table3[],3,TRUE)</f>
        <v>10</v>
      </c>
      <c r="K2" s="6">
        <f>CEILING('Optimized Data'!$G2/'Optimized Data'!$J2, 1)</f>
        <v>18</v>
      </c>
      <c r="M2" t="s">
        <v>50</v>
      </c>
      <c r="N2" t="s">
        <v>47</v>
      </c>
      <c r="O2">
        <v>10</v>
      </c>
    </row>
    <row r="3" spans="1:15" ht="14.5" x14ac:dyDescent="0.35">
      <c r="A3" s="17" t="s">
        <v>50</v>
      </c>
      <c r="B3" s="4" t="str">
        <f t="shared" ref="B3:B40" si="0">_xlfn.LET(
  _xlpm.txt, D3,
  _xlpm.last, TRIM(RIGHT(SUBSTITUTE(_xlpm.txt," ",REPT(" ",LEN(_xlpm.txt))),LEN(_xlpm.txt))),
  IF(ISNUMBER(SEARCH("INSBSH",_xlpm.txt)),"INSBSH",
     IF(_xlpm.last="INS","INSBSH",
        IF(_xlpm.last="120V","CABLE",_xlpm.last)
     )
  )
)</f>
        <v>TAPE</v>
      </c>
      <c r="C3" s="7" t="str">
        <f>_xlfn.CONCAT('Optimized Data'!$A3," ",'Optimized Data'!$B3)</f>
        <v>3M TAPE</v>
      </c>
      <c r="D3" s="7" t="s">
        <v>31</v>
      </c>
      <c r="E3" s="7">
        <v>145</v>
      </c>
      <c r="F3" s="8">
        <v>12.083333333333334</v>
      </c>
      <c r="G3" s="14">
        <f>CEILING('Optimized Data'!$F3,10)</f>
        <v>20</v>
      </c>
      <c r="H3" s="8">
        <f>'Optimized Data'!$F3/4</f>
        <v>3.0208333333333335</v>
      </c>
      <c r="I3" s="15">
        <f>CEILING('Optimized Data'!$H3,10)</f>
        <v>10</v>
      </c>
      <c r="J3" s="16">
        <f>VLOOKUP('Optimized Data'!$A3,Table3[],3,TRUE)</f>
        <v>10</v>
      </c>
      <c r="K3" s="9">
        <f>CEILING('Optimized Data'!$G3/'Optimized Data'!$J3, 1)</f>
        <v>2</v>
      </c>
      <c r="M3" t="s">
        <v>48</v>
      </c>
      <c r="N3" t="s">
        <v>49</v>
      </c>
      <c r="O3">
        <v>10</v>
      </c>
    </row>
    <row r="4" spans="1:15" ht="14.5" x14ac:dyDescent="0.35">
      <c r="A4" s="13" t="s">
        <v>50</v>
      </c>
      <c r="B4" s="4" t="str">
        <f t="shared" si="0"/>
        <v>TAPE</v>
      </c>
      <c r="C4" s="4" t="str">
        <f>_xlfn.CONCAT('Optimized Data'!$A4," ",'Optimized Data'!$B4)</f>
        <v>3M TAPE</v>
      </c>
      <c r="D4" s="4" t="s">
        <v>26</v>
      </c>
      <c r="E4" s="4">
        <v>170</v>
      </c>
      <c r="F4" s="5">
        <v>14.166666666666666</v>
      </c>
      <c r="G4" s="14">
        <f>CEILING('Optimized Data'!$F4,10)</f>
        <v>20</v>
      </c>
      <c r="H4" s="5">
        <f>'Optimized Data'!$F4/4</f>
        <v>3.5416666666666665</v>
      </c>
      <c r="I4" s="15">
        <f>CEILING('Optimized Data'!$H4,10)</f>
        <v>10</v>
      </c>
      <c r="J4" s="16">
        <f>VLOOKUP('Optimized Data'!$A4,Table3[],3,TRUE)</f>
        <v>10</v>
      </c>
      <c r="K4" s="6">
        <f>CEILING('Optimized Data'!$G4/'Optimized Data'!$J4, 1)</f>
        <v>2</v>
      </c>
      <c r="M4" t="s">
        <v>52</v>
      </c>
      <c r="N4" t="s">
        <v>53</v>
      </c>
      <c r="O4">
        <v>25</v>
      </c>
    </row>
    <row r="5" spans="1:15" ht="14.5" x14ac:dyDescent="0.35">
      <c r="A5" s="17" t="s">
        <v>50</v>
      </c>
      <c r="B5" s="4" t="str">
        <f t="shared" si="0"/>
        <v>TAPE</v>
      </c>
      <c r="C5" s="7" t="str">
        <f>_xlfn.CONCAT('Optimized Data'!$A5," ",'Optimized Data'!$B5)</f>
        <v>3M TAPE</v>
      </c>
      <c r="D5" s="7" t="s">
        <v>28</v>
      </c>
      <c r="E5" s="7">
        <v>160</v>
      </c>
      <c r="F5" s="8">
        <v>13.333333333333334</v>
      </c>
      <c r="G5" s="14">
        <f>CEILING('Optimized Data'!$F5,10)</f>
        <v>20</v>
      </c>
      <c r="H5" s="8">
        <f>'Optimized Data'!$F5/4</f>
        <v>3.3333333333333335</v>
      </c>
      <c r="I5" s="15">
        <f>CEILING('Optimized Data'!$H5,10)</f>
        <v>10</v>
      </c>
      <c r="J5" s="16">
        <f>VLOOKUP('Optimized Data'!$A5,Table3[],3,TRUE)</f>
        <v>10</v>
      </c>
      <c r="K5" s="9">
        <f>CEILING('Optimized Data'!$G5/'Optimized Data'!$J5, 1)</f>
        <v>2</v>
      </c>
      <c r="M5" t="s">
        <v>54</v>
      </c>
      <c r="N5" t="s">
        <v>55</v>
      </c>
      <c r="O5">
        <v>66</v>
      </c>
    </row>
    <row r="6" spans="1:15" ht="14.5" x14ac:dyDescent="0.35">
      <c r="A6" s="13" t="s">
        <v>50</v>
      </c>
      <c r="B6" s="4" t="str">
        <f t="shared" si="0"/>
        <v>TAPE</v>
      </c>
      <c r="C6" s="4" t="str">
        <f>_xlfn.CONCAT('Optimized Data'!$A6," ",'Optimized Data'!$B6)</f>
        <v>3M TAPE</v>
      </c>
      <c r="D6" s="4" t="s">
        <v>8</v>
      </c>
      <c r="E6" s="4">
        <v>480</v>
      </c>
      <c r="F6" s="5">
        <v>40</v>
      </c>
      <c r="G6" s="14">
        <f>CEILING('Optimized Data'!$F6,10)</f>
        <v>40</v>
      </c>
      <c r="H6" s="5">
        <f>'Optimized Data'!$F6/4</f>
        <v>10</v>
      </c>
      <c r="I6" s="15">
        <f>CEILING('Optimized Data'!$H6,10)</f>
        <v>10</v>
      </c>
      <c r="J6" s="16">
        <f>VLOOKUP('Optimized Data'!$A6,Table3[],3,TRUE)</f>
        <v>10</v>
      </c>
      <c r="K6" s="6">
        <f>CEILING('Optimized Data'!$G6/'Optimized Data'!$J6, 1)</f>
        <v>4</v>
      </c>
      <c r="M6" t="s">
        <v>92</v>
      </c>
      <c r="N6" t="s">
        <v>97</v>
      </c>
      <c r="O6">
        <v>75</v>
      </c>
    </row>
    <row r="7" spans="1:15" ht="14.5" x14ac:dyDescent="0.35">
      <c r="A7" s="17" t="s">
        <v>50</v>
      </c>
      <c r="B7" s="4" t="str">
        <f t="shared" si="0"/>
        <v>STACKER</v>
      </c>
      <c r="C7" s="7" t="str">
        <f>_xlfn.CONCAT('Optimized Data'!$A7," ",'Optimized Data'!$B7)</f>
        <v>3M STACKER</v>
      </c>
      <c r="D7" s="7" t="s">
        <v>22</v>
      </c>
      <c r="E7" s="7">
        <v>200</v>
      </c>
      <c r="F7" s="8">
        <v>16.666666666666668</v>
      </c>
      <c r="G7" s="14">
        <f>CEILING('Optimized Data'!$F7,10)</f>
        <v>20</v>
      </c>
      <c r="H7" s="8">
        <f>'Optimized Data'!$F7/4</f>
        <v>4.166666666666667</v>
      </c>
      <c r="I7" s="15">
        <f>CEILING('Optimized Data'!$H7,10)</f>
        <v>10</v>
      </c>
      <c r="J7" s="16">
        <f>VLOOKUP('Optimized Data'!$A7,Table3[],3,TRUE)</f>
        <v>10</v>
      </c>
      <c r="K7" s="9">
        <f>CEILING('Optimized Data'!$G7/'Optimized Data'!$J7, 1)</f>
        <v>2</v>
      </c>
      <c r="M7" t="s">
        <v>56</v>
      </c>
      <c r="N7" t="s">
        <v>57</v>
      </c>
      <c r="O7">
        <v>250</v>
      </c>
    </row>
    <row r="8" spans="1:15" ht="14.5" x14ac:dyDescent="0.35">
      <c r="A8" s="13" t="s">
        <v>50</v>
      </c>
      <c r="B8" s="4" t="str">
        <f t="shared" si="0"/>
        <v>VINYL</v>
      </c>
      <c r="C8" s="4" t="str">
        <f>_xlfn.CONCAT('Optimized Data'!$A8," ",'Optimized Data'!$B8)</f>
        <v>3M VINYL</v>
      </c>
      <c r="D8" s="4" t="s">
        <v>18</v>
      </c>
      <c r="E8" s="4">
        <v>255</v>
      </c>
      <c r="F8" s="5">
        <v>21.25</v>
      </c>
      <c r="G8" s="14">
        <f>CEILING('Optimized Data'!$F8,10)</f>
        <v>30</v>
      </c>
      <c r="H8" s="5">
        <f>'Optimized Data'!$F8/4</f>
        <v>5.3125</v>
      </c>
      <c r="I8" s="15">
        <f>CEILING('Optimized Data'!$H8,10)</f>
        <v>10</v>
      </c>
      <c r="J8" s="16">
        <f>VLOOKUP('Optimized Data'!$A8,Table3[],3,TRUE)</f>
        <v>10</v>
      </c>
      <c r="K8" s="6">
        <f>CEILING('Optimized Data'!$G8/'Optimized Data'!$J8, 1)</f>
        <v>3</v>
      </c>
      <c r="M8" t="s">
        <v>58</v>
      </c>
      <c r="N8" t="s">
        <v>59</v>
      </c>
      <c r="O8">
        <v>100</v>
      </c>
    </row>
    <row r="9" spans="1:15" ht="14.5" x14ac:dyDescent="0.35">
      <c r="A9" s="17" t="s">
        <v>48</v>
      </c>
      <c r="B9" s="4" t="str">
        <f t="shared" si="0"/>
        <v>CONN</v>
      </c>
      <c r="C9" s="7" t="str">
        <f>_xlfn.CONCAT('Optimized Data'!$A9," ",'Optimized Data'!$B9)</f>
        <v>AMFI CONN</v>
      </c>
      <c r="D9" s="7" t="s">
        <v>30</v>
      </c>
      <c r="E9" s="7">
        <v>145</v>
      </c>
      <c r="F9" s="8">
        <v>12.083333333333334</v>
      </c>
      <c r="G9" s="14">
        <f>CEILING('Optimized Data'!$F9,10)</f>
        <v>20</v>
      </c>
      <c r="H9" s="8">
        <f>'Optimized Data'!$F9/4</f>
        <v>3.0208333333333335</v>
      </c>
      <c r="I9" s="15">
        <f>CEILING('Optimized Data'!$H9,10)</f>
        <v>10</v>
      </c>
      <c r="J9" s="16">
        <f>VLOOKUP('Optimized Data'!$A9,Table3[],3,TRUE)</f>
        <v>10</v>
      </c>
      <c r="K9" s="9">
        <f>CEILING('Optimized Data'!$G9/'Optimized Data'!$J9, 1)</f>
        <v>2</v>
      </c>
      <c r="M9" t="s">
        <v>89</v>
      </c>
      <c r="N9" t="s">
        <v>55</v>
      </c>
      <c r="O9">
        <v>100</v>
      </c>
    </row>
    <row r="10" spans="1:15" ht="14.5" x14ac:dyDescent="0.35">
      <c r="A10" s="13" t="s">
        <v>48</v>
      </c>
      <c r="B10" s="4" t="str">
        <f t="shared" si="0"/>
        <v>BUSHING</v>
      </c>
      <c r="C10" s="4" t="str">
        <f>_xlfn.CONCAT('Optimized Data'!$A10," ",'Optimized Data'!$B10)</f>
        <v>AMFI BUSHING</v>
      </c>
      <c r="D10" s="4" t="s">
        <v>27</v>
      </c>
      <c r="E10" s="4">
        <v>163</v>
      </c>
      <c r="F10" s="5">
        <v>13.583333333333334</v>
      </c>
      <c r="G10" s="14">
        <f>CEILING('Optimized Data'!$F10,10)</f>
        <v>20</v>
      </c>
      <c r="H10" s="5">
        <f>'Optimized Data'!$F10/4</f>
        <v>3.3958333333333335</v>
      </c>
      <c r="I10" s="15">
        <f>CEILING('Optimized Data'!$H10,10)</f>
        <v>10</v>
      </c>
      <c r="J10" s="16">
        <f>VLOOKUP('Optimized Data'!$A10,Table3[],3,TRUE)</f>
        <v>10</v>
      </c>
      <c r="K10" s="6">
        <f>CEILING('Optimized Data'!$G10/'Optimized Data'!$J10, 1)</f>
        <v>2</v>
      </c>
      <c r="M10" t="s">
        <v>60</v>
      </c>
      <c r="N10" t="s">
        <v>61</v>
      </c>
      <c r="O10">
        <v>25</v>
      </c>
    </row>
    <row r="11" spans="1:15" ht="14.5" x14ac:dyDescent="0.35">
      <c r="A11" s="17" t="s">
        <v>48</v>
      </c>
      <c r="B11" s="4" t="str">
        <f t="shared" si="0"/>
        <v>CONN</v>
      </c>
      <c r="C11" s="7" t="str">
        <f>_xlfn.CONCAT('Optimized Data'!$A11," ",'Optimized Data'!$B11)</f>
        <v>AMFI CONN</v>
      </c>
      <c r="D11" s="7" t="s">
        <v>35</v>
      </c>
      <c r="E11" s="7">
        <v>120</v>
      </c>
      <c r="F11" s="8">
        <v>10</v>
      </c>
      <c r="G11" s="14">
        <f>CEILING('Optimized Data'!$F11,10)</f>
        <v>10</v>
      </c>
      <c r="H11" s="8">
        <f>'Optimized Data'!$F11/4</f>
        <v>2.5</v>
      </c>
      <c r="I11" s="15">
        <f>CEILING('Optimized Data'!$H11,10)</f>
        <v>10</v>
      </c>
      <c r="J11" s="16">
        <f>VLOOKUP('Optimized Data'!$A11,Table3[],3,TRUE)</f>
        <v>10</v>
      </c>
      <c r="K11" s="9">
        <f>CEILING('Optimized Data'!$G11/'Optimized Data'!$J11, 1)</f>
        <v>1</v>
      </c>
      <c r="M11" t="s">
        <v>64</v>
      </c>
      <c r="N11" t="s">
        <v>78</v>
      </c>
      <c r="O11">
        <v>100</v>
      </c>
    </row>
    <row r="12" spans="1:15" ht="14.5" x14ac:dyDescent="0.35">
      <c r="A12" s="13" t="s">
        <v>48</v>
      </c>
      <c r="B12" s="4" t="str">
        <f t="shared" si="0"/>
        <v>CONNECTOR</v>
      </c>
      <c r="C12" s="4" t="str">
        <f>_xlfn.CONCAT('Optimized Data'!$A12," ",'Optimized Data'!$B12)</f>
        <v>AMFI CONNECTOR</v>
      </c>
      <c r="D12" s="4" t="s">
        <v>9</v>
      </c>
      <c r="E12" s="4">
        <v>475</v>
      </c>
      <c r="F12" s="5">
        <v>39.583333333333336</v>
      </c>
      <c r="G12" s="14">
        <f>CEILING('Optimized Data'!$F12,10)</f>
        <v>40</v>
      </c>
      <c r="H12" s="5">
        <f>'Optimized Data'!$F12/4</f>
        <v>9.8958333333333339</v>
      </c>
      <c r="I12" s="15">
        <f>CEILING('Optimized Data'!$H12,10)</f>
        <v>10</v>
      </c>
      <c r="J12" s="16">
        <f>VLOOKUP('Optimized Data'!$A12,Table3[],3,TRUE)</f>
        <v>10</v>
      </c>
      <c r="K12" s="6">
        <f>CEILING('Optimized Data'!$G12/'Optimized Data'!$J12, 1)</f>
        <v>4</v>
      </c>
      <c r="M12" t="s">
        <v>67</v>
      </c>
      <c r="N12" t="s">
        <v>68</v>
      </c>
      <c r="O12">
        <v>125</v>
      </c>
    </row>
    <row r="13" spans="1:15" ht="14.5" x14ac:dyDescent="0.35">
      <c r="A13" s="17" t="s">
        <v>48</v>
      </c>
      <c r="B13" s="4" t="str">
        <f t="shared" si="0"/>
        <v>CONNECTOR</v>
      </c>
      <c r="C13" s="7" t="str">
        <f>_xlfn.CONCAT('Optimized Data'!$A13," ",'Optimized Data'!$B13)</f>
        <v>AMFI CONNECTOR</v>
      </c>
      <c r="D13" s="7" t="s">
        <v>11</v>
      </c>
      <c r="E13" s="7">
        <v>410</v>
      </c>
      <c r="F13" s="8">
        <v>34.166666666666664</v>
      </c>
      <c r="G13" s="14">
        <f>CEILING('Optimized Data'!$F13,10)</f>
        <v>40</v>
      </c>
      <c r="H13" s="8">
        <f>'Optimized Data'!$F13/4</f>
        <v>8.5416666666666661</v>
      </c>
      <c r="I13" s="15">
        <f>CEILING('Optimized Data'!$H13,10)</f>
        <v>10</v>
      </c>
      <c r="J13" s="16">
        <f>VLOOKUP('Optimized Data'!$A13,Table3[],3,TRUE)</f>
        <v>10</v>
      </c>
      <c r="K13" s="9">
        <f>CEILING('Optimized Data'!$G13/'Optimized Data'!$J13, 1)</f>
        <v>4</v>
      </c>
      <c r="M13" t="s">
        <v>70</v>
      </c>
      <c r="N13" t="s">
        <v>71</v>
      </c>
      <c r="O13">
        <v>24</v>
      </c>
    </row>
    <row r="14" spans="1:15" ht="14.5" x14ac:dyDescent="0.35">
      <c r="A14" s="13" t="s">
        <v>52</v>
      </c>
      <c r="B14" s="4" t="str">
        <f t="shared" si="0"/>
        <v>BEAM</v>
      </c>
      <c r="C14" s="4" t="str">
        <f>_xlfn.CONCAT('Optimized Data'!$A14," ",'Optimized Data'!$B14)</f>
        <v>APP BEAM</v>
      </c>
      <c r="D14" s="4" t="s">
        <v>4</v>
      </c>
      <c r="E14" s="4">
        <v>1200</v>
      </c>
      <c r="F14" s="5">
        <v>100</v>
      </c>
      <c r="G14" s="14">
        <f>CEILING('Optimized Data'!$F14,10)</f>
        <v>100</v>
      </c>
      <c r="H14" s="5">
        <f>'Optimized Data'!$F14/4</f>
        <v>25</v>
      </c>
      <c r="I14" s="15">
        <f>CEILING('Optimized Data'!$H14,10)</f>
        <v>30</v>
      </c>
      <c r="J14" s="16">
        <f>VLOOKUP('Optimized Data'!$A14,Table3[],3,TRUE)</f>
        <v>25</v>
      </c>
      <c r="K14" s="6">
        <f>CEILING('Optimized Data'!$G14/'Optimized Data'!$J14, 1)</f>
        <v>4</v>
      </c>
      <c r="M14" t="s">
        <v>72</v>
      </c>
      <c r="N14" t="s">
        <v>73</v>
      </c>
      <c r="O14">
        <v>100</v>
      </c>
    </row>
    <row r="15" spans="1:15" ht="14.5" x14ac:dyDescent="0.35">
      <c r="A15" s="17" t="s">
        <v>54</v>
      </c>
      <c r="B15" s="4" t="str">
        <f t="shared" si="0"/>
        <v>CONN</v>
      </c>
      <c r="C15" s="7" t="str">
        <f>_xlfn.CONCAT('Optimized Data'!$A15," ",'Optimized Data'!$B15)</f>
        <v>ARL CONN</v>
      </c>
      <c r="D15" s="7" t="s">
        <v>12</v>
      </c>
      <c r="E15" s="7">
        <v>400</v>
      </c>
      <c r="F15" s="8">
        <v>33.333333333333336</v>
      </c>
      <c r="G15" s="14">
        <f>CEILING('Optimized Data'!$F15,10)</f>
        <v>40</v>
      </c>
      <c r="H15" s="8">
        <f>'Optimized Data'!$F15/4</f>
        <v>8.3333333333333339</v>
      </c>
      <c r="I15" s="15">
        <f>CEILING('Optimized Data'!$H15,10)</f>
        <v>10</v>
      </c>
      <c r="J15" s="16">
        <f>VLOOKUP('Optimized Data'!$A15,Table3[],3,TRUE)</f>
        <v>66</v>
      </c>
      <c r="K15" s="9">
        <f>CEILING('Optimized Data'!$G15/'Optimized Data'!$J15, 1)</f>
        <v>1</v>
      </c>
      <c r="M15" t="s">
        <v>43</v>
      </c>
      <c r="N15" t="s">
        <v>65</v>
      </c>
      <c r="O15">
        <v>100</v>
      </c>
    </row>
    <row r="16" spans="1:15" ht="14.5" x14ac:dyDescent="0.35">
      <c r="A16" s="13" t="s">
        <v>54</v>
      </c>
      <c r="B16" s="4" t="str">
        <f t="shared" si="0"/>
        <v>TERMINATOR</v>
      </c>
      <c r="C16" s="4" t="str">
        <f>_xlfn.CONCAT('Optimized Data'!$A16," ",'Optimized Data'!$B16)</f>
        <v>ARL TERMINATOR</v>
      </c>
      <c r="D16" s="4" t="s">
        <v>36</v>
      </c>
      <c r="E16" s="4">
        <v>118</v>
      </c>
      <c r="F16" s="5">
        <v>9.8333333333333339</v>
      </c>
      <c r="G16" s="14">
        <f>CEILING('Optimized Data'!$F16,10)</f>
        <v>10</v>
      </c>
      <c r="H16" s="5">
        <f>'Optimized Data'!$F16/4</f>
        <v>2.4583333333333335</v>
      </c>
      <c r="I16" s="15">
        <f>CEILING('Optimized Data'!$H16,10)</f>
        <v>10</v>
      </c>
      <c r="J16" s="16">
        <f>VLOOKUP('Optimized Data'!$A16,Table3[],3,TRUE)</f>
        <v>66</v>
      </c>
      <c r="K16" s="6">
        <f>CEILING('Optimized Data'!$G16/'Optimized Data'!$J16, 1)</f>
        <v>1</v>
      </c>
      <c r="M16" t="s">
        <v>83</v>
      </c>
      <c r="N16" t="s">
        <v>84</v>
      </c>
      <c r="O16">
        <v>100</v>
      </c>
    </row>
    <row r="17" spans="1:15" ht="14.5" x14ac:dyDescent="0.35">
      <c r="A17" s="17" t="s">
        <v>54</v>
      </c>
      <c r="B17" s="4" t="str">
        <f t="shared" si="0"/>
        <v>TERMINATOR</v>
      </c>
      <c r="C17" s="7" t="str">
        <f>_xlfn.CONCAT('Optimized Data'!$A17," ",'Optimized Data'!$B17)</f>
        <v>ARL TERMINATOR</v>
      </c>
      <c r="D17" s="7" t="s">
        <v>23</v>
      </c>
      <c r="E17" s="7">
        <v>200</v>
      </c>
      <c r="F17" s="8">
        <v>16.666666666666668</v>
      </c>
      <c r="G17" s="14">
        <f>CEILING('Optimized Data'!$F17,10)</f>
        <v>20</v>
      </c>
      <c r="H17" s="8">
        <f>'Optimized Data'!$F17/4</f>
        <v>4.166666666666667</v>
      </c>
      <c r="I17" s="15">
        <f>CEILING('Optimized Data'!$H17,10)</f>
        <v>10</v>
      </c>
      <c r="J17" s="16">
        <f>VLOOKUP('Optimized Data'!$A17,Table3[],3,TRUE)</f>
        <v>66</v>
      </c>
      <c r="K17" s="9">
        <f>CEILING('Optimized Data'!$G17/'Optimized Data'!$J17, 1)</f>
        <v>1</v>
      </c>
      <c r="M17" t="s">
        <v>90</v>
      </c>
      <c r="N17" t="s">
        <v>91</v>
      </c>
      <c r="O17">
        <v>10</v>
      </c>
    </row>
    <row r="18" spans="1:15" ht="14.5" x14ac:dyDescent="0.35">
      <c r="A18" s="13" t="s">
        <v>54</v>
      </c>
      <c r="B18" s="4" t="str">
        <f t="shared" si="0"/>
        <v>TERMINATOR</v>
      </c>
      <c r="C18" s="4" t="str">
        <f>_xlfn.CONCAT('Optimized Data'!$A18," ",'Optimized Data'!$B18)</f>
        <v>ARL TERMINATOR</v>
      </c>
      <c r="D18" s="4" t="s">
        <v>5</v>
      </c>
      <c r="E18" s="4">
        <v>800</v>
      </c>
      <c r="F18" s="5">
        <v>66.666666666666671</v>
      </c>
      <c r="G18" s="14">
        <f>CEILING('Optimized Data'!$F18,10)</f>
        <v>70</v>
      </c>
      <c r="H18" s="5">
        <f>'Optimized Data'!$F18/4</f>
        <v>16.666666666666668</v>
      </c>
      <c r="I18" s="15">
        <f>CEILING('Optimized Data'!$H18,10)</f>
        <v>20</v>
      </c>
      <c r="J18" s="16">
        <f>VLOOKUP('Optimized Data'!$A18,Table3[],3,TRUE)</f>
        <v>66</v>
      </c>
      <c r="K18" s="6">
        <f>CEILING('Optimized Data'!$G18/'Optimized Data'!$J18, 1)</f>
        <v>2</v>
      </c>
      <c r="M18" t="s">
        <v>87</v>
      </c>
      <c r="N18" t="s">
        <v>88</v>
      </c>
      <c r="O18">
        <v>100</v>
      </c>
    </row>
    <row r="19" spans="1:15" ht="14.5" x14ac:dyDescent="0.35">
      <c r="A19" s="17" t="s">
        <v>54</v>
      </c>
      <c r="B19" s="4" t="str">
        <f t="shared" si="0"/>
        <v>HANGER</v>
      </c>
      <c r="C19" s="7" t="str">
        <f>_xlfn.CONCAT('Optimized Data'!$A19," ",'Optimized Data'!$B19)</f>
        <v>ARL HANGER</v>
      </c>
      <c r="D19" s="7" t="s">
        <v>24</v>
      </c>
      <c r="E19" s="7">
        <v>200</v>
      </c>
      <c r="F19" s="8">
        <v>16.666666666666668</v>
      </c>
      <c r="G19" s="14">
        <f>CEILING('Optimized Data'!$F19,10)</f>
        <v>20</v>
      </c>
      <c r="H19" s="8">
        <f>'Optimized Data'!$F19/4</f>
        <v>4.166666666666667</v>
      </c>
      <c r="I19" s="15">
        <f>CEILING('Optimized Data'!$H19,10)</f>
        <v>10</v>
      </c>
      <c r="J19" s="16">
        <f>VLOOKUP('Optimized Data'!$A19,Table3[],3,TRUE)</f>
        <v>66</v>
      </c>
      <c r="K19" s="9">
        <f>CEILING('Optimized Data'!$G19/'Optimized Data'!$J19, 1)</f>
        <v>1</v>
      </c>
      <c r="M19" t="s">
        <v>85</v>
      </c>
      <c r="N19" t="s">
        <v>86</v>
      </c>
      <c r="O19">
        <v>100</v>
      </c>
    </row>
    <row r="20" spans="1:15" ht="14.5" x14ac:dyDescent="0.35">
      <c r="A20" s="13" t="s">
        <v>54</v>
      </c>
      <c r="B20" s="4" t="str">
        <f t="shared" si="0"/>
        <v>GRIP</v>
      </c>
      <c r="C20" s="4" t="str">
        <f>_xlfn.CONCAT('Optimized Data'!$A20," ",'Optimized Data'!$B20)</f>
        <v>ARL GRIP</v>
      </c>
      <c r="D20" s="4" t="s">
        <v>15</v>
      </c>
      <c r="E20" s="4">
        <v>360</v>
      </c>
      <c r="F20" s="5">
        <v>30</v>
      </c>
      <c r="G20" s="14">
        <f>CEILING('Optimized Data'!$F20,10)</f>
        <v>30</v>
      </c>
      <c r="H20" s="5">
        <f>'Optimized Data'!$F20/4</f>
        <v>7.5</v>
      </c>
      <c r="I20" s="15">
        <f>CEILING('Optimized Data'!$H20,10)</f>
        <v>10</v>
      </c>
      <c r="J20" s="16">
        <f>VLOOKUP('Optimized Data'!$A20,Table3[],3,TRUE)</f>
        <v>66</v>
      </c>
      <c r="K20" s="6">
        <f>CEILING('Optimized Data'!$G20/'Optimized Data'!$J20, 1)</f>
        <v>1</v>
      </c>
      <c r="M20" t="s">
        <v>81</v>
      </c>
      <c r="N20" t="s">
        <v>82</v>
      </c>
      <c r="O20">
        <v>100</v>
      </c>
    </row>
    <row r="21" spans="1:15" ht="14.5" x14ac:dyDescent="0.35">
      <c r="A21" s="17" t="s">
        <v>54</v>
      </c>
      <c r="B21" s="4" t="str">
        <f t="shared" si="0"/>
        <v>GRIP</v>
      </c>
      <c r="C21" s="7" t="str">
        <f>_xlfn.CONCAT('Optimized Data'!$A21," ",'Optimized Data'!$B21)</f>
        <v>ARL GRIP</v>
      </c>
      <c r="D21" s="7" t="s">
        <v>3</v>
      </c>
      <c r="E21" s="7">
        <v>1500</v>
      </c>
      <c r="F21" s="8">
        <v>125</v>
      </c>
      <c r="G21" s="14">
        <f>CEILING('Optimized Data'!$F21,10)</f>
        <v>130</v>
      </c>
      <c r="H21" s="8">
        <f>'Optimized Data'!$F21/4</f>
        <v>31.25</v>
      </c>
      <c r="I21" s="15">
        <f>CEILING('Optimized Data'!$H21,10)</f>
        <v>40</v>
      </c>
      <c r="J21" s="16">
        <f>VLOOKUP('Optimized Data'!$A21,Table3[],3,TRUE)</f>
        <v>66</v>
      </c>
      <c r="K21" s="9">
        <f>CEILING('Optimized Data'!$G21/'Optimized Data'!$J21, 1)</f>
        <v>2</v>
      </c>
      <c r="M21" t="s">
        <v>76</v>
      </c>
      <c r="N21" t="s">
        <v>77</v>
      </c>
      <c r="O21">
        <v>100</v>
      </c>
    </row>
    <row r="22" spans="1:15" ht="14.5" x14ac:dyDescent="0.35">
      <c r="A22" s="13" t="s">
        <v>92</v>
      </c>
      <c r="B22" s="4" t="str">
        <f t="shared" si="0"/>
        <v>CONDUIT</v>
      </c>
      <c r="C22" s="4" t="str">
        <f>_xlfn.CONCAT('Optimized Data'!$A22," ",'Optimized Data'!$B22)</f>
        <v>BRDGPORT CONDUIT</v>
      </c>
      <c r="D22" s="4" t="s">
        <v>21</v>
      </c>
      <c r="E22" s="4">
        <v>205</v>
      </c>
      <c r="F22" s="5">
        <v>17.083333333333332</v>
      </c>
      <c r="G22" s="14">
        <f>CEILING('Optimized Data'!$F22,10)</f>
        <v>20</v>
      </c>
      <c r="H22" s="5">
        <f>'Optimized Data'!$F22/4</f>
        <v>4.270833333333333</v>
      </c>
      <c r="I22" s="15">
        <f>CEILING('Optimized Data'!$H22,10)</f>
        <v>10</v>
      </c>
      <c r="J22" s="16">
        <f>VLOOKUP('Optimized Data'!$A22,Table3[],3,TRUE)</f>
        <v>75</v>
      </c>
      <c r="K22" s="6">
        <f>CEILING('Optimized Data'!$G22/'Optimized Data'!$J22, 1)</f>
        <v>1</v>
      </c>
      <c r="M22" t="s">
        <v>74</v>
      </c>
      <c r="N22" t="s">
        <v>75</v>
      </c>
      <c r="O22">
        <v>25</v>
      </c>
    </row>
    <row r="23" spans="1:15" ht="14.5" x14ac:dyDescent="0.35">
      <c r="A23" s="17" t="s">
        <v>92</v>
      </c>
      <c r="B23" s="4" t="str">
        <f t="shared" si="0"/>
        <v>CONDUIT</v>
      </c>
      <c r="C23" s="7" t="str">
        <f>_xlfn.CONCAT('Optimized Data'!$A23," ",'Optimized Data'!$B23)</f>
        <v>BRDGPORT CONDUIT</v>
      </c>
      <c r="D23" s="7" t="s">
        <v>33</v>
      </c>
      <c r="E23" s="7">
        <v>138</v>
      </c>
      <c r="F23" s="8">
        <v>11.5</v>
      </c>
      <c r="G23" s="14">
        <f>CEILING('Optimized Data'!$F23,10)</f>
        <v>20</v>
      </c>
      <c r="H23" s="8">
        <f>'Optimized Data'!$F23/4</f>
        <v>2.875</v>
      </c>
      <c r="I23" s="15">
        <f>CEILING('Optimized Data'!$H23,10)</f>
        <v>10</v>
      </c>
      <c r="J23" s="16">
        <f>VLOOKUP('Optimized Data'!$A23,Table3[],3,TRUE)</f>
        <v>75</v>
      </c>
      <c r="K23" s="9">
        <f>CEILING('Optimized Data'!$G23/'Optimized Data'!$J23, 1)</f>
        <v>1</v>
      </c>
      <c r="M23" t="s">
        <v>79</v>
      </c>
      <c r="N23" t="s">
        <v>80</v>
      </c>
      <c r="O23">
        <v>12</v>
      </c>
    </row>
    <row r="24" spans="1:15" ht="14.5" x14ac:dyDescent="0.35">
      <c r="A24" s="13" t="s">
        <v>92</v>
      </c>
      <c r="B24" s="4" t="str">
        <f t="shared" si="0"/>
        <v>COND</v>
      </c>
      <c r="C24" s="4" t="str">
        <f>_xlfn.CONCAT('Optimized Data'!$A24," ",'Optimized Data'!$B24)</f>
        <v>BRDGPORT COND</v>
      </c>
      <c r="D24" s="4" t="s">
        <v>34</v>
      </c>
      <c r="E24" s="4">
        <v>128</v>
      </c>
      <c r="F24" s="5">
        <v>10.666666666666666</v>
      </c>
      <c r="G24" s="14">
        <f>CEILING('Optimized Data'!$F24,10)</f>
        <v>20</v>
      </c>
      <c r="H24" s="5">
        <f>'Optimized Data'!$F24/4</f>
        <v>2.6666666666666665</v>
      </c>
      <c r="I24" s="15">
        <f>CEILING('Optimized Data'!$H24,10)</f>
        <v>10</v>
      </c>
      <c r="J24" s="16">
        <f>VLOOKUP('Optimized Data'!$A24,Table3[],3,TRUE)</f>
        <v>75</v>
      </c>
      <c r="K24" s="6">
        <f>CEILING('Optimized Data'!$G24/'Optimized Data'!$J24, 1)</f>
        <v>1</v>
      </c>
      <c r="M24" t="s">
        <v>62</v>
      </c>
      <c r="N24" t="s">
        <v>66</v>
      </c>
      <c r="O24">
        <v>20</v>
      </c>
    </row>
    <row r="25" spans="1:15" ht="14.5" x14ac:dyDescent="0.35">
      <c r="A25" s="17" t="s">
        <v>92</v>
      </c>
      <c r="B25" s="4" t="str">
        <f t="shared" si="0"/>
        <v>INSBSH</v>
      </c>
      <c r="C25" s="7" t="str">
        <f>_xlfn.CONCAT('Optimized Data'!$A25," ",'Optimized Data'!$B25)</f>
        <v>BRDGPORT INSBSH</v>
      </c>
      <c r="D25" s="7" t="s">
        <v>29</v>
      </c>
      <c r="E25" s="7">
        <v>145</v>
      </c>
      <c r="F25" s="8">
        <v>12.083333333333334</v>
      </c>
      <c r="G25" s="14">
        <f>CEILING('Optimized Data'!$F25,10)</f>
        <v>20</v>
      </c>
      <c r="H25" s="8">
        <f>'Optimized Data'!$F25/4</f>
        <v>3.0208333333333335</v>
      </c>
      <c r="I25" s="15">
        <f>CEILING('Optimized Data'!$H25,10)</f>
        <v>10</v>
      </c>
      <c r="J25" s="16">
        <f>VLOOKUP('Optimized Data'!$A25,Table3[],3,TRUE)</f>
        <v>75</v>
      </c>
      <c r="K25" s="9">
        <f>CEILING('Optimized Data'!$G25/'Optimized Data'!$J25, 1)</f>
        <v>1</v>
      </c>
      <c r="M25" t="s">
        <v>63</v>
      </c>
      <c r="N25" t="s">
        <v>40</v>
      </c>
      <c r="O25">
        <v>100</v>
      </c>
    </row>
    <row r="26" spans="1:15" ht="14.5" x14ac:dyDescent="0.35">
      <c r="A26" s="13" t="s">
        <v>92</v>
      </c>
      <c r="B26" s="4" t="str">
        <f t="shared" si="0"/>
        <v>INSBSH</v>
      </c>
      <c r="C26" s="4" t="str">
        <f>_xlfn.CONCAT('Optimized Data'!$A26," ",'Optimized Data'!$B26)</f>
        <v>BRDGPORT INSBSH</v>
      </c>
      <c r="D26" s="4" t="s">
        <v>20</v>
      </c>
      <c r="E26" s="4">
        <v>250</v>
      </c>
      <c r="F26" s="5">
        <v>20.833333333333332</v>
      </c>
      <c r="G26" s="14">
        <f>CEILING('Optimized Data'!$F26,10)</f>
        <v>30</v>
      </c>
      <c r="H26" s="5">
        <f>'Optimized Data'!$F26/4</f>
        <v>5.208333333333333</v>
      </c>
      <c r="I26" s="15">
        <f>CEILING('Optimized Data'!$H26,10)</f>
        <v>10</v>
      </c>
      <c r="J26" s="16">
        <f>VLOOKUP('Optimized Data'!$A26,Table3[],3,TRUE)</f>
        <v>75</v>
      </c>
      <c r="K26" s="6">
        <f>CEILING('Optimized Data'!$G26/'Optimized Data'!$J26, 1)</f>
        <v>1</v>
      </c>
    </row>
    <row r="27" spans="1:15" ht="14.5" x14ac:dyDescent="0.35">
      <c r="A27" s="17" t="s">
        <v>92</v>
      </c>
      <c r="B27" s="4" t="str">
        <f t="shared" si="0"/>
        <v>INSBSH</v>
      </c>
      <c r="C27" s="7" t="str">
        <f>_xlfn.CONCAT('Optimized Data'!$A27," ",'Optimized Data'!$B27)</f>
        <v>BRDGPORT INSBSH</v>
      </c>
      <c r="D27" s="7" t="s">
        <v>25</v>
      </c>
      <c r="E27" s="7">
        <v>185</v>
      </c>
      <c r="F27" s="8">
        <v>15.416666666666666</v>
      </c>
      <c r="G27" s="14">
        <f>CEILING('Optimized Data'!$F27,10)</f>
        <v>20</v>
      </c>
      <c r="H27" s="8">
        <f>'Optimized Data'!$F27/4</f>
        <v>3.8541666666666665</v>
      </c>
      <c r="I27" s="15">
        <f>CEILING('Optimized Data'!$H27,10)</f>
        <v>10</v>
      </c>
      <c r="J27" s="16">
        <f>VLOOKUP('Optimized Data'!$A27,Table3[],3,TRUE)</f>
        <v>75</v>
      </c>
      <c r="K27" s="9">
        <f>CEILING('Optimized Data'!$G27/'Optimized Data'!$J27, 1)</f>
        <v>1</v>
      </c>
    </row>
    <row r="28" spans="1:15" ht="14.5" x14ac:dyDescent="0.35">
      <c r="A28" s="13" t="s">
        <v>92</v>
      </c>
      <c r="B28" s="4" t="str">
        <f t="shared" si="0"/>
        <v>INSBSH</v>
      </c>
      <c r="C28" s="4" t="str">
        <f>_xlfn.CONCAT('Optimized Data'!$A28," ",'Optimized Data'!$B28)</f>
        <v>BRDGPORT INSBSH</v>
      </c>
      <c r="D28" s="4" t="s">
        <v>16</v>
      </c>
      <c r="E28" s="4">
        <v>335</v>
      </c>
      <c r="F28" s="5">
        <v>27.916666666666668</v>
      </c>
      <c r="G28" s="14">
        <f>CEILING('Optimized Data'!$F28,10)</f>
        <v>30</v>
      </c>
      <c r="H28" s="5">
        <f>'Optimized Data'!$F28/4</f>
        <v>6.979166666666667</v>
      </c>
      <c r="I28" s="15">
        <f>CEILING('Optimized Data'!$H28,10)</f>
        <v>10</v>
      </c>
      <c r="J28" s="16">
        <f>VLOOKUP('Optimized Data'!$A28,Table3[],3,TRUE)</f>
        <v>75</v>
      </c>
      <c r="K28" s="6">
        <f>CEILING('Optimized Data'!$G28/'Optimized Data'!$J28, 1)</f>
        <v>1</v>
      </c>
    </row>
    <row r="29" spans="1:15" ht="14.5" x14ac:dyDescent="0.35">
      <c r="A29" s="17" t="s">
        <v>92</v>
      </c>
      <c r="B29" s="4" t="str">
        <f t="shared" si="0"/>
        <v>BSH</v>
      </c>
      <c r="C29" s="7" t="str">
        <f>_xlfn.CONCAT('Optimized Data'!$A29," ",'Optimized Data'!$B29)</f>
        <v>BRDGPORT BSH</v>
      </c>
      <c r="D29" s="7" t="s">
        <v>17</v>
      </c>
      <c r="E29" s="7">
        <v>320</v>
      </c>
      <c r="F29" s="8">
        <v>26.666666666666668</v>
      </c>
      <c r="G29" s="14">
        <f>CEILING('Optimized Data'!$F29,10)</f>
        <v>30</v>
      </c>
      <c r="H29" s="8">
        <f>'Optimized Data'!$F29/4</f>
        <v>6.666666666666667</v>
      </c>
      <c r="I29" s="15">
        <f>CEILING('Optimized Data'!$H29,10)</f>
        <v>10</v>
      </c>
      <c r="J29" s="16">
        <f>VLOOKUP('Optimized Data'!$A29,Table3[],3,TRUE)</f>
        <v>75</v>
      </c>
      <c r="K29" s="9">
        <f>CEILING('Optimized Data'!$G29/'Optimized Data'!$J29, 1)</f>
        <v>1</v>
      </c>
    </row>
    <row r="30" spans="1:15" ht="14.5" x14ac:dyDescent="0.35">
      <c r="A30" s="13" t="s">
        <v>92</v>
      </c>
      <c r="B30" s="4" t="str">
        <f t="shared" si="0"/>
        <v>FLEX</v>
      </c>
      <c r="C30" s="4" t="str">
        <f>_xlfn.CONCAT('Optimized Data'!$A30," ",'Optimized Data'!$B30)</f>
        <v>BRDGPORT FLEX</v>
      </c>
      <c r="D30" s="4" t="s">
        <v>10</v>
      </c>
      <c r="E30" s="4">
        <v>429</v>
      </c>
      <c r="F30" s="5">
        <v>35.75</v>
      </c>
      <c r="G30" s="14">
        <f>CEILING('Optimized Data'!$F30,10)</f>
        <v>40</v>
      </c>
      <c r="H30" s="5">
        <f>'Optimized Data'!$F30/4</f>
        <v>8.9375</v>
      </c>
      <c r="I30" s="15">
        <f>CEILING('Optimized Data'!$H30,10)</f>
        <v>10</v>
      </c>
      <c r="J30" s="16">
        <f>VLOOKUP('Optimized Data'!$A30,Table3[],3,TRUE)</f>
        <v>75</v>
      </c>
      <c r="K30" s="6">
        <f>CEILING('Optimized Data'!$G30/'Optimized Data'!$J30, 1)</f>
        <v>1</v>
      </c>
    </row>
    <row r="31" spans="1:15" ht="14.5" x14ac:dyDescent="0.35">
      <c r="A31" s="17" t="s">
        <v>92</v>
      </c>
      <c r="B31" s="4" t="str">
        <f t="shared" si="0"/>
        <v>FLEX</v>
      </c>
      <c r="C31" s="7" t="str">
        <f>_xlfn.CONCAT('Optimized Data'!$A31," ",'Optimized Data'!$B31)</f>
        <v>BRDGPORT FLEX</v>
      </c>
      <c r="D31" s="7" t="s">
        <v>37</v>
      </c>
      <c r="E31" s="7">
        <v>115</v>
      </c>
      <c r="F31" s="8">
        <v>9.5833333333333339</v>
      </c>
      <c r="G31" s="14">
        <f>CEILING('Optimized Data'!$F31,10)</f>
        <v>10</v>
      </c>
      <c r="H31" s="8">
        <f>'Optimized Data'!$F31/4</f>
        <v>2.3958333333333335</v>
      </c>
      <c r="I31" s="15">
        <f>CEILING('Optimized Data'!$H31,10)</f>
        <v>10</v>
      </c>
      <c r="J31" s="16">
        <f>VLOOKUP('Optimized Data'!$A31,Table3[],3,TRUE)</f>
        <v>75</v>
      </c>
      <c r="K31" s="9">
        <f>CEILING('Optimized Data'!$G31/'Optimized Data'!$J31, 1)</f>
        <v>1</v>
      </c>
    </row>
    <row r="32" spans="1:15" ht="14.5" x14ac:dyDescent="0.35">
      <c r="A32" s="13" t="s">
        <v>92</v>
      </c>
      <c r="B32" s="4" t="str">
        <f t="shared" si="0"/>
        <v>COND</v>
      </c>
      <c r="C32" s="4" t="str">
        <f>_xlfn.CONCAT('Optimized Data'!$A32," ",'Optimized Data'!$B32)</f>
        <v>BRDGPORT COND</v>
      </c>
      <c r="D32" s="4" t="s">
        <v>6</v>
      </c>
      <c r="E32" s="4">
        <v>780</v>
      </c>
      <c r="F32" s="5">
        <v>65</v>
      </c>
      <c r="G32" s="14">
        <f>CEILING('Optimized Data'!$F32,10)</f>
        <v>70</v>
      </c>
      <c r="H32" s="5">
        <f>'Optimized Data'!$F32/4</f>
        <v>16.25</v>
      </c>
      <c r="I32" s="15">
        <f>CEILING('Optimized Data'!$H32,10)</f>
        <v>20</v>
      </c>
      <c r="J32" s="16">
        <f>VLOOKUP('Optimized Data'!$A32,Table3[],3,TRUE)</f>
        <v>75</v>
      </c>
      <c r="K32" s="6">
        <f>CEILING('Optimized Data'!$G32/'Optimized Data'!$J32, 1)</f>
        <v>1</v>
      </c>
    </row>
    <row r="33" spans="1:11" ht="14.5" x14ac:dyDescent="0.35">
      <c r="A33" s="17" t="s">
        <v>92</v>
      </c>
      <c r="B33" s="4" t="str">
        <f t="shared" si="0"/>
        <v>COND</v>
      </c>
      <c r="C33" s="7" t="str">
        <f>_xlfn.CONCAT('Optimized Data'!$A33," ",'Optimized Data'!$B33)</f>
        <v>BRDGPORT COND</v>
      </c>
      <c r="D33" s="7" t="s">
        <v>13</v>
      </c>
      <c r="E33" s="7">
        <v>390</v>
      </c>
      <c r="F33" s="8">
        <v>32.5</v>
      </c>
      <c r="G33" s="14">
        <f>CEILING('Optimized Data'!$F33,10)</f>
        <v>40</v>
      </c>
      <c r="H33" s="8">
        <f>'Optimized Data'!$F33/4</f>
        <v>8.125</v>
      </c>
      <c r="I33" s="15">
        <f>CEILING('Optimized Data'!$H33,10)</f>
        <v>10</v>
      </c>
      <c r="J33" s="16">
        <f>VLOOKUP('Optimized Data'!$A33,Table3[],3,TRUE)</f>
        <v>75</v>
      </c>
      <c r="K33" s="9">
        <f>CEILING('Optimized Data'!$G33/'Optimized Data'!$J33, 1)</f>
        <v>1</v>
      </c>
    </row>
    <row r="34" spans="1:11" ht="14.5" x14ac:dyDescent="0.35">
      <c r="A34" s="13" t="s">
        <v>92</v>
      </c>
      <c r="B34" s="4" t="str">
        <f t="shared" si="0"/>
        <v>COND</v>
      </c>
      <c r="C34" s="4" t="str">
        <f>_xlfn.CONCAT('Optimized Data'!$A34," ",'Optimized Data'!$B34)</f>
        <v>BRDGPORT COND</v>
      </c>
      <c r="D34" s="4" t="s">
        <v>32</v>
      </c>
      <c r="E34" s="4">
        <v>140</v>
      </c>
      <c r="F34" s="5">
        <v>11.666666666666666</v>
      </c>
      <c r="G34" s="14">
        <f>CEILING('Optimized Data'!$F34,10)</f>
        <v>20</v>
      </c>
      <c r="H34" s="5">
        <f>'Optimized Data'!$F34/4</f>
        <v>2.9166666666666665</v>
      </c>
      <c r="I34" s="15">
        <f>CEILING('Optimized Data'!$H34,10)</f>
        <v>10</v>
      </c>
      <c r="J34" s="16">
        <f>VLOOKUP('Optimized Data'!$A34,Table3[],3,TRUE)</f>
        <v>75</v>
      </c>
      <c r="K34" s="6">
        <f>CEILING('Optimized Data'!$G34/'Optimized Data'!$J34, 1)</f>
        <v>1</v>
      </c>
    </row>
    <row r="35" spans="1:11" ht="14.5" x14ac:dyDescent="0.35">
      <c r="A35" s="17" t="s">
        <v>92</v>
      </c>
      <c r="B35" s="4" t="str">
        <f t="shared" si="0"/>
        <v>EMT</v>
      </c>
      <c r="C35" s="7" t="str">
        <f>_xlfn.CONCAT('Optimized Data'!$A35," ",'Optimized Data'!$B35)</f>
        <v>BRDGPORT EMT</v>
      </c>
      <c r="D35" s="7" t="s">
        <v>0</v>
      </c>
      <c r="E35" s="7">
        <v>2110</v>
      </c>
      <c r="F35" s="8">
        <v>175.83333333333334</v>
      </c>
      <c r="G35" s="14">
        <f>CEILING('Optimized Data'!$F35,10)</f>
        <v>180</v>
      </c>
      <c r="H35" s="8">
        <f>'Optimized Data'!$F35/4</f>
        <v>43.958333333333336</v>
      </c>
      <c r="I35" s="15">
        <f>CEILING('Optimized Data'!$H35,10)</f>
        <v>50</v>
      </c>
      <c r="J35" s="16">
        <f>VLOOKUP('Optimized Data'!$A35,Table3[],3,TRUE)</f>
        <v>75</v>
      </c>
      <c r="K35" s="9">
        <f>CEILING('Optimized Data'!$G35/'Optimized Data'!$J35, 1)</f>
        <v>3</v>
      </c>
    </row>
    <row r="36" spans="1:11" ht="14.5" x14ac:dyDescent="0.35">
      <c r="A36" s="13" t="s">
        <v>92</v>
      </c>
      <c r="B36" s="4" t="str">
        <f t="shared" si="0"/>
        <v>EMT</v>
      </c>
      <c r="C36" s="4" t="str">
        <f>_xlfn.CONCAT('Optimized Data'!$A36," ",'Optimized Data'!$B36)</f>
        <v>BRDGPORT EMT</v>
      </c>
      <c r="D36" s="4" t="s">
        <v>2</v>
      </c>
      <c r="E36" s="4">
        <v>2000</v>
      </c>
      <c r="F36" s="5">
        <v>166.66666666666666</v>
      </c>
      <c r="G36" s="14">
        <f>CEILING('Optimized Data'!$F36,10)</f>
        <v>170</v>
      </c>
      <c r="H36" s="5">
        <f>'Optimized Data'!$F36/4</f>
        <v>41.666666666666664</v>
      </c>
      <c r="I36" s="15">
        <f>CEILING('Optimized Data'!$H36,10)</f>
        <v>50</v>
      </c>
      <c r="J36" s="16">
        <f>VLOOKUP('Optimized Data'!$A36,Table3[],3,TRUE)</f>
        <v>75</v>
      </c>
      <c r="K36" s="6">
        <f>CEILING('Optimized Data'!$G36/'Optimized Data'!$J36, 1)</f>
        <v>3</v>
      </c>
    </row>
    <row r="37" spans="1:11" ht="14.5" x14ac:dyDescent="0.35">
      <c r="A37" s="17" t="s">
        <v>92</v>
      </c>
      <c r="B37" s="4" t="str">
        <f t="shared" si="0"/>
        <v>EMT</v>
      </c>
      <c r="C37" s="7" t="str">
        <f>_xlfn.CONCAT('Optimized Data'!$A37," ",'Optimized Data'!$B37)</f>
        <v>BRDGPORT EMT</v>
      </c>
      <c r="D37" s="7" t="s">
        <v>14</v>
      </c>
      <c r="E37" s="7">
        <v>375</v>
      </c>
      <c r="F37" s="8">
        <v>31.25</v>
      </c>
      <c r="G37" s="14">
        <f>CEILING('Optimized Data'!$F37,10)</f>
        <v>40</v>
      </c>
      <c r="H37" s="8">
        <f>'Optimized Data'!$F37/4</f>
        <v>7.8125</v>
      </c>
      <c r="I37" s="15">
        <f>CEILING('Optimized Data'!$H37,10)</f>
        <v>10</v>
      </c>
      <c r="J37" s="16">
        <f>VLOOKUP('Optimized Data'!$A37,Table3[],3,TRUE)</f>
        <v>75</v>
      </c>
      <c r="K37" s="9">
        <f>CEILING('Optimized Data'!$G37/'Optimized Data'!$J37, 1)</f>
        <v>1</v>
      </c>
    </row>
    <row r="38" spans="1:11" ht="14.5" x14ac:dyDescent="0.35">
      <c r="A38" s="13" t="s">
        <v>92</v>
      </c>
      <c r="B38" s="4" t="str">
        <f t="shared" si="0"/>
        <v>EMT</v>
      </c>
      <c r="C38" s="4" t="str">
        <f>_xlfn.CONCAT('Optimized Data'!$A38," ",'Optimized Data'!$B38)</f>
        <v>BRDGPORT EMT</v>
      </c>
      <c r="D38" s="4" t="s">
        <v>38</v>
      </c>
      <c r="E38" s="4">
        <v>110</v>
      </c>
      <c r="F38" s="5">
        <v>9.1666666666666661</v>
      </c>
      <c r="G38" s="14">
        <f>CEILING('Optimized Data'!$F38,10)</f>
        <v>10</v>
      </c>
      <c r="H38" s="5">
        <f>'Optimized Data'!$F38/4</f>
        <v>2.2916666666666665</v>
      </c>
      <c r="I38" s="15">
        <f>CEILING('Optimized Data'!$H38,10)</f>
        <v>10</v>
      </c>
      <c r="J38" s="16">
        <f>VLOOKUP('Optimized Data'!$A38,Table3[],3,TRUE)</f>
        <v>75</v>
      </c>
      <c r="K38" s="6">
        <f>CEILING('Optimized Data'!$G38/'Optimized Data'!$J38, 1)</f>
        <v>1</v>
      </c>
    </row>
    <row r="39" spans="1:11" ht="14.5" x14ac:dyDescent="0.35">
      <c r="A39" s="17" t="s">
        <v>56</v>
      </c>
      <c r="B39" s="4" t="str">
        <f t="shared" si="0"/>
        <v>CABLE</v>
      </c>
      <c r="C39" s="7" t="str">
        <f>_xlfn.CONCAT('Optimized Data'!$A39," ",'Optimized Data'!$B39)</f>
        <v>CABLE CABLE</v>
      </c>
      <c r="D39" s="7" t="s">
        <v>7</v>
      </c>
      <c r="E39" s="7">
        <v>750</v>
      </c>
      <c r="F39" s="8">
        <v>62.5</v>
      </c>
      <c r="G39" s="14">
        <f>CEILING('Optimized Data'!$F39,10)</f>
        <v>70</v>
      </c>
      <c r="H39" s="8">
        <f>'Optimized Data'!$F39/4</f>
        <v>15.625</v>
      </c>
      <c r="I39" s="15">
        <f>CEILING('Optimized Data'!$H39,10)</f>
        <v>20</v>
      </c>
      <c r="J39" s="16">
        <f>VLOOKUP('Optimized Data'!$A39,Table3[],3,TRUE)</f>
        <v>250</v>
      </c>
      <c r="K39" s="9">
        <f>CEILING('Optimized Data'!$G39/'Optimized Data'!$J39, 1)</f>
        <v>1</v>
      </c>
    </row>
    <row r="40" spans="1:11" ht="14.5" x14ac:dyDescent="0.35">
      <c r="A40" s="13" t="s">
        <v>56</v>
      </c>
      <c r="B40" s="4" t="str">
        <f t="shared" si="0"/>
        <v>CABLE</v>
      </c>
      <c r="C40" s="4" t="str">
        <f>_xlfn.CONCAT('Optimized Data'!$A40," ",'Optimized Data'!$B40)</f>
        <v>CABLE CABLE</v>
      </c>
      <c r="D40" s="4" t="s">
        <v>19</v>
      </c>
      <c r="E40" s="4">
        <v>250</v>
      </c>
      <c r="F40" s="5">
        <v>20.833333333333332</v>
      </c>
      <c r="G40" s="14">
        <f>CEILING('Optimized Data'!$F40,10)</f>
        <v>30</v>
      </c>
      <c r="H40" s="5">
        <f>'Optimized Data'!$F40/4</f>
        <v>5.208333333333333</v>
      </c>
      <c r="I40" s="15">
        <f>CEILING('Optimized Data'!$H40,10)</f>
        <v>10</v>
      </c>
      <c r="J40" s="16">
        <f>VLOOKUP('Optimized Data'!$A40,Table3[],3,TRUE)</f>
        <v>250</v>
      </c>
      <c r="K40" s="6">
        <f>CEILING('Optimized Data'!$G40/'Optimized Data'!$J40, 1)</f>
        <v>1</v>
      </c>
    </row>
  </sheetData>
  <phoneticPr fontId="1" type="noConversion"/>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A E 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R X q w 6 0 A A A D 4 A A A A E g A A A E N v b m Z p Z y 9 Q Y W N r Y W d l L n h t b I S P z Q q C Q B z E 7 0 H v I H t 3 v y q C + L s e u i Y E U n R d d N E l X c N d W 9 + t Q 4 / U K 6 S U 1 a 3 j z P x g Z h 6 3 O 8 R 9 X Q V X 1 V r d m A g x T F F g n T S 5 r B q j I m Q a F I v 5 D P Y y O 8 t C B Q N t 7 K a 3 e Y R K 5 y 4 b Q r z 3 2 C 9 w 0 x a E U 8 r I K d m l W a l q i T 6 w / g + H 2 o y 1 m U I C j q 8 1 g m O 2 X G F G + R p T I J M L i T Z f g g + L x / T H h G 1 X u a 5 V Q p n w k A K Z J J D 3 C f E E A A D / / w M A U E s D B B Q A A g A I A A A A I Q D Q w O c U E A I A A G 8 L A A A T A A A A R m 9 y b X V s Y X M v U 2 V j d G l v b j E u b e y U U U / b M B D H 3 y v x H S z z k k h e R V o 2 Y F M f o N 0 0 t I G A Z t p D W 0 0 m 8 U i E Y 1 f 2 Z S S q + t 3 n N K F h O J 4 E L 3 t Y + 9 L q d / b d / 3 r + n 2 Y R p F K g a f 0 d f O j 1 d E I V i 9 G E A k U j x B n s 9 Z D 5 T G W u I m b I x y J i v P 9 d q v t b K e + 9 T y l n / b E U w A R o D 4 / f z 7 9 p p v Q 8 G k Q n h / O J f B B c 0 l j P w 0 R m S 2 1 K n c k C X U O J T g X l p U 5 1 v + C 6 w D 5 B I u e c I F A 5 8 0 l d s 9 L w Y 5 o w B q Z u L W A 1 O w e W j X A V w u R L K u I R 3 p z A i / W s g o v m 7 j 4 e J 1 T c m U 7 C c s m w S R D S W y M 1 V F T o n 1 J l Y 8 n z T F R B 7 b W F y G q F 6 0 i A j R g T R c A K W B P 0 y A c O P n T w w 0 d O R f k E v + 3 G 7 7 r x U T c + 7 s Y n 3 T g 4 c P D A w Q c O P n R w R 6 u B o 9 f A 0 W z w R 7 d r f z v R G 5 b J X 2 a i Z x J A Z u h G P u h 2 s H X w K 9 V w 6 T 0 b P j k 6 P r C z 1 M W s D A 3 2 u s u R d t x r f 6 + X C l f W 1 k n 7 m 8 e K v I G P / 7 W h W i n 1 a 8 e d v t p I / b u 3 r p T M J J j m P j M a G 3 X t n 9 h E G u 5 Z F Q m a N U d O O Z 9 G l F O l R 5 X G h f 8 a 5 3 Z I q S x 8 P r H c a M 7 F e Q T o k m b M t i o F d i d V + f x B X t A S T Z i Z m X 0 l l E A 5 u s 6 p g B S s i 1 d M o Q s z x G R n 8 x f b f J I v e R p R 2 L q p f Q P b U B 2 w j I 6 e T n L 7 G 7 0 x i Z Y l f s U O s L W Q l Z X 3 p Z t g u N s E u 0 2 w 2 w T / 3 y b 4 D Q A A / / 8 D A F B L A Q I t A B Q A B g A I A A A A I Q A q 3 a p A 0 g A A A D c B A A A T A A A A A A A A A A A A A A A A A A A A A A B b Q 2 9 u d G V u d F 9 U e X B l c 1 0 u e G 1 s U E s B A i 0 A F A A C A A g A A A A h A G E V 6 s O t A A A A + A A A A B I A A A A A A A A A A A A A A A A A C w M A A E N v b m Z p Z y 9 Q Y W N r Y W d l L n h t b F B L A Q I t A B Q A A g A I A A A A I Q D Q w O c U E A I A A G 8 L A A A T A A A A A A A A A A A A A A A A A O g D A A B G b 3 J t d W x h c y 9 T Z W N 0 a W 9 u M S 5 t U E s F B g A A A A A D A A M A w g A A A C k 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v N w A A A A A A A I 0 3 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R G F 0 Y 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E t M j d U M D A 6 M j U 6 N T M u N T I w O T E w O F o i L z 4 8 R W 5 0 c n k g V H l w Z T 0 i R m l s b E N v b H V t b l R 5 c G V z I i B W Y W x 1 Z T 0 i c 0 J n W U F B Q U F B Q U F B Q U F B Q U F B Q U F B Q U E 9 P S I v P j x F b n R y e S B U e X B l P S J G a W x s Q 2 9 s d W 1 u T m F t Z X M i I F Z h b H V l P S J z W y Z x d W 9 0 O 0 N v b H V t b j E m c X V v d D s s J n F 1 b 3 Q 7 Q 2 9 s d W 1 u M i 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T c z N j Y z Y 2 Y t Z T M 1 N i 0 0 Y T I 1 L T l l O T g t O W V i M T N l M 2 V h M D k 2 I i 8 + P E V u d H J 5 I F R 5 c G U 9 I l J l b G F 0 a W 9 u c 2 h p c E l u Z m 9 D b 2 5 0 Y W l u Z X I i I F Z h b H V l P S J z e y Z x d W 9 0 O 2 N v b H V t b k N v d W 5 0 J n F 1 b 3 Q 7 O j E 2 L C Z x d W 9 0 O 2 t l e U N v b H V t b k 5 h b W V z J n F 1 b 3 Q 7 O l t d L C Z x d W 9 0 O 3 F 1 Z X J 5 U m V s Y X R p b 2 5 z a G l w c y Z x d W 9 0 O z p b X S w m c X V v d D t j b 2 x 1 b W 5 J Z G V u d G l 0 a W V z J n F 1 b 3 Q 7 O l s m c X V v d D t T Z W N 0 a W 9 u M S 9 E Y X R h L 0 F 1 d G 9 S Z W 1 v d m V k Q 2 9 s d W 1 u c z E u e 0 N v b H V t b j E s M H 0 m c X V v d D s s J n F 1 b 3 Q 7 U 2 V j d G l v b j E v R G F 0 Y S 9 B d X R v U m V t b 3 Z l Z E N v b H V t b n M x L n t D b 2 x 1 b W 4 y L D F 9 J n F 1 b 3 Q 7 L C Z x d W 9 0 O 1 N l Y 3 R p b 2 4 x L 0 R h d G E v Q X V 0 b 1 J l b W 9 2 Z W R D b 2 x 1 b W 5 z M S 5 7 Q 2 9 s d W 1 u N C w y f S Z x d W 9 0 O y w m c X V v d D t T Z W N 0 a W 9 u M S 9 E Y X R h L 0 F 1 d G 9 S Z W 1 v d m V k Q 2 9 s d W 1 u c z E u e 0 N v b H V t b j U s M 3 0 m c X V v d D s s J n F 1 b 3 Q 7 U 2 V j d G l v b j E v R G F 0 Y S 9 B d X R v U m V t b 3 Z l Z E N v b H V t b n M x L n t D b 2 x 1 b W 4 2 L D R 9 J n F 1 b 3 Q 7 L C Z x d W 9 0 O 1 N l Y 3 R p b 2 4 x L 0 R h d G E v Q X V 0 b 1 J l b W 9 2 Z W R D b 2 x 1 b W 5 z M S 5 7 Q 2 9 s d W 1 u N y w 1 f S Z x d W 9 0 O y w m c X V v d D t T Z W N 0 a W 9 u M S 9 E Y X R h L 0 F 1 d G 9 S Z W 1 v d m V k Q 2 9 s d W 1 u c z E u e 0 N v b H V t b j g s N n 0 m c X V v d D s s J n F 1 b 3 Q 7 U 2 V j d G l v b j E v R G F 0 Y S 9 B d X R v U m V t b 3 Z l Z E N v b H V t b n M x L n t D b 2 x 1 b W 4 5 L D d 9 J n F 1 b 3 Q 7 L C Z x d W 9 0 O 1 N l Y 3 R p b 2 4 x L 0 R h d G E v Q X V 0 b 1 J l b W 9 2 Z W R D b 2 x 1 b W 5 z M S 5 7 Q 2 9 s d W 1 u M T A s O H 0 m c X V v d D s s J n F 1 b 3 Q 7 U 2 V j d G l v b j E v R G F 0 Y S 9 B d X R v U m V t b 3 Z l Z E N v b H V t b n M x L n t D b 2 x 1 b W 4 x M S w 5 f S Z x d W 9 0 O y w m c X V v d D t T Z W N 0 a W 9 u M S 9 E Y X R h L 0 F 1 d G 9 S Z W 1 v d m V k Q 2 9 s d W 1 u c z E u e 0 N v b H V t b j E y L D E w f S Z x d W 9 0 O y w m c X V v d D t T Z W N 0 a W 9 u M S 9 E Y X R h L 0 F 1 d G 9 S Z W 1 v d m V k Q 2 9 s d W 1 u c z E u e 0 N v b H V t b j E z L D E x f S Z x d W 9 0 O y w m c X V v d D t T Z W N 0 a W 9 u M S 9 E Y X R h L 0 F 1 d G 9 S Z W 1 v d m V k Q 2 9 s d W 1 u c z E u e 0 N v b H V t b j E 0 L D E y f S Z x d W 9 0 O y w m c X V v d D t T Z W N 0 a W 9 u M S 9 E Y X R h L 0 F 1 d G 9 S Z W 1 v d m V k Q 2 9 s d W 1 u c z E u e 0 N v b H V t b j E 1 L D E z f S Z x d W 9 0 O y w m c X V v d D t T Z W N 0 a W 9 u M S 9 E Y X R h L 0 F 1 d G 9 S Z W 1 v d m V k Q 2 9 s d W 1 u c z E u e 0 N v b H V t b j E 2 L D E 0 f S Z x d W 9 0 O y w m c X V v d D t T Z W N 0 a W 9 u M S 9 E Y X R h L 0 F 1 d G 9 S Z W 1 v d m V k Q 2 9 s d W 1 u c z E u e 0 N v b H V t b j E 3 L D E 1 f S Z x d W 9 0 O 1 0 s J n F 1 b 3 Q 7 Q 2 9 s d W 1 u Q 2 9 1 b n Q m c X V v d D s 6 M T Y s J n F 1 b 3 Q 7 S 2 V 5 Q 2 9 s d W 1 u T m F t Z X M m c X V v d D s 6 W 1 0 s J n F 1 b 3 Q 7 Q 2 9 s d W 1 u S W R l b n R p d G l l c y Z x d W 9 0 O z p b J n F 1 b 3 Q 7 U 2 V j d G l v b j E v R G F 0 Y S 9 B d X R v U m V t b 3 Z l Z E N v b H V t b n M x L n t D b 2 x 1 b W 4 x L D B 9 J n F 1 b 3 Q 7 L C Z x d W 9 0 O 1 N l Y 3 R p b 2 4 x L 0 R h d G E v Q X V 0 b 1 J l b W 9 2 Z W R D b 2 x 1 b W 5 z M S 5 7 Q 2 9 s d W 1 u M i w x f S Z x d W 9 0 O y w m c X V v d D t T Z W N 0 a W 9 u M S 9 E Y X R h L 0 F 1 d G 9 S Z W 1 v d m V k Q 2 9 s d W 1 u c z E u e 0 N v b H V t b j Q s M n 0 m c X V v d D s s J n F 1 b 3 Q 7 U 2 V j d G l v b j E v R G F 0 Y S 9 B d X R v U m V t b 3 Z l Z E N v b H V t b n M x L n t D b 2 x 1 b W 4 1 L D N 9 J n F 1 b 3 Q 7 L C Z x d W 9 0 O 1 N l Y 3 R p b 2 4 x L 0 R h d G E v Q X V 0 b 1 J l b W 9 2 Z W R D b 2 x 1 b W 5 z M S 5 7 Q 2 9 s d W 1 u N i w 0 f S Z x d W 9 0 O y w m c X V v d D t T Z W N 0 a W 9 u M S 9 E Y X R h L 0 F 1 d G 9 S Z W 1 v d m V k Q 2 9 s d W 1 u c z E u e 0 N v b H V t b j c s N X 0 m c X V v d D s s J n F 1 b 3 Q 7 U 2 V j d G l v b j E v R G F 0 Y S 9 B d X R v U m V t b 3 Z l Z E N v b H V t b n M x L n t D b 2 x 1 b W 4 4 L D Z 9 J n F 1 b 3 Q 7 L C Z x d W 9 0 O 1 N l Y 3 R p b 2 4 x L 0 R h d G E v Q X V 0 b 1 J l b W 9 2 Z W R D b 2 x 1 b W 5 z M S 5 7 Q 2 9 s d W 1 u O S w 3 f S Z x d W 9 0 O y w m c X V v d D t T Z W N 0 a W 9 u M S 9 E Y X R h L 0 F 1 d G 9 S Z W 1 v d m V k Q 2 9 s d W 1 u c z E u e 0 N v b H V t b j E w L D h 9 J n F 1 b 3 Q 7 L C Z x d W 9 0 O 1 N l Y 3 R p b 2 4 x L 0 R h d G E v Q X V 0 b 1 J l b W 9 2 Z W R D b 2 x 1 b W 5 z M S 5 7 Q 2 9 s d W 1 u M T E s O X 0 m c X V v d D s s J n F 1 b 3 Q 7 U 2 V j d G l v b j E v R G F 0 Y S 9 B d X R v U m V t b 3 Z l Z E N v b H V t b n M x L n t D b 2 x 1 b W 4 x M i w x M H 0 m c X V v d D s s J n F 1 b 3 Q 7 U 2 V j d G l v b j E v R G F 0 Y S 9 B d X R v U m V t b 3 Z l Z E N v b H V t b n M x L n t D b 2 x 1 b W 4 x M y w x M X 0 m c X V v d D s s J n F 1 b 3 Q 7 U 2 V j d G l v b j E v R G F 0 Y S 9 B d X R v U m V t b 3 Z l Z E N v b H V t b n M x L n t D b 2 x 1 b W 4 x N C w x M n 0 m c X V v d D s s J n F 1 b 3 Q 7 U 2 V j d G l v b j E v R G F 0 Y S 9 B d X R v U m V t b 3 Z l Z E N v b H V t b n M x L n t D b 2 x 1 b W 4 x N S w x M 3 0 m c X V v d D s s J n F 1 b 3 Q 7 U 2 V j d G l v b j E v R G F 0 Y S 9 B d X R v U m V t b 3 Z l Z E N v b H V t b n M x L n t D b 2 x 1 b W 4 x N i w x N H 0 m c X V v d D s s J n F 1 b 3 Q 7 U 2 V j d G l v b j E v R G F 0 Y S 9 B d X R v U m V t b 3 Z l Z E N v b H V t b n M x L n t D b 2 x 1 b W 4 x N y w x N 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R h d G E 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x I i 8 + P E V u d H J 5 I F R 5 c G U 9 I k Z p b G x M Y X N 0 V X B k Y X R l Z C I g V m F s d W U 9 I m Q y M D I 1 L T A x L T I 3 V D A x O j A 0 O j E z L j U 5 N D g 3 M z F a I i 8 + P E V u d H J 5 I F R 5 c G U 9 I k Z p b G x D b 2 x 1 b W 5 U e X B l c y I g V m F s d W U 9 I n N C Z 1 l B Q m d B Q U F B Q U F B Q U F B Q U F B Q U F B Q U E i L z 4 8 R W 5 0 c n k g V H l w Z T 0 i R m l s b E N v b H V t b k 5 h b W V z I i B W Y W x 1 Z T 0 i c 1 s m c X V v d D t J R C Z x d W 9 0 O y w m c X V v d D t Q c m 9 k d W N 0 I E 5 h b W U m c X V v d D s s J n F 1 b 3 Q 7 Q 2 F 0 Z W d v c n k m c X V v d D s s J n F 1 b 3 Q 7 T W F 5 I E R l b G V 0 Z S Z x d W 9 0 O y w m c X V v d D t U b 3 R h b C B R d W F u d G l 0 e S Z x d W 9 0 O y w m c X V v d D t Q Z X I g T W 9 u d G g 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D A 5 N m R k Z G Q t M 2 N k M i 0 0 Y z R j L T g w Y z A t N z J j M j A 5 O D J j M z g 4 I i 8 + P E V u d H J 5 I F R 5 c G U 9 I l J l b G F 0 a W 9 u c 2 h p c E l u Z m 9 D b 2 5 0 Y W l u Z X I i I F Z h b H V l P S J z e y Z x d W 9 0 O 2 N v b H V t b k N v d W 5 0 J n F 1 b 3 Q 7 O j E 4 L C Z x d W 9 0 O 2 t l e U N v b H V t b k 5 h b W V z J n F 1 b 3 Q 7 O l t d L C Z x d W 9 0 O 3 F 1 Z X J 5 U m V s Y X R p b 2 5 z a G l w c y Z x d W 9 0 O z p b X S w m c X V v d D t j b 2 x 1 b W 5 J Z G V u d G l 0 a W V z J n F 1 b 3 Q 7 O l s m c X V v d D t T Z W N 0 a W 9 u M S 9 E Y X R h I C g y K S 9 B d X R v U m V t b 3 Z l Z E N v b H V t b n M x L n t J R C w w f S Z x d W 9 0 O y w m c X V v d D t T Z W N 0 a W 9 u M S 9 E Y X R h I C g y K S 9 B d X R v U m V t b 3 Z l Z E N v b H V t b n M x L n t Q c m 9 k d W N 0 I E 5 h b W U s M X 0 m c X V v d D s s J n F 1 b 3 Q 7 U 2 V j d G l v b j E v R G F 0 Y S A o M i k v Q X V 0 b 1 J l b W 9 2 Z W R D b 2 x 1 b W 5 z M S 5 7 Q 2 F 0 Z W d v c n k s M n 0 m c X V v d D s s J n F 1 b 3 Q 7 U 2 V j d G l v b j E v R G F 0 Y S A o M i k v Q X V 0 b 1 J l b W 9 2 Z W R D b 2 x 1 b W 5 z M S 5 7 T W F 5 I E R l b G V 0 Z S w z f S Z x d W 9 0 O y w m c X V v d D t T Z W N 0 a W 9 u M S 9 E Y X R h I C g y K S 9 B d X R v U m V t b 3 Z l Z E N v b H V t b n M x L n t U b 3 R h b C B R d W F u d G l 0 e S w 0 f S Z x d W 9 0 O y w m c X V v d D t T Z W N 0 a W 9 u M S 9 E Y X R h I C g y K S 9 B d X R v U m V t b 3 Z l Z E N v b H V t b n M x L n t Q Z X I g T W 9 u d G g s N X 0 m c X V v d D s s J n F 1 b 3 Q 7 U 2 V j d G l v b j E v R G F 0 Y S A o M i k v Q X V 0 b 1 J l b W 9 2 Z W R D b 2 x 1 b W 5 z M S 5 7 Q 2 9 s d W 1 u N i w 2 f S Z x d W 9 0 O y w m c X V v d D t T Z W N 0 a W 9 u M S 9 E Y X R h I C g y K S 9 B d X R v U m V t b 3 Z l Z E N v b H V t b n M x L n t D b 2 x 1 b W 4 3 L D d 9 J n F 1 b 3 Q 7 L C Z x d W 9 0 O 1 N l Y 3 R p b 2 4 x L 0 R h d G E g K D I p L 0 F 1 d G 9 S Z W 1 v d m V k Q 2 9 s d W 1 u c z E u e 0 N v b H V t b j g s O H 0 m c X V v d D s s J n F 1 b 3 Q 7 U 2 V j d G l v b j E v R G F 0 Y S A o M i k v Q X V 0 b 1 J l b W 9 2 Z W R D b 2 x 1 b W 5 z M S 5 7 Q 2 9 s d W 1 u O S w 5 f S Z x d W 9 0 O y w m c X V v d D t T Z W N 0 a W 9 u M S 9 E Y X R h I C g y K S 9 B d X R v U m V t b 3 Z l Z E N v b H V t b n M x L n t D b 2 x 1 b W 4 x M C w x M H 0 m c X V v d D s s J n F 1 b 3 Q 7 U 2 V j d G l v b j E v R G F 0 Y S A o M i k v Q X V 0 b 1 J l b W 9 2 Z W R D b 2 x 1 b W 5 z M S 5 7 Q 2 9 s d W 1 u M T E s M T F 9 J n F 1 b 3 Q 7 L C Z x d W 9 0 O 1 N l Y 3 R p b 2 4 x L 0 R h d G E g K D I p L 0 F 1 d G 9 S Z W 1 v d m V k Q 2 9 s d W 1 u c z E u e 0 N v b H V t b j E y L D E y f S Z x d W 9 0 O y w m c X V v d D t T Z W N 0 a W 9 u M S 9 E Y X R h I C g y K S 9 B d X R v U m V t b 3 Z l Z E N v b H V t b n M x L n t D b 2 x 1 b W 4 x M y w x M 3 0 m c X V v d D s s J n F 1 b 3 Q 7 U 2 V j d G l v b j E v R G F 0 Y S A o M i k v Q X V 0 b 1 J l b W 9 2 Z W R D b 2 x 1 b W 5 z M S 5 7 Q 2 9 s d W 1 u M T Q s M T R 9 J n F 1 b 3 Q 7 L C Z x d W 9 0 O 1 N l Y 3 R p b 2 4 x L 0 R h d G E g K D I p L 0 F 1 d G 9 S Z W 1 v d m V k Q 2 9 s d W 1 u c z E u e 0 N v b H V t b j E 1 L D E 1 f S Z x d W 9 0 O y w m c X V v d D t T Z W N 0 a W 9 u M S 9 E Y X R h I C g y K S 9 B d X R v U m V t b 3 Z l Z E N v b H V t b n M x L n t D b 2 x 1 b W 4 x N i w x N n 0 m c X V v d D s s J n F 1 b 3 Q 7 U 2 V j d G l v b j E v R G F 0 Y S A o M i k v Q X V 0 b 1 J l b W 9 2 Z W R D b 2 x 1 b W 5 z M S 5 7 Q 2 9 s d W 1 u M T c s M T d 9 J n F 1 b 3 Q 7 X S w m c X V v d D t D b 2 x 1 b W 5 D b 3 V u d C Z x d W 9 0 O z o x O C w m c X V v d D t L Z X l D b 2 x 1 b W 5 O Y W 1 l c y Z x d W 9 0 O z p b X S w m c X V v d D t D b 2 x 1 b W 5 J Z G V u d G l 0 a W V z J n F 1 b 3 Q 7 O l s m c X V v d D t T Z W N 0 a W 9 u M S 9 E Y X R h I C g y K S 9 B d X R v U m V t b 3 Z l Z E N v b H V t b n M x L n t J R C w w f S Z x d W 9 0 O y w m c X V v d D t T Z W N 0 a W 9 u M S 9 E Y X R h I C g y K S 9 B d X R v U m V t b 3 Z l Z E N v b H V t b n M x L n t Q c m 9 k d W N 0 I E 5 h b W U s M X 0 m c X V v d D s s J n F 1 b 3 Q 7 U 2 V j d G l v b j E v R G F 0 Y S A o M i k v Q X V 0 b 1 J l b W 9 2 Z W R D b 2 x 1 b W 5 z M S 5 7 Q 2 F 0 Z W d v c n k s M n 0 m c X V v d D s s J n F 1 b 3 Q 7 U 2 V j d G l v b j E v R G F 0 Y S A o M i k v Q X V 0 b 1 J l b W 9 2 Z W R D b 2 x 1 b W 5 z M S 5 7 T W F 5 I E R l b G V 0 Z S w z f S Z x d W 9 0 O y w m c X V v d D t T Z W N 0 a W 9 u M S 9 E Y X R h I C g y K S 9 B d X R v U m V t b 3 Z l Z E N v b H V t b n M x L n t U b 3 R h b C B R d W F u d G l 0 e S w 0 f S Z x d W 9 0 O y w m c X V v d D t T Z W N 0 a W 9 u M S 9 E Y X R h I C g y K S 9 B d X R v U m V t b 3 Z l Z E N v b H V t b n M x L n t Q Z X I g T W 9 u d G g s N X 0 m c X V v d D s s J n F 1 b 3 Q 7 U 2 V j d G l v b j E v R G F 0 Y S A o M i k v Q X V 0 b 1 J l b W 9 2 Z W R D b 2 x 1 b W 5 z M S 5 7 Q 2 9 s d W 1 u N i w 2 f S Z x d W 9 0 O y w m c X V v d D t T Z W N 0 a W 9 u M S 9 E Y X R h I C g y K S 9 B d X R v U m V t b 3 Z l Z E N v b H V t b n M x L n t D b 2 x 1 b W 4 3 L D d 9 J n F 1 b 3 Q 7 L C Z x d W 9 0 O 1 N l Y 3 R p b 2 4 x L 0 R h d G E g K D I p L 0 F 1 d G 9 S Z W 1 v d m V k Q 2 9 s d W 1 u c z E u e 0 N v b H V t b j g s O H 0 m c X V v d D s s J n F 1 b 3 Q 7 U 2 V j d G l v b j E v R G F 0 Y S A o M i k v Q X V 0 b 1 J l b W 9 2 Z W R D b 2 x 1 b W 5 z M S 5 7 Q 2 9 s d W 1 u O S w 5 f S Z x d W 9 0 O y w m c X V v d D t T Z W N 0 a W 9 u M S 9 E Y X R h I C g y K S 9 B d X R v U m V t b 3 Z l Z E N v b H V t b n M x L n t D b 2 x 1 b W 4 x M C w x M H 0 m c X V v d D s s J n F 1 b 3 Q 7 U 2 V j d G l v b j E v R G F 0 Y S A o M i k v Q X V 0 b 1 J l b W 9 2 Z W R D b 2 x 1 b W 5 z M S 5 7 Q 2 9 s d W 1 u M T E s M T F 9 J n F 1 b 3 Q 7 L C Z x d W 9 0 O 1 N l Y 3 R p b 2 4 x L 0 R h d G E g K D I p L 0 F 1 d G 9 S Z W 1 v d m V k Q 2 9 s d W 1 u c z E u e 0 N v b H V t b j E y L D E y f S Z x d W 9 0 O y w m c X V v d D t T Z W N 0 a W 9 u M S 9 E Y X R h I C g y K S 9 B d X R v U m V t b 3 Z l Z E N v b H V t b n M x L n t D b 2 x 1 b W 4 x M y w x M 3 0 m c X V v d D s s J n F 1 b 3 Q 7 U 2 V j d G l v b j E v R G F 0 Y S A o M i k v Q X V 0 b 1 J l b W 9 2 Z W R D b 2 x 1 b W 5 z M S 5 7 Q 2 9 s d W 1 u M T Q s M T R 9 J n F 1 b 3 Q 7 L C Z x d W 9 0 O 1 N l Y 3 R p b 2 4 x L 0 R h d G E g K D I p L 0 F 1 d G 9 S Z W 1 v d m V k Q 2 9 s d W 1 u c z E u e 0 N v b H V t b j E 1 L D E 1 f S Z x d W 9 0 O y w m c X V v d D t T Z W N 0 a W 9 u M S 9 E Y X R h I C g y K S 9 B d X R v U m V t b 3 Z l Z E N v b H V t b n M x L n t D b 2 x 1 b W 4 x N i w x N n 0 m c X V v d D s s J n F 1 b 3 Q 7 U 2 V j d G l v b j E v R G F 0 Y S A o M i k v Q X V 0 b 1 J l b W 9 2 Z W R D b 2 x 1 b W 5 z M S 5 7 Q 2 9 s d W 1 u M T c s M T d 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E Y X R h J T I w K D M p P C 9 J d G V t U G F 0 a D 4 8 L 0 l 0 Z W 1 M b 2 N h d G l v b j 4 8 U 3 R h Y m x l R W 5 0 c m l l c z 4 8 R W 5 0 c n k g V H l w Z T 0 i Q W R k Z W R U b 0 R h d G F N b 2 R l b C I g V m F s d W U 9 I m w w I i 8 + P E V u d H J 5 I F R 5 c G U 9 I k J 1 Z m Z l c k 5 l e H R S Z W Z y Z X N o I i B W Y W x 1 Z T 0 i b D E i L z 4 8 R W 5 0 c n k g V H l w Z T 0 i R m l s b E N v d W 5 0 I i B W Y W x 1 Z T 0 i b D E 5 N S I v P j x F b n R y e S B U e X B l P S J G a W x s R W 5 h Y m x l Z C I g V m F s d W U 9 I m w w I i 8 + P E V u d H J 5 I F R 5 c G U 9 I k Z p b G x F c n J v c k N v Z G U i I F Z h b H V l P S J z V W 5 r b m 9 3 b i I v P j x F b n R y e S B U e X B l P S J G a W x s R X J y b 3 J D b 3 V u d C I g V m F s d W U 9 I m w x I i 8 + P E V u d H J 5 I F R 5 c G U 9 I k Z p b G x M Y X N 0 V X B k Y X R l Z C I g V m F s d W U 9 I m Q y M D I 1 L T A x L T I 3 V D A x O j A 0 O j E z L j U 5 N D g 3 M z F a I i 8 + P E V u d H J 5 I F R 5 c G U 9 I k Z p b G x D b 2 x 1 b W 5 U e X B l c y I g V m F s d W U 9 I n N C Z 1 l B Q m d B Q U F B Q U F B Q U F B Q U F B Q U F B Q U E i L z 4 8 R W 5 0 c n k g V H l w Z T 0 i R m l s b E N v b H V t b k 5 h b W V z I i B W Y W x 1 Z T 0 i c 1 s m c X V v d D t J R C Z x d W 9 0 O y w m c X V v d D t Q c m 9 k d W N 0 I E 5 h b W U m c X V v d D s s J n F 1 b 3 Q 7 Q 2 F 0 Z W d v c n k m c X V v d D s s J n F 1 b 3 Q 7 T W F 5 I E R l b G V 0 Z S Z x d W 9 0 O y w m c X V v d D t U b 3 R h b C B R d W F u d G l 0 e S Z x d W 9 0 O y w m c X V v d D t Q Z X I g T W 9 u d G g 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j R j Z m Y w O G M t M m V l Y S 0 0 Y j V k L T l j N j M t Y T Y 0 Y T I w Z D g w Z D c 2 I i 8 + P E V u d H J 5 I F R 5 c G U 9 I l J l b G F 0 a W 9 u c 2 h p c E l u Z m 9 D b 2 5 0 Y W l u Z X I i I F Z h b H V l P S J z e y Z x d W 9 0 O 2 N v b H V t b k N v d W 5 0 J n F 1 b 3 Q 7 O j E 4 L C Z x d W 9 0 O 2 t l e U N v b H V t b k 5 h b W V z J n F 1 b 3 Q 7 O l t d L C Z x d W 9 0 O 3 F 1 Z X J 5 U m V s Y X R p b 2 5 z a G l w c y Z x d W 9 0 O z p b X S w m c X V v d D t j b 2 x 1 b W 5 J Z G V u d G l 0 a W V z J n F 1 b 3 Q 7 O l s m c X V v d D t T Z W N 0 a W 9 u M S 9 E Y X R h I C g y K S 9 B d X R v U m V t b 3 Z l Z E N v b H V t b n M x L n t J R C w w f S Z x d W 9 0 O y w m c X V v d D t T Z W N 0 a W 9 u M S 9 E Y X R h I C g y K S 9 B d X R v U m V t b 3 Z l Z E N v b H V t b n M x L n t Q c m 9 k d W N 0 I E 5 h b W U s M X 0 m c X V v d D s s J n F 1 b 3 Q 7 U 2 V j d G l v b j E v R G F 0 Y S A o M i k v Q X V 0 b 1 J l b W 9 2 Z W R D b 2 x 1 b W 5 z M S 5 7 Q 2 F 0 Z W d v c n k s M n 0 m c X V v d D s s J n F 1 b 3 Q 7 U 2 V j d G l v b j E v R G F 0 Y S A o M i k v Q X V 0 b 1 J l b W 9 2 Z W R D b 2 x 1 b W 5 z M S 5 7 T W F 5 I E R l b G V 0 Z S w z f S Z x d W 9 0 O y w m c X V v d D t T Z W N 0 a W 9 u M S 9 E Y X R h I C g y K S 9 B d X R v U m V t b 3 Z l Z E N v b H V t b n M x L n t U b 3 R h b C B R d W F u d G l 0 e S w 0 f S Z x d W 9 0 O y w m c X V v d D t T Z W N 0 a W 9 u M S 9 E Y X R h I C g y K S 9 B d X R v U m V t b 3 Z l Z E N v b H V t b n M x L n t Q Z X I g T W 9 u d G g s N X 0 m c X V v d D s s J n F 1 b 3 Q 7 U 2 V j d G l v b j E v R G F 0 Y S A o M i k v Q X V 0 b 1 J l b W 9 2 Z W R D b 2 x 1 b W 5 z M S 5 7 Q 2 9 s d W 1 u N i w 2 f S Z x d W 9 0 O y w m c X V v d D t T Z W N 0 a W 9 u M S 9 E Y X R h I C g y K S 9 B d X R v U m V t b 3 Z l Z E N v b H V t b n M x L n t D b 2 x 1 b W 4 3 L D d 9 J n F 1 b 3 Q 7 L C Z x d W 9 0 O 1 N l Y 3 R p b 2 4 x L 0 R h d G E g K D I p L 0 F 1 d G 9 S Z W 1 v d m V k Q 2 9 s d W 1 u c z E u e 0 N v b H V t b j g s O H 0 m c X V v d D s s J n F 1 b 3 Q 7 U 2 V j d G l v b j E v R G F 0 Y S A o M i k v Q X V 0 b 1 J l b W 9 2 Z W R D b 2 x 1 b W 5 z M S 5 7 Q 2 9 s d W 1 u O S w 5 f S Z x d W 9 0 O y w m c X V v d D t T Z W N 0 a W 9 u M S 9 E Y X R h I C g y K S 9 B d X R v U m V t b 3 Z l Z E N v b H V t b n M x L n t D b 2 x 1 b W 4 x M C w x M H 0 m c X V v d D s s J n F 1 b 3 Q 7 U 2 V j d G l v b j E v R G F 0 Y S A o M i k v Q X V 0 b 1 J l b W 9 2 Z W R D b 2 x 1 b W 5 z M S 5 7 Q 2 9 s d W 1 u M T E s M T F 9 J n F 1 b 3 Q 7 L C Z x d W 9 0 O 1 N l Y 3 R p b 2 4 x L 0 R h d G E g K D I p L 0 F 1 d G 9 S Z W 1 v d m V k Q 2 9 s d W 1 u c z E u e 0 N v b H V t b j E y L D E y f S Z x d W 9 0 O y w m c X V v d D t T Z W N 0 a W 9 u M S 9 E Y X R h I C g y K S 9 B d X R v U m V t b 3 Z l Z E N v b H V t b n M x L n t D b 2 x 1 b W 4 x M y w x M 3 0 m c X V v d D s s J n F 1 b 3 Q 7 U 2 V j d G l v b j E v R G F 0 Y S A o M i k v Q X V 0 b 1 J l b W 9 2 Z W R D b 2 x 1 b W 5 z M S 5 7 Q 2 9 s d W 1 u M T Q s M T R 9 J n F 1 b 3 Q 7 L C Z x d W 9 0 O 1 N l Y 3 R p b 2 4 x L 0 R h d G E g K D I p L 0 F 1 d G 9 S Z W 1 v d m V k Q 2 9 s d W 1 u c z E u e 0 N v b H V t b j E 1 L D E 1 f S Z x d W 9 0 O y w m c X V v d D t T Z W N 0 a W 9 u M S 9 E Y X R h I C g y K S 9 B d X R v U m V t b 3 Z l Z E N v b H V t b n M x L n t D b 2 x 1 b W 4 x N i w x N n 0 m c X V v d D s s J n F 1 b 3 Q 7 U 2 V j d G l v b j E v R G F 0 Y S A o M i k v Q X V 0 b 1 J l b W 9 2 Z W R D b 2 x 1 b W 5 z M S 5 7 Q 2 9 s d W 1 u M T c s M T d 9 J n F 1 b 3 Q 7 X S w m c X V v d D t D b 2 x 1 b W 5 D b 3 V u d C Z x d W 9 0 O z o x O C w m c X V v d D t L Z X l D b 2 x 1 b W 5 O Y W 1 l c y Z x d W 9 0 O z p b X S w m c X V v d D t D b 2 x 1 b W 5 J Z G V u d G l 0 a W V z J n F 1 b 3 Q 7 O l s m c X V v d D t T Z W N 0 a W 9 u M S 9 E Y X R h I C g y K S 9 B d X R v U m V t b 3 Z l Z E N v b H V t b n M x L n t J R C w w f S Z x d W 9 0 O y w m c X V v d D t T Z W N 0 a W 9 u M S 9 E Y X R h I C g y K S 9 B d X R v U m V t b 3 Z l Z E N v b H V t b n M x L n t Q c m 9 k d W N 0 I E 5 h b W U s M X 0 m c X V v d D s s J n F 1 b 3 Q 7 U 2 V j d G l v b j E v R G F 0 Y S A o M i k v Q X V 0 b 1 J l b W 9 2 Z W R D b 2 x 1 b W 5 z M S 5 7 Q 2 F 0 Z W d v c n k s M n 0 m c X V v d D s s J n F 1 b 3 Q 7 U 2 V j d G l v b j E v R G F 0 Y S A o M i k v Q X V 0 b 1 J l b W 9 2 Z W R D b 2 x 1 b W 5 z M S 5 7 T W F 5 I E R l b G V 0 Z S w z f S Z x d W 9 0 O y w m c X V v d D t T Z W N 0 a W 9 u M S 9 E Y X R h I C g y K S 9 B d X R v U m V t b 3 Z l Z E N v b H V t b n M x L n t U b 3 R h b C B R d W F u d G l 0 e S w 0 f S Z x d W 9 0 O y w m c X V v d D t T Z W N 0 a W 9 u M S 9 E Y X R h I C g y K S 9 B d X R v U m V t b 3 Z l Z E N v b H V t b n M x L n t Q Z X I g T W 9 u d G g s N X 0 m c X V v d D s s J n F 1 b 3 Q 7 U 2 V j d G l v b j E v R G F 0 Y S A o M i k v Q X V 0 b 1 J l b W 9 2 Z W R D b 2 x 1 b W 5 z M S 5 7 Q 2 9 s d W 1 u N i w 2 f S Z x d W 9 0 O y w m c X V v d D t T Z W N 0 a W 9 u M S 9 E Y X R h I C g y K S 9 B d X R v U m V t b 3 Z l Z E N v b H V t b n M x L n t D b 2 x 1 b W 4 3 L D d 9 J n F 1 b 3 Q 7 L C Z x d W 9 0 O 1 N l Y 3 R p b 2 4 x L 0 R h d G E g K D I p L 0 F 1 d G 9 S Z W 1 v d m V k Q 2 9 s d W 1 u c z E u e 0 N v b H V t b j g s O H 0 m c X V v d D s s J n F 1 b 3 Q 7 U 2 V j d G l v b j E v R G F 0 Y S A o M i k v Q X V 0 b 1 J l b W 9 2 Z W R D b 2 x 1 b W 5 z M S 5 7 Q 2 9 s d W 1 u O S w 5 f S Z x d W 9 0 O y w m c X V v d D t T Z W N 0 a W 9 u M S 9 E Y X R h I C g y K S 9 B d X R v U m V t b 3 Z l Z E N v b H V t b n M x L n t D b 2 x 1 b W 4 x M C w x M H 0 m c X V v d D s s J n F 1 b 3 Q 7 U 2 V j d G l v b j E v R G F 0 Y S A o M i k v Q X V 0 b 1 J l b W 9 2 Z W R D b 2 x 1 b W 5 z M S 5 7 Q 2 9 s d W 1 u M T E s M T F 9 J n F 1 b 3 Q 7 L C Z x d W 9 0 O 1 N l Y 3 R p b 2 4 x L 0 R h d G E g K D I p L 0 F 1 d G 9 S Z W 1 v d m V k Q 2 9 s d W 1 u c z E u e 0 N v b H V t b j E y L D E y f S Z x d W 9 0 O y w m c X V v d D t T Z W N 0 a W 9 u M S 9 E Y X R h I C g y K S 9 B d X R v U m V t b 3 Z l Z E N v b H V t b n M x L n t D b 2 x 1 b W 4 x M y w x M 3 0 m c X V v d D s s J n F 1 b 3 Q 7 U 2 V j d G l v b j E v R G F 0 Y S A o M i k v Q X V 0 b 1 J l b W 9 2 Z W R D b 2 x 1 b W 5 z M S 5 7 Q 2 9 s d W 1 u M T Q s M T R 9 J n F 1 b 3 Q 7 L C Z x d W 9 0 O 1 N l Y 3 R p b 2 4 x L 0 R h d G E g K D I p L 0 F 1 d G 9 S Z W 1 v d m V k Q 2 9 s d W 1 u c z E u e 0 N v b H V t b j E 1 L D E 1 f S Z x d W 9 0 O y w m c X V v d D t T Z W N 0 a W 9 u M S 9 E Y X R h I C g y K S 9 B d X R v U m V t b 3 Z l Z E N v b H V t b n M x L n t D b 2 x 1 b W 4 x N i w x N n 0 m c X V v d D s s J n F 1 b 3 Q 7 U 2 V j d G l v b j E v R G F 0 Y S A o M i k v Q X V 0 b 1 J l b W 9 2 Z W R D b 2 x 1 b W 5 z M S 5 7 Q 2 9 s d W 1 u M T c s M T d 9 J n F 1 b 3 Q 7 X S w m c X V v d D t S Z W x h d G l v b n N o a X B J b m Z v J n F 1 b 3 Q 7 O l t d f S I v P j x F b n R y e S B U e X B l P S J S Z X N 1 b H R U e X B l I i B W Y W x 1 Z T 0 i c 1 R h Y m x l I i 8 + P E V u d H J 5 I F R 5 c G U 9 I k 5 h d m l n Y X R p b 2 5 T d G V w T m F t Z S I g V m F s d W U 9 I n N O Y X Z p Z 2 F 0 a W 9 u I i 8 + P E V u d H J 5 I F R 5 c G U 9 I k Z p b G x P Y m p l Y 3 R U e X B l I i B W Y W x 1 Z T 0 i c 0 N v b m 5 l Y 3 R p b 2 5 P b m x 5 I i 8 + P E V u d H J 5 I F R 5 c G U 9 I k x v Y W R l Z F R v Q W 5 h b H l z a X N T Z X J 2 a W N l c y I g V m F s d W U 9 I m w w I i 8 + P C 9 T d G F i b G V F b n R y a W V z P j w v S X R l b T 4 8 S X R l b T 4 8 S X R l b U x v Y 2 F 0 a W 9 u P j x J d G V t V H l w Z T 5 G b 3 J t d W x h P C 9 J d G V t V H l w Z T 4 8 S X R l b V B h d G g + U 2 V j d G l v b j E v R G F 0 Y S 9 T b 3 V y Y 2 U 8 L 0 l 0 Z W 1 Q Y X R o P j w v S X R l b U x v Y 2 F 0 a W 9 u P j x T d G F i b G V F b n R y a W V z L z 4 8 L 0 l 0 Z W 0 + P E l 0 Z W 0 + P E l 0 Z W 1 M b 2 N h d G l v b j 4 8 S X R l b V R 5 c G U + R m 9 y b X V s Y T w v S X R l b V R 5 c G U + P E l 0 Z W 1 Q Y X R o P l N l Y 3 R p b 2 4 x L 0 R h d G E v R G F 0 Y V 9 T a G V l d D w v S X R l b V B h d G g + P C 9 J d G V t T G 9 j Y X R p b 2 4 + P F N 0 Y W J s Z U V u d H J p Z X M v P j w v S X R l b T 4 8 S X R l b T 4 8 S X R l b U x v Y 2 F 0 a W 9 u P j x J d G V t V H l w Z T 5 G b 3 J t d W x h P C 9 J d G V t V H l w Z T 4 8 S X R l b V B h d G g + U 2 V j d G l v b j E v R G F 0 Y S 9 D a G F u Z 2 V k J T I w V H l w Z T w v S X R l b V B h d G g + P C 9 J d G V t T G 9 j Y X R p b 2 4 + P F N 0 Y W J s Z U V u d H J p Z X M v P j w v S X R l b T 4 8 S X R l b T 4 8 S X R l b U x v Y 2 F 0 a W 9 u P j x J d G V t V H l w Z T 5 G b 3 J t d W x h P C 9 J d G V t V H l w Z T 4 8 S X R l b V B h d G g + U 2 V j d G l v b j E v R G F 0 Y S 9 S Z W 1 v d m V k J T I w Q m 9 0 d G 9 t J T I w U m 9 3 c z w v S X R l b V B h d G g + P C 9 J d G V t T G 9 j Y X R p b 2 4 + P F N 0 Y W J s Z U V u d H J p Z X M v P j w v S X R l b T 4 8 S X R l b T 4 8 S X R l b U x v Y 2 F 0 a W 9 u P j x J d G V t V H l w Z T 5 G b 3 J t d W x h P C 9 J d G V t V H l w Z T 4 8 S X R l b V B h d G g + U 2 V j d G l v b j E v R G F 0 Y S 9 S Z W 1 v d m V k J T I w Q 2 9 s d W 1 u c z w v S X R l b V B h d G g + P C 9 J d G V t T G 9 j Y X R p b 2 4 + P F N 0 Y W J s Z U V u d H J p Z X M v P j w v S X R l b T 4 8 S X R l b T 4 8 S X R l b U x v Y 2 F 0 a W 9 u P j x J d G V t V H l w Z T 5 G b 3 J t d W x h P C 9 J d G V t V H l w Z T 4 8 S X R l b V B h d G g + U 2 V j d G l v b j E v R G F 0 Y S U y M C g y K S 9 T b 3 V y Y 2 U 8 L 0 l 0 Z W 1 Q Y X R o P j w v S X R l b U x v Y 2 F 0 a W 9 u P j x T d G F i b G V F b n R y a W V z L z 4 8 L 0 l 0 Z W 0 + P E l 0 Z W 0 + P E l 0 Z W 1 M b 2 N h d G l v b j 4 8 S X R l b V R 5 c G U + R m 9 y b X V s Y T w v S X R l b V R 5 c G U + P E l 0 Z W 1 Q Y X R o P l N l Y 3 R p b 2 4 x L 0 R h d G E l M j A o M i k v R G F 0 Y S U y M C g y K V 9 T a G V l d D w v S X R l b V B h d G g + P C 9 J d G V t T G 9 j Y X R p b 2 4 + P F N 0 Y W J s Z U V u d H J p Z X M v P j w v S X R l b T 4 8 S X R l b T 4 8 S X R l b U x v Y 2 F 0 a W 9 u P j x J d G V t V H l w Z T 5 G b 3 J t d W x h P C 9 J d G V t V H l w Z T 4 8 S X R l b V B h d G g + U 2 V j d G l v b j E v R G F 0 Y S U y M C g y K S 9 Q c m 9 t b 3 R l Z C U y M E h l Y W R l c n M 8 L 0 l 0 Z W 1 Q Y X R o P j w v S X R l b U x v Y 2 F 0 a W 9 u P j x T d G F i b G V F b n R y a W V z L z 4 8 L 0 l 0 Z W 0 + P E l 0 Z W 0 + P E l 0 Z W 1 M b 2 N h d G l v b j 4 8 S X R l b V R 5 c G U + R m 9 y b X V s Y T w v S X R l b V R 5 c G U + P E l 0 Z W 1 Q Y X R o P l N l Y 3 R p b 2 4 x L 0 R h d G E l M j A o M i k v Q 2 h h b m d l Z C U y M F R 5 c G U 8 L 0 l 0 Z W 1 Q Y X R o P j w v S X R l b U x v Y 2 F 0 a W 9 u P j x T d G F i b G V F b n R y a W V z L z 4 8 L 0 l 0 Z W 0 + P E l 0 Z W 0 + P E l 0 Z W 1 M b 2 N h d G l v b j 4 8 S X R l b V R 5 c G U + R m 9 y b X V s Y T w v S X R l b V R 5 c G U + P E l 0 Z W 1 Q Y X R o P l N l Y 3 R p b 2 4 x L 0 R h d G E l M j A o M i k v R H V w b G l j Y X R l Z C U y M E N v b H V t b j w v S X R l b V B h d G g + P C 9 J d G V t T G 9 j Y X R p b 2 4 + P F N 0 Y W J s Z U V u d H J p Z X M v P j w v S X R l b T 4 8 S X R l b T 4 8 S X R l b U x v Y 2 F 0 a W 9 u P j x J d G V t V H l w Z T 5 G b 3 J t d W x h P C 9 J d G V t V H l w Z T 4 8 S X R l b V B h d G g + U 2 V j d G l v b j E v R G F 0 Y S U y M C g y K S 9 S Z W 1 v d m V k J T I w Q 2 9 s d W 1 u c z w v S X R l b V B h d G g + P C 9 J d G V t T G 9 j Y X R p b 2 4 + P F N 0 Y W J s Z U V u d H J p Z X M v P j w v S X R l b T 4 8 S X R l b T 4 8 S X R l b U x v Y 2 F 0 a W 9 u P j x J d G V t V H l w Z T 5 G b 3 J t d W x h P C 9 J d G V t V H l w Z T 4 8 S X R l b V B h d G g + U 2 V j d G l v b j E v R G F 0 Y S U y M C g z K S 9 T b 3 V y Y 2 U 8 L 0 l 0 Z W 1 Q Y X R o P j w v S X R l b U x v Y 2 F 0 a W 9 u P j x T d G F i b G V F b n R y a W V z L z 4 8 L 0 l 0 Z W 0 + P E l 0 Z W 0 + P E l 0 Z W 1 M b 2 N h d G l v b j 4 8 S X R l b V R 5 c G U + R m 9 y b X V s Y T w v S X R l b V R 5 c G U + P E l 0 Z W 1 Q Y X R o P l N l Y 3 R p b 2 4 x L 0 R h d G E l M j A o M y k v R G F 0 Y S U y M C g y K V 9 T a G V l d D w v S X R l b V B h d G g + P C 9 J d G V t T G 9 j Y X R p b 2 4 + P F N 0 Y W J s Z U V u d H J p Z X M v P j w v S X R l b T 4 8 S X R l b T 4 8 S X R l b U x v Y 2 F 0 a W 9 u P j x J d G V t V H l w Z T 5 G b 3 J t d W x h P C 9 J d G V t V H l w Z T 4 8 S X R l b V B h d G g + U 2 V j d G l v b j E v R G F 0 Y S U y M C g z K S 9 Q c m 9 t b 3 R l Z C U y M E h l Y W R l c n M 8 L 0 l 0 Z W 1 Q Y X R o P j w v S X R l b U x v Y 2 F 0 a W 9 u P j x T d G F i b G V F b n R y a W V z L z 4 8 L 0 l 0 Z W 0 + P E l 0 Z W 0 + P E l 0 Z W 1 M b 2 N h d G l v b j 4 8 S X R l b V R 5 c G U + R m 9 y b X V s Y T w v S X R l b V R 5 c G U + P E l 0 Z W 1 Q Y X R o P l N l Y 3 R p b 2 4 x L 0 R h d G E l M j A o M y k v Q 2 h h b m d l Z C U y M F R 5 c G U 8 L 0 l 0 Z W 1 Q Y X R o P j w v S X R l b U x v Y 2 F 0 a W 9 u P j x T d G F i b G V F b n R y a W V z L z 4 8 L 0 l 0 Z W 0 + P E l 0 Z W 0 + P E l 0 Z W 1 M b 2 N h d G l v b j 4 8 S X R l b V R 5 c G U + R m 9 y b X V s Y T w v S X R l b V R 5 c G U + P E l 0 Z W 1 Q Y X R o P l N l Y 3 R p b 2 4 x L 0 R h d G E l M j A o M y k v R H V w b G l j Y X R l Z C U y M E N v b H V t b j w v S X R l b V B h d G g + P C 9 J d G V t T G 9 j Y X R p b 2 4 + P F N 0 Y W J s Z U V u d H J p Z X M v P j w v S X R l b T 4 8 S X R l b T 4 8 S X R l b U x v Y 2 F 0 a W 9 u P j x J d G V t V H l w Z T 5 G b 3 J t d W x h P C 9 J d G V t V H l w Z T 4 8 S X R l b V B h d G g + U 2 V j d G l v b j E v R G F 0 Y S U y M C g z K S 9 S Z W 1 v d m 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I 9 U O K O M D g U 2 k 8 D w w f e e U 9 g A A A A A C A A A A A A A Q Z g A A A A E A A C A A A A D g L o 6 m Z K t l 3 g Q s x J Y n p / Y 5 z C e W R 3 j d 9 1 Y a k n O E 1 U f P y g A A A A A O g A A A A A I A A C A A A A C 0 S R N k + 8 o u U G n w u K + v p w X h G a i M 5 n e I J + Y Y V d l + 2 l r i o 1 A A A A A z d x B X K z 8 S 2 0 8 0 i t H O l O v z y Z 4 R s b Q / d y z 0 j K b + r H M P H R k w 2 P d A T T O a R + J G c b F h m o P w P j U F T R B b 8 U w X j S O U y 3 l D 2 D F 2 L + J B X U J J 2 V F P T o H d S E A A A A A l N 2 s L d w p l 0 r U e 5 F h j 2 7 9 r 8 c P g p n i p C N 2 k p f P O P 1 N + s u H Z Z z n r E h w 6 / g i B x 2 T R n 6 K o A x H h 4 Z H g o X U b H / R C F 6 R X < / D a t a M a s h u p > 
</file>

<file path=customXml/itemProps1.xml><?xml version="1.0" encoding="utf-8"?>
<ds:datastoreItem xmlns:ds="http://schemas.openxmlformats.org/officeDocument/2006/customXml" ds:itemID="{7039C20F-E180-4FA2-8BEE-DF24B0A058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Optimized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fileshare</dc:creator>
  <cp:lastModifiedBy>Colin Waddle</cp:lastModifiedBy>
  <dcterms:created xsi:type="dcterms:W3CDTF">2025-01-23T12:46:48Z</dcterms:created>
  <dcterms:modified xsi:type="dcterms:W3CDTF">2025-08-10T15:44:00Z</dcterms:modified>
</cp:coreProperties>
</file>