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poso/Library/CloudStorage/Box-Box/Colin Raposo's Files/Satpathy Lab Rotation/Experiments/CR43 - Longitudinal bTCR Cl13/"/>
    </mc:Choice>
  </mc:AlternateContent>
  <xr:revisionPtr revIDLastSave="0" documentId="13_ncr:1_{A8583F9C-A4B4-5E4A-BEA2-FA248A78FC1E}" xr6:coauthVersionLast="47" xr6:coauthVersionMax="47" xr10:uidLastSave="{00000000-0000-0000-0000-000000000000}"/>
  <bookViews>
    <workbookView xWindow="-38400" yWindow="500" windowWidth="38400" windowHeight="21100" xr2:uid="{E79AEEFE-43FB-3645-B782-61AABCBA8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12" i="1"/>
  <c r="J11" i="1"/>
  <c r="J14" i="1"/>
  <c r="J13" i="1"/>
  <c r="J15" i="1"/>
  <c r="J16" i="1"/>
  <c r="J17" i="1"/>
  <c r="J10" i="1"/>
  <c r="J9" i="1"/>
  <c r="J8" i="1"/>
  <c r="J7" i="1"/>
  <c r="J3" i="1"/>
  <c r="J4" i="1"/>
  <c r="J5" i="1"/>
  <c r="J6" i="1"/>
  <c r="J2" i="1"/>
  <c r="H17" i="1"/>
  <c r="H16" i="1"/>
  <c r="H15" i="1"/>
  <c r="H14" i="1"/>
  <c r="H13" i="1"/>
  <c r="H12" i="1"/>
  <c r="H8" i="1"/>
  <c r="H9" i="1"/>
  <c r="H10" i="1"/>
  <c r="H11" i="1"/>
  <c r="H7" i="1"/>
  <c r="H3" i="1"/>
  <c r="H4" i="1"/>
  <c r="H5" i="1"/>
  <c r="H6" i="1"/>
  <c r="H2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<sst xmlns="http://schemas.openxmlformats.org/spreadsheetml/2006/main" count="78" uniqueCount="43">
  <si>
    <t>Group</t>
  </si>
  <si>
    <t>Tet</t>
  </si>
  <si>
    <t>Pop</t>
  </si>
  <si>
    <t>Sample Name</t>
  </si>
  <si>
    <t>Tube Label</t>
  </si>
  <si>
    <t>Total Sorted #</t>
  </si>
  <si>
    <t>SPL</t>
  </si>
  <si>
    <t>GP33</t>
  </si>
  <si>
    <t>Tcm</t>
  </si>
  <si>
    <t>CR43_1</t>
  </si>
  <si>
    <t>Tex-Prog</t>
  </si>
  <si>
    <t>CR43_2</t>
  </si>
  <si>
    <t>Tex-Term</t>
  </si>
  <si>
    <t>CR43_3</t>
  </si>
  <si>
    <t>Tex-Int</t>
  </si>
  <si>
    <t>CR43_4</t>
  </si>
  <si>
    <t>Tex-KLR</t>
  </si>
  <si>
    <t>CR43_5</t>
  </si>
  <si>
    <t>GP276</t>
  </si>
  <si>
    <t>CR43_6</t>
  </si>
  <si>
    <t>CR43_7</t>
  </si>
  <si>
    <t>CR43_8</t>
  </si>
  <si>
    <t>CR43_9</t>
  </si>
  <si>
    <t>CR43_10</t>
  </si>
  <si>
    <t>d28</t>
  </si>
  <si>
    <t>KLRG1+</t>
  </si>
  <si>
    <t>CR43_11</t>
  </si>
  <si>
    <t>PD1+</t>
  </si>
  <si>
    <t>CR43_12</t>
  </si>
  <si>
    <t>d55</t>
  </si>
  <si>
    <t>CR43_13</t>
  </si>
  <si>
    <t>CR43_14</t>
  </si>
  <si>
    <t>d76</t>
  </si>
  <si>
    <t>CR43_15</t>
  </si>
  <si>
    <t>CR43_16</t>
  </si>
  <si>
    <t>productive_reads</t>
  </si>
  <si>
    <t xml:space="preserve">1365	</t>
  </si>
  <si>
    <t xml:space="preserve">1238	</t>
  </si>
  <si>
    <t xml:space="preserve">374	</t>
  </si>
  <si>
    <t>Adj Cell Number</t>
  </si>
  <si>
    <t>Percent of Tet</t>
  </si>
  <si>
    <t>Mult_Factor</t>
  </si>
  <si>
    <t>Reads per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</si>
</sst>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E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1" fillId="2" borderId="2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1" fontId="0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169" fontId="0" fillId="3" borderId="1" xfId="0" applyNumberFormat="1" applyFont="1" applyFill="1" applyBorder="1" applyAlignment="1">
      <alignment horizontal="right"/>
    </xf>
    <xf numFmtId="1" fontId="0" fillId="4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169" fontId="0" fillId="4" borderId="1" xfId="0" applyNumberFormat="1" applyFont="1" applyFill="1" applyBorder="1" applyAlignment="1">
      <alignment horizontal="right"/>
    </xf>
    <xf numFmtId="168" fontId="0" fillId="3" borderId="1" xfId="0" applyNumberFormat="1" applyFont="1" applyFill="1" applyBorder="1" applyAlignment="1">
      <alignment horizontal="right"/>
    </xf>
    <xf numFmtId="168" fontId="0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A7F9-7333-DC46-822F-174003CE26B0}">
  <dimension ref="A1:K17"/>
  <sheetViews>
    <sheetView tabSelected="1" workbookViewId="0">
      <selection activeCell="Q29" sqref="Q29"/>
    </sheetView>
  </sheetViews>
  <sheetFormatPr baseColWidth="10" defaultRowHeight="16" x14ac:dyDescent="0.2"/>
  <cols>
    <col min="4" max="4" width="15.33203125" customWidth="1"/>
    <col min="7" max="7" width="15.5" customWidth="1"/>
    <col min="8" max="8" width="13.83203125" customWidth="1"/>
    <col min="9" max="9" width="17.6640625" customWidth="1"/>
    <col min="10" max="10" width="14.83203125" customWidth="1"/>
    <col min="11" max="11" width="13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40</v>
      </c>
      <c r="H1" s="7" t="s">
        <v>39</v>
      </c>
      <c r="I1" s="6" t="s">
        <v>35</v>
      </c>
      <c r="J1" s="6" t="s">
        <v>42</v>
      </c>
      <c r="K1" s="6" t="s">
        <v>41</v>
      </c>
    </row>
    <row r="2" spans="1:11" x14ac:dyDescent="0.2">
      <c r="A2" s="2" t="s">
        <v>6</v>
      </c>
      <c r="B2" s="2" t="s">
        <v>7</v>
      </c>
      <c r="C2" s="2" t="s">
        <v>8</v>
      </c>
      <c r="D2" s="2" t="str">
        <f t="shared" ref="D2:D11" si="0">_xlfn.TEXTJOIN("_",,B2,C2)</f>
        <v>GP33_Tcm</v>
      </c>
      <c r="E2" s="2" t="s">
        <v>9</v>
      </c>
      <c r="F2" s="3">
        <v>3417</v>
      </c>
      <c r="G2" s="9">
        <v>5.38</v>
      </c>
      <c r="H2" s="11">
        <f>(G2/100)*SUM(F$2:F$6)</f>
        <v>2134.6763999999998</v>
      </c>
      <c r="I2" s="12">
        <v>1087</v>
      </c>
      <c r="J2" s="13">
        <f>I2/H2</f>
        <v>0.50921067005753196</v>
      </c>
      <c r="K2" s="17">
        <f>1/J2</f>
        <v>1.9638237350505978</v>
      </c>
    </row>
    <row r="3" spans="1:11" x14ac:dyDescent="0.2">
      <c r="A3" s="2" t="s">
        <v>6</v>
      </c>
      <c r="B3" s="2" t="s">
        <v>7</v>
      </c>
      <c r="C3" s="2" t="s">
        <v>10</v>
      </c>
      <c r="D3" s="2" t="str">
        <f t="shared" si="0"/>
        <v>GP33_Tex-Prog</v>
      </c>
      <c r="E3" s="2" t="s">
        <v>11</v>
      </c>
      <c r="F3" s="3">
        <v>3862</v>
      </c>
      <c r="G3" s="9">
        <v>4.1849999999999996</v>
      </c>
      <c r="H3" s="11">
        <f t="shared" ref="H3:H6" si="1">(G3/100)*SUM(F$2:F$6)</f>
        <v>1660.5243</v>
      </c>
      <c r="I3" s="12">
        <v>1241</v>
      </c>
      <c r="J3" s="13">
        <f t="shared" ref="J3:J17" si="2">I3/H3</f>
        <v>0.74735431453788415</v>
      </c>
      <c r="K3" s="17">
        <f t="shared" ref="K3:K17" si="3">1/J3</f>
        <v>1.3380534246575344</v>
      </c>
    </row>
    <row r="4" spans="1:11" x14ac:dyDescent="0.2">
      <c r="A4" s="2" t="s">
        <v>6</v>
      </c>
      <c r="B4" s="2" t="s">
        <v>7</v>
      </c>
      <c r="C4" s="2" t="s">
        <v>12</v>
      </c>
      <c r="D4" s="2" t="str">
        <f t="shared" si="0"/>
        <v>GP33_Tex-Term</v>
      </c>
      <c r="E4" s="2" t="s">
        <v>13</v>
      </c>
      <c r="F4" s="3">
        <v>10138</v>
      </c>
      <c r="G4" s="9">
        <v>8.5820000000000007</v>
      </c>
      <c r="H4" s="11">
        <f t="shared" si="1"/>
        <v>3405.1659600000003</v>
      </c>
      <c r="I4" s="12">
        <v>2940</v>
      </c>
      <c r="J4" s="13">
        <f t="shared" si="2"/>
        <v>0.86339404144636744</v>
      </c>
      <c r="K4" s="17">
        <f t="shared" si="3"/>
        <v>1.1582197142857145</v>
      </c>
    </row>
    <row r="5" spans="1:11" x14ac:dyDescent="0.2">
      <c r="A5" s="2" t="s">
        <v>6</v>
      </c>
      <c r="B5" s="2" t="s">
        <v>7</v>
      </c>
      <c r="C5" s="2" t="s">
        <v>14</v>
      </c>
      <c r="D5" s="2" t="str">
        <f t="shared" si="0"/>
        <v>GP33_Tex-Int</v>
      </c>
      <c r="E5" s="2" t="s">
        <v>15</v>
      </c>
      <c r="F5" s="3">
        <v>12032</v>
      </c>
      <c r="G5" s="9">
        <v>20.521000000000001</v>
      </c>
      <c r="H5" s="11">
        <f t="shared" si="1"/>
        <v>8142.3223800000005</v>
      </c>
      <c r="I5" s="12">
        <v>2801</v>
      </c>
      <c r="J5" s="13">
        <f t="shared" si="2"/>
        <v>0.34400504785712005</v>
      </c>
      <c r="K5" s="17">
        <f t="shared" si="3"/>
        <v>2.906934087825777</v>
      </c>
    </row>
    <row r="6" spans="1:11" x14ac:dyDescent="0.2">
      <c r="A6" s="2" t="s">
        <v>6</v>
      </c>
      <c r="B6" s="2" t="s">
        <v>7</v>
      </c>
      <c r="C6" s="2" t="s">
        <v>16</v>
      </c>
      <c r="D6" s="2" t="str">
        <f t="shared" si="0"/>
        <v>GP33_Tex-KLR</v>
      </c>
      <c r="E6" s="2" t="s">
        <v>17</v>
      </c>
      <c r="F6" s="3">
        <v>10229</v>
      </c>
      <c r="G6" s="9">
        <v>39.01</v>
      </c>
      <c r="H6" s="11">
        <f t="shared" si="1"/>
        <v>15478.3878</v>
      </c>
      <c r="I6" s="12">
        <v>2277</v>
      </c>
      <c r="J6" s="13">
        <f t="shared" si="2"/>
        <v>0.14710834419073024</v>
      </c>
      <c r="K6" s="17">
        <f t="shared" si="3"/>
        <v>6.7977109354413709</v>
      </c>
    </row>
    <row r="7" spans="1:11" x14ac:dyDescent="0.2">
      <c r="A7" s="4" t="s">
        <v>6</v>
      </c>
      <c r="B7" s="4" t="s">
        <v>18</v>
      </c>
      <c r="C7" s="4" t="s">
        <v>8</v>
      </c>
      <c r="D7" s="4" t="str">
        <f t="shared" si="0"/>
        <v>GP276_Tcm</v>
      </c>
      <c r="E7" s="4" t="s">
        <v>19</v>
      </c>
      <c r="F7" s="5">
        <v>753</v>
      </c>
      <c r="G7" s="10">
        <v>1.391</v>
      </c>
      <c r="H7" s="14">
        <f>(G7/100)*SUM(F$7:F$11)</f>
        <v>345.32965999999999</v>
      </c>
      <c r="I7" s="15">
        <v>255</v>
      </c>
      <c r="J7" s="16">
        <f>I7/H7</f>
        <v>0.73842484309051248</v>
      </c>
      <c r="K7" s="18">
        <f t="shared" si="3"/>
        <v>1.3542339607843137</v>
      </c>
    </row>
    <row r="8" spans="1:11" x14ac:dyDescent="0.2">
      <c r="A8" s="4" t="s">
        <v>6</v>
      </c>
      <c r="B8" s="4" t="s">
        <v>18</v>
      </c>
      <c r="C8" s="4" t="s">
        <v>10</v>
      </c>
      <c r="D8" s="4" t="str">
        <f t="shared" si="0"/>
        <v>GP276_Tex-Prog</v>
      </c>
      <c r="E8" s="4" t="s">
        <v>20</v>
      </c>
      <c r="F8" s="5">
        <v>1939</v>
      </c>
      <c r="G8" s="10">
        <v>3.7690000000000001</v>
      </c>
      <c r="H8" s="14">
        <f t="shared" ref="H8:H12" si="4">(G8/100)*SUM(F$7:F$11)</f>
        <v>935.69194000000005</v>
      </c>
      <c r="I8" s="15">
        <v>398</v>
      </c>
      <c r="J8" s="16">
        <f t="shared" si="2"/>
        <v>0.42535366928564117</v>
      </c>
      <c r="K8" s="18">
        <f t="shared" si="3"/>
        <v>2.3509847738693468</v>
      </c>
    </row>
    <row r="9" spans="1:11" x14ac:dyDescent="0.2">
      <c r="A9" s="4" t="s">
        <v>6</v>
      </c>
      <c r="B9" s="4" t="s">
        <v>18</v>
      </c>
      <c r="C9" s="4" t="s">
        <v>12</v>
      </c>
      <c r="D9" s="4" t="str">
        <f t="shared" si="0"/>
        <v>GP276_Tex-Term</v>
      </c>
      <c r="E9" s="4" t="s">
        <v>21</v>
      </c>
      <c r="F9" s="5">
        <v>9391</v>
      </c>
      <c r="G9" s="10">
        <v>12.565</v>
      </c>
      <c r="H9" s="14">
        <f t="shared" si="4"/>
        <v>3119.3868999999995</v>
      </c>
      <c r="I9" s="15">
        <v>1552</v>
      </c>
      <c r="J9" s="16">
        <f t="shared" si="2"/>
        <v>0.49753366599058302</v>
      </c>
      <c r="K9" s="18">
        <f t="shared" si="3"/>
        <v>2.0099142396907212</v>
      </c>
    </row>
    <row r="10" spans="1:11" x14ac:dyDescent="0.2">
      <c r="A10" s="4" t="s">
        <v>6</v>
      </c>
      <c r="B10" s="4" t="s">
        <v>18</v>
      </c>
      <c r="C10" s="4" t="s">
        <v>14</v>
      </c>
      <c r="D10" s="4" t="str">
        <f t="shared" si="0"/>
        <v>GP276_Tex-Int</v>
      </c>
      <c r="E10" s="4" t="s">
        <v>22</v>
      </c>
      <c r="F10" s="5">
        <v>3784</v>
      </c>
      <c r="G10" s="10">
        <v>14.430999999999999</v>
      </c>
      <c r="H10" s="14">
        <f t="shared" si="4"/>
        <v>3582.6400599999997</v>
      </c>
      <c r="I10" s="15">
        <v>66</v>
      </c>
      <c r="J10" s="16">
        <f t="shared" si="2"/>
        <v>1.8422168818153617E-2</v>
      </c>
      <c r="K10" s="18">
        <f t="shared" si="3"/>
        <v>54.282425151515149</v>
      </c>
    </row>
    <row r="11" spans="1:11" x14ac:dyDescent="0.2">
      <c r="A11" s="4" t="s">
        <v>6</v>
      </c>
      <c r="B11" s="4" t="s">
        <v>18</v>
      </c>
      <c r="C11" s="4" t="s">
        <v>16</v>
      </c>
      <c r="D11" s="4" t="str">
        <f t="shared" si="0"/>
        <v>GP276_Tex-KLR</v>
      </c>
      <c r="E11" s="4" t="s">
        <v>23</v>
      </c>
      <c r="F11" s="5">
        <v>8959</v>
      </c>
      <c r="G11" s="10">
        <v>19.672000000000001</v>
      </c>
      <c r="H11" s="14">
        <f t="shared" si="4"/>
        <v>4883.7707200000004</v>
      </c>
      <c r="I11" s="15" t="s">
        <v>36</v>
      </c>
      <c r="J11" s="16">
        <f>1365/4884</f>
        <v>0.27948402948402951</v>
      </c>
      <c r="K11" s="18">
        <f t="shared" si="3"/>
        <v>3.5780219780219777</v>
      </c>
    </row>
    <row r="12" spans="1:11" x14ac:dyDescent="0.2">
      <c r="A12" s="2" t="s">
        <v>24</v>
      </c>
      <c r="B12" s="2" t="s">
        <v>7</v>
      </c>
      <c r="C12" s="2" t="s">
        <v>25</v>
      </c>
      <c r="D12" s="2" t="str">
        <f t="shared" ref="D12:D17" si="5">_xlfn.TEXTJOIN("_",,A12,C12)</f>
        <v>d28_KLRG1+</v>
      </c>
      <c r="E12" s="2" t="s">
        <v>26</v>
      </c>
      <c r="F12" s="3">
        <v>4298</v>
      </c>
      <c r="G12" s="9">
        <v>50.472000000000001</v>
      </c>
      <c r="H12" s="11">
        <f>(G12/100)*SUM(F12:F13)</f>
        <v>5298.5505600000006</v>
      </c>
      <c r="I12" s="12" t="s">
        <v>37</v>
      </c>
      <c r="J12" s="13">
        <f>1238/5299</f>
        <v>0.23362898660124551</v>
      </c>
      <c r="K12" s="17">
        <f t="shared" si="3"/>
        <v>4.280290791599354</v>
      </c>
    </row>
    <row r="13" spans="1:11" x14ac:dyDescent="0.2">
      <c r="A13" s="2" t="s">
        <v>24</v>
      </c>
      <c r="B13" s="2" t="s">
        <v>7</v>
      </c>
      <c r="C13" s="2" t="s">
        <v>27</v>
      </c>
      <c r="D13" s="2" t="str">
        <f t="shared" si="5"/>
        <v>d28_PD1+</v>
      </c>
      <c r="E13" s="2" t="s">
        <v>28</v>
      </c>
      <c r="F13" s="3">
        <v>6200</v>
      </c>
      <c r="G13" s="9">
        <v>45.116999999999997</v>
      </c>
      <c r="H13" s="11">
        <f>(G13/100)*SUM(F12:F13)</f>
        <v>4736.3826599999993</v>
      </c>
      <c r="I13" s="12">
        <v>1940</v>
      </c>
      <c r="J13" s="13">
        <f t="shared" si="2"/>
        <v>0.40959528384051647</v>
      </c>
      <c r="K13" s="17">
        <f t="shared" si="3"/>
        <v>2.4414343608247417</v>
      </c>
    </row>
    <row r="14" spans="1:11" x14ac:dyDescent="0.2">
      <c r="A14" s="4" t="s">
        <v>29</v>
      </c>
      <c r="B14" s="4" t="s">
        <v>7</v>
      </c>
      <c r="C14" s="4" t="s">
        <v>25</v>
      </c>
      <c r="D14" s="4" t="str">
        <f t="shared" si="5"/>
        <v>d55_KLRG1+</v>
      </c>
      <c r="E14" s="4" t="s">
        <v>30</v>
      </c>
      <c r="F14" s="5">
        <v>986</v>
      </c>
      <c r="G14" s="10">
        <v>60.939</v>
      </c>
      <c r="H14" s="14">
        <f>(G14/100)*SUM(F14:F15)</f>
        <v>1090.8081</v>
      </c>
      <c r="I14" s="15" t="s">
        <v>38</v>
      </c>
      <c r="J14" s="16">
        <f>374/1091</f>
        <v>0.34280476626947753</v>
      </c>
      <c r="K14" s="18">
        <f t="shared" si="3"/>
        <v>2.9171122994652405</v>
      </c>
    </row>
    <row r="15" spans="1:11" x14ac:dyDescent="0.2">
      <c r="A15" s="4" t="s">
        <v>29</v>
      </c>
      <c r="B15" s="4" t="s">
        <v>7</v>
      </c>
      <c r="C15" s="4" t="s">
        <v>27</v>
      </c>
      <c r="D15" s="4" t="str">
        <f t="shared" si="5"/>
        <v>d55_PD1+</v>
      </c>
      <c r="E15" s="4" t="s">
        <v>31</v>
      </c>
      <c r="F15" s="5">
        <v>804</v>
      </c>
      <c r="G15" s="10">
        <v>34.286000000000001</v>
      </c>
      <c r="H15" s="14">
        <f>(G15/100)*SUM(F14:F15)</f>
        <v>613.71939999999995</v>
      </c>
      <c r="I15" s="15">
        <v>247</v>
      </c>
      <c r="J15" s="16">
        <f t="shared" si="2"/>
        <v>0.40246405767847654</v>
      </c>
      <c r="K15" s="18">
        <f t="shared" si="3"/>
        <v>2.4846939271255057</v>
      </c>
    </row>
    <row r="16" spans="1:11" x14ac:dyDescent="0.2">
      <c r="A16" s="2" t="s">
        <v>32</v>
      </c>
      <c r="B16" s="2" t="s">
        <v>7</v>
      </c>
      <c r="C16" s="2" t="s">
        <v>25</v>
      </c>
      <c r="D16" s="2" t="str">
        <f t="shared" si="5"/>
        <v>d76_KLRG1+</v>
      </c>
      <c r="E16" s="2" t="s">
        <v>33</v>
      </c>
      <c r="F16" s="3">
        <v>1221</v>
      </c>
      <c r="G16" s="9">
        <v>62.936999999999998</v>
      </c>
      <c r="H16" s="11">
        <f>(G16/100)*SUM(F16:F17)</f>
        <v>1259.3693699999999</v>
      </c>
      <c r="I16" s="12">
        <v>382</v>
      </c>
      <c r="J16" s="13">
        <f t="shared" si="2"/>
        <v>0.30332641804683563</v>
      </c>
      <c r="K16" s="17">
        <f t="shared" si="3"/>
        <v>3.2967784554973818</v>
      </c>
    </row>
    <row r="17" spans="1:11" x14ac:dyDescent="0.2">
      <c r="A17" s="2" t="s">
        <v>32</v>
      </c>
      <c r="B17" s="2" t="s">
        <v>7</v>
      </c>
      <c r="C17" s="2" t="s">
        <v>27</v>
      </c>
      <c r="D17" s="2" t="str">
        <f t="shared" si="5"/>
        <v>d76_PD1+</v>
      </c>
      <c r="E17" s="2" t="s">
        <v>34</v>
      </c>
      <c r="F17" s="3">
        <v>780</v>
      </c>
      <c r="G17" s="9">
        <v>32.207999999999998</v>
      </c>
      <c r="H17" s="11">
        <f>(G17/100)*SUM(F16:F17)</f>
        <v>644.48208</v>
      </c>
      <c r="I17" s="12">
        <v>248</v>
      </c>
      <c r="J17" s="13">
        <f t="shared" si="2"/>
        <v>0.38480511358826303</v>
      </c>
      <c r="K17" s="17">
        <f t="shared" si="3"/>
        <v>2.5987180645161287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Raposo</dc:creator>
  <cp:lastModifiedBy>Colin Raposo</cp:lastModifiedBy>
  <dcterms:created xsi:type="dcterms:W3CDTF">2023-07-07T22:56:16Z</dcterms:created>
  <dcterms:modified xsi:type="dcterms:W3CDTF">2023-08-29T00:02:53Z</dcterms:modified>
</cp:coreProperties>
</file>