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500" yWindow="460" windowWidth="36900" windowHeight="23540" tabRatio="600" firstSheet="0" activeTab="0" autoFilterDateGrouping="1"/>
  </bookViews>
  <sheets>
    <sheet xmlns:r="http://schemas.openxmlformats.org/officeDocument/2006/relationships" name="Статистика" sheetId="1" state="visible" r:id="rId1"/>
    <sheet xmlns:r="http://schemas.openxmlformats.org/officeDocument/2006/relationships" name="новая сводка" sheetId="2" state="visible" r:id="rId2"/>
    <sheet xmlns:r="http://schemas.openxmlformats.org/officeDocument/2006/relationships" name="настройки" sheetId="3" state="visible" r:id="rId3"/>
    <sheet xmlns:r="http://schemas.openxmlformats.org/officeDocument/2006/relationships" name="инф за лето 2022" sheetId="4" state="hidden" r:id="rId4"/>
  </sheets>
  <definedNames/>
  <calcPr calcId="191028" fullCalcOnLoad="1"/>
</workbook>
</file>

<file path=xl/styles.xml><?xml version="1.0" encoding="utf-8"?>
<styleSheet xmlns="http://schemas.openxmlformats.org/spreadsheetml/2006/main">
  <numFmts count="6">
    <numFmt numFmtId="164" formatCode="#,##0.00\ [$₽-419]"/>
    <numFmt numFmtId="165" formatCode="[$-F400]h:mm:ss\ AM/PM"/>
    <numFmt numFmtId="166" formatCode="h:mm;@"/>
    <numFmt numFmtId="167" formatCode="#,##0.00\ &quot;₽&quot;"/>
    <numFmt numFmtId="168" formatCode="#,##0\ &quot;₽&quot;"/>
    <numFmt numFmtId="169" formatCode="[$-419]d\ mmm\ yy;@"/>
  </numFmts>
  <fonts count="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i val="1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7" tint="0.7999816888943144"/>
        <bgColor indexed="65"/>
      </patternFill>
    </fill>
  </fills>
  <borders count="1">
    <border>
      <left/>
      <right/>
      <top/>
      <bottom/>
      <diagonal/>
    </border>
  </borders>
  <cellStyleXfs count="3">
    <xf numFmtId="0" fontId="1" fillId="0" borderId="0"/>
    <xf numFmtId="0" fontId="1" fillId="2" borderId="0"/>
    <xf numFmtId="9" fontId="1" fillId="0" borderId="0"/>
  </cellStyleXfs>
  <cellXfs count="23"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left" vertical="top"/>
    </xf>
    <xf numFmtId="164" fontId="0" fillId="0" borderId="0" applyAlignment="1" pivotButton="0" quotePrefix="0" xfId="0">
      <alignment horizontal="left" vertical="top"/>
    </xf>
    <xf numFmtId="0" fontId="0" fillId="0" borderId="0" applyAlignment="1" pivotButton="0" quotePrefix="0" xfId="0">
      <alignment horizontal="left" vertical="top"/>
    </xf>
    <xf numFmtId="0" fontId="3" fillId="0" borderId="0" pivotButton="0" quotePrefix="0" xfId="0"/>
    <xf numFmtId="0" fontId="3" fillId="0" borderId="0" applyAlignment="1" pivotButton="0" quotePrefix="0" xfId="0">
      <alignment horizontal="left" vertical="top"/>
    </xf>
    <xf numFmtId="2" fontId="1" fillId="0" borderId="0" applyAlignment="1" pivotButton="0" quotePrefix="0" xfId="1">
      <alignment horizontal="right" vertical="center"/>
    </xf>
    <xf numFmtId="0" fontId="0" fillId="0" borderId="0" applyAlignment="1" pivotButton="0" quotePrefix="0" xfId="0">
      <alignment horizontal="left" vertical="top"/>
    </xf>
    <xf numFmtId="0" fontId="0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top"/>
    </xf>
    <xf numFmtId="165" fontId="0" fillId="0" borderId="0" applyAlignment="1" pivotButton="0" quotePrefix="0" xfId="0">
      <alignment horizontal="left" vertical="top"/>
    </xf>
    <xf numFmtId="166" fontId="0" fillId="0" borderId="0" applyAlignment="1" pivotButton="0" quotePrefix="0" xfId="0">
      <alignment horizontal="left" vertical="top"/>
    </xf>
    <xf numFmtId="167" fontId="0" fillId="0" borderId="0" pivotButton="0" quotePrefix="0" xfId="0"/>
    <xf numFmtId="168" fontId="0" fillId="0" borderId="0" pivotButton="0" quotePrefix="0" xfId="0"/>
    <xf numFmtId="169" fontId="4" fillId="0" borderId="0" applyAlignment="1" pivotButton="0" quotePrefix="0" xfId="0">
      <alignment horizontal="left" vertical="top"/>
    </xf>
    <xf numFmtId="9" fontId="0" fillId="0" borderId="0" pivotButton="0" quotePrefix="0" xfId="2"/>
    <xf numFmtId="9" fontId="0" fillId="0" borderId="0" pivotButton="0" quotePrefix="0" xfId="2"/>
    <xf numFmtId="167" fontId="0" fillId="0" borderId="0" pivotButton="0" quotePrefix="0" xfId="2"/>
    <xf numFmtId="0" fontId="0" fillId="0" borderId="0" applyAlignment="1" pivotButton="0" quotePrefix="0" xfId="0">
      <alignment horizontal="left" vertical="top"/>
    </xf>
    <xf numFmtId="1" fontId="0" fillId="0" borderId="0" pivotButton="0" quotePrefix="0" xfId="0"/>
    <xf numFmtId="2" fontId="3" fillId="0" borderId="0" applyAlignment="1" pivotButton="0" quotePrefix="0" xfId="0">
      <alignment horizontal="left" vertical="top"/>
    </xf>
    <xf numFmtId="0" fontId="4" fillId="0" borderId="0" pivotButton="0" quotePrefix="0" xfId="0"/>
  </cellXfs>
  <cellStyles count="3">
    <cellStyle name="Обычный" xfId="0" builtinId="0"/>
    <cellStyle name="20% — акцент4" xfId="1" builtinId="42"/>
    <cellStyle name="Процентный" xfId="2" builtinId="5"/>
  </cellStyles>
  <dxfs count="17">
    <dxf>
      <alignment horizontal="left" vertical="top"/>
    </dxf>
    <dxf>
      <alignment horizontal="left" vertical="top"/>
    </dxf>
    <dxf>
      <numFmt numFmtId="0" formatCode="General"/>
      <alignment horizontal="left" vertical="top"/>
    </dxf>
    <dxf>
      <alignment horizontal="left" vertical="top"/>
    </dxf>
    <dxf>
      <alignment horizontal="left" vertical="top"/>
    </dxf>
    <dxf>
      <font>
        <name val="Calibri"/>
        <i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alignment horizontal="left" vertical="top"/>
    </dxf>
    <dxf>
      <alignment horizontal="left" vertical="top"/>
    </dxf>
    <dxf>
      <font>
        <name val="Calibri"/>
        <b val="1"/>
        <i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alignment horizontal="left" vertical="top"/>
    </dxf>
    <dxf>
      <alignment horizontal="left" vertical="top"/>
    </dxf>
    <dxf>
      <numFmt numFmtId="0" formatCode="General"/>
      <alignment horizontal="left" vertical="top"/>
    </dxf>
    <dxf>
      <numFmt numFmtId="0" formatCode="General"/>
      <alignment horizontal="left" vertical="top"/>
    </dxf>
    <dxf>
      <numFmt numFmtId="165" formatCode="[$-F400]h:mm:ss\ AM/PM"/>
      <alignment horizontal="left" vertical="top"/>
    </dxf>
    <dxf>
      <alignment horizontal="left" vertical="top"/>
    </dxf>
    <dxf>
      <alignment horizontal="left" vertical="top"/>
    </dxf>
    <dxf>
      <font>
        <name val="Calibri"/>
        <i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alignment horizontal="left" vertical="top"/>
    </dxf>
    <dxf>
      <alignment horizontal="left" vertical="top"/>
    </dxf>
    <dxf>
      <font>
        <name val="Calibri"/>
        <b val="1"/>
        <i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alignment horizontal="left" vertical="top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Соотношение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ru-RU"/>
        </a:p>
      </txPr>
    </title>
    <plotArea>
      <layout/>
      <doughnut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3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cat>
            <strRef>
              <f>настройки!$I$2:$J$2</f>
              <strCache>
                <ptCount val="2"/>
                <pt idx="0">
                  <v>Собранно</v>
                </pt>
                <pt idx="1">
                  <v>Осталось</v>
                </pt>
              </strCache>
            </strRef>
          </cat>
          <val>
            <numRef>
              <f>настройки!$I$3:$J$3</f>
              <numCache>
                <formatCode>0%</formatCode>
                <ptCount val="2"/>
                <pt idx="0">
                  <v>0.3343335500000001</v>
                </pt>
                <pt idx="1">
                  <v>0.6656664499999999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75"/>
      </doughnutChart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ru-RU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 xml:space="preserve"> доходов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ru-RU"/>
        </a:p>
      </tx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 xmlns:a="http://schemas.openxmlformats.org/drawingml/2006/main">
                <a:schemeClr val="accent3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3"/>
            <bubble3D val="0"/>
            <spPr>
              <a:solidFill xmlns:a="http://schemas.openxmlformats.org/drawingml/2006/main">
                <a:schemeClr val="accent4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4"/>
            <bubble3D val="0"/>
            <spPr>
              <a:solidFill xmlns:a="http://schemas.openxmlformats.org/drawingml/2006/main">
                <a:schemeClr val="accent5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cat>
            <strRef>
              <f>настройки!$E$2:$E$6</f>
              <strCache>
                <ptCount val="5"/>
                <pt idx="0">
                  <v>Доставка</v>
                </pt>
                <pt idx="1">
                  <v>Монтаж</v>
                </pt>
                <pt idx="2">
                  <v>Фото</v>
                </pt>
                <pt idx="3">
                  <v>Макдональдс</v>
                </pt>
                <pt idx="4">
                  <v>Нач. капитал</v>
                </pt>
              </strCache>
            </strRef>
          </cat>
          <val>
            <numRef>
              <f>настройки!$F$2:$F$6</f>
              <numCache>
                <formatCode>0%</formatCode>
                <ptCount val="5"/>
                <pt idx="0">
                  <v>0.04287200611485146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0.9571279938851482</v>
                </pt>
              </numCache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 xmlns:a="http://schemas.openxmlformats.org/drawingml/2006/main">
                <a:schemeClr val="accent3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3"/>
            <bubble3D val="0"/>
            <spPr>
              <a:solidFill xmlns:a="http://schemas.openxmlformats.org/drawingml/2006/main">
                <a:schemeClr val="accent4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dPt>
            <idx val="4"/>
            <bubble3D val="0"/>
            <spPr>
              <a:solidFill xmlns:a="http://schemas.openxmlformats.org/drawingml/2006/main">
                <a:schemeClr val="accent5"/>
              </a:solidFill>
              <a:ln xmlns:a="http://schemas.openxmlformats.org/drawingml/2006/main" w="19050">
                <a:solidFill>
                  <a:schemeClr val="lt1"/>
                </a:solidFill>
                <a:prstDash val="solid"/>
              </a:ln>
            </spPr>
          </dPt>
          <cat>
            <strRef>
              <f>настройки!$E$2:$E$6</f>
              <strCache>
                <ptCount val="5"/>
                <pt idx="0">
                  <v>Доставка</v>
                </pt>
                <pt idx="1">
                  <v>Монтаж</v>
                </pt>
                <pt idx="2">
                  <v>Фото</v>
                </pt>
                <pt idx="3">
                  <v>Макдональдс</v>
                </pt>
                <pt idx="4">
                  <v>Нач. капитал</v>
                </pt>
              </strCache>
            </strRef>
          </cat>
          <val>
            <numRef>
              <f>настройки!$G$2:$G$6</f>
              <numCache>
                <formatCode>#\ ##0.00\ "₽"</formatCode>
                <ptCount val="5"/>
                <pt idx="0">
                  <v>716.6775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formatCode>#\ ##0\ "₽"</formatCode>
                  <v>16000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</pieChart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ru-RU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0</col>
      <colOff>0</colOff>
      <row>0</row>
      <rowOff>0</rowOff>
    </from>
    <to>
      <col>7</col>
      <colOff>146050</colOff>
      <row>18</row>
      <rowOff>177800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7</col>
      <colOff>133350</colOff>
      <row>0</row>
      <rowOff>0</rowOff>
    </from>
    <to>
      <col>14</col>
      <colOff>438150</colOff>
      <row>18</row>
      <rowOff>152400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ables/table1.xml><?xml version="1.0" encoding="utf-8"?>
<table xmlns="http://schemas.openxmlformats.org/spreadsheetml/2006/main" id="1" name="Таблица24" displayName="Таблица24" ref="A1:G8" headerRowCount="1" totalsRowShown="0" headerRowDxfId="16" dataDxfId="15">
  <autoFilter ref="A1:G8"/>
  <tableColumns count="7">
    <tableColumn id="1" name="Дата" dataDxfId="14"/>
    <tableColumn id="2" name="Выручка" dataDxfId="13"/>
    <tableColumn id="7" name="Кол-во зак." dataDxfId="12"/>
    <tableColumn id="8" name="Время" dataDxfId="11"/>
    <tableColumn id="3" name="Маме" dataDxfId="10">
      <calculatedColumnFormula>IF(Таблица24[[#This Row],[Выручка]]&lt;&gt;"",B2*(настройки!$B$7*0.01),"")</calculatedColumnFormula>
    </tableColumn>
    <tableColumn id="4" name="На счет" dataDxfId="9">
      <calculatedColumnFormula>IF(Таблица24[[#This Row],[Выручка]]&lt;&gt;"",B2*(настройки!$B$6*0.01),"")</calculatedColumnFormula>
    </tableColumn>
    <tableColumn id="9" name="Тип" dataDxf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1:F7" headerRowCount="1" totalsRowShown="0" headerRowDxfId="7" dataDxfId="6">
  <autoFilter ref="A1:F7"/>
  <tableColumns count="6">
    <tableColumn id="1" name="Name                      №" dataDxfId="5"/>
    <tableColumn id="2" name="Выручка" dataDxfId="4"/>
    <tableColumn id="3" name="Маме" dataDxfId="3">
      <calculatedColumnFormula>B2*(50*0.01)</calculatedColumnFormula>
    </tableColumn>
    <tableColumn id="4" name="На счет" dataDxfId="2"/>
    <tableColumn id="5" name="Оставил себе" dataDxfId="1"/>
    <tableColumn id="6" name="Штраф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4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6"/>
  <sheetViews>
    <sheetView showGridLines="0" showRowColHeaders="0" tabSelected="1" topLeftCell="B1" zoomScaleNormal="60" zoomScaleSheetLayoutView="100" workbookViewId="0">
      <selection activeCell="R12" sqref="R12"/>
    </sheetView>
  </sheetViews>
  <sheetFormatPr baseColWidth="8" defaultRowHeight="14.5"/>
  <sheetData>
    <row r="1">
      <c r="A1" s="19" t="n"/>
      <c r="B1" s="19" t="n"/>
    </row>
    <row r="2">
      <c r="A2" s="19" t="n"/>
      <c r="B2" s="19" t="n"/>
    </row>
    <row r="3">
      <c r="A3" s="19" t="n"/>
      <c r="B3" s="19" t="n"/>
    </row>
    <row r="4">
      <c r="Q4" s="5" t="inlineStr">
        <is>
          <t>Осталось выходов на работу</t>
        </is>
      </c>
    </row>
    <row r="6">
      <c r="Q6" s="20">
        <f>настройки!F10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0"/>
  <sheetViews>
    <sheetView zoomScale="194" zoomScaleNormal="194" zoomScaleSheetLayoutView="100" workbookViewId="0">
      <pane xSplit="1" topLeftCell="B1" activePane="topRight" state="frozen"/>
      <selection activeCell="B12" sqref="B12"/>
      <selection pane="topRight" activeCell="B11" sqref="B11"/>
    </sheetView>
  </sheetViews>
  <sheetFormatPr baseColWidth="8" defaultColWidth="8.90625" defaultRowHeight="14.5"/>
  <cols>
    <col width="9.54296875" customWidth="1" min="1" max="1"/>
    <col width="9.453125" customWidth="1" style="19" min="2" max="2"/>
    <col width="11.26953125" customWidth="1" style="19" min="3" max="3"/>
    <col width="7.6328125" customWidth="1" style="19" min="4" max="4"/>
    <col width="7.54296875" customWidth="1" min="5" max="5"/>
    <col width="9.90625" customWidth="1" min="6" max="6"/>
    <col width="9.453125" customWidth="1" style="19" min="9" max="10"/>
    <col width="9.90625" customWidth="1" style="19" min="11" max="11"/>
    <col width="9.453125" customWidth="1" style="19" min="13" max="13"/>
    <col width="7.26953125" customWidth="1" style="19" min="14" max="14"/>
  </cols>
  <sheetData>
    <row r="1" customFormat="1" s="1">
      <c r="A1" s="2" t="inlineStr">
        <is>
          <t>Дата</t>
        </is>
      </c>
      <c r="B1" s="2" t="inlineStr">
        <is>
          <t>Выручка</t>
        </is>
      </c>
      <c r="C1" s="2" t="inlineStr">
        <is>
          <t>Кол-во зак.</t>
        </is>
      </c>
      <c r="D1" s="2" t="inlineStr">
        <is>
          <t>Время</t>
        </is>
      </c>
      <c r="E1" s="2" t="inlineStr">
        <is>
          <t>Маме</t>
        </is>
      </c>
      <c r="F1" s="2" t="inlineStr">
        <is>
          <t>На счет</t>
        </is>
      </c>
      <c r="G1" s="2" t="inlineStr">
        <is>
          <t>Тип</t>
        </is>
      </c>
      <c r="H1" s="2" t="n"/>
      <c r="I1" s="2" t="n"/>
      <c r="J1" s="2" t="n"/>
      <c r="K1" s="2">
        <f>IF(J2="","","8 день")</f>
        <v/>
      </c>
      <c r="L1" s="2">
        <f>IF(K2="","","9 день")</f>
        <v/>
      </c>
      <c r="M1" s="2">
        <f>IF(L2="","","10 день")</f>
        <v/>
      </c>
      <c r="N1" s="2">
        <f>IF(M2="","","11 день")</f>
        <v/>
      </c>
      <c r="O1" s="2">
        <f>IF(N2="","","12 день")</f>
        <v/>
      </c>
      <c r="P1" s="2">
        <f>IF(O2="","","13 день")</f>
        <v/>
      </c>
      <c r="Q1" s="2">
        <f>IF(P2="","","14 день")</f>
        <v/>
      </c>
      <c r="R1" s="2">
        <f>IF(R3="","","15 день")</f>
        <v/>
      </c>
    </row>
    <row r="2">
      <c r="A2" s="15" t="n">
        <v>44905</v>
      </c>
      <c r="B2" s="6" t="n">
        <v>1303.05</v>
      </c>
      <c r="C2" s="19" t="n">
        <v>2</v>
      </c>
      <c r="D2" s="12" t="n">
        <v>0.3173611111111111</v>
      </c>
      <c r="E2" s="21">
        <f>IF(Таблица24[[#This Row],[Выручка]]&lt;&gt;"",B2*(настройки!$B$7*0.01),"")</f>
        <v/>
      </c>
      <c r="F2" s="21">
        <f>IF(Таблица24[[#This Row],[Выручка]]&lt;&gt;"",B2*(настройки!$B$6*0.01),"")</f>
        <v/>
      </c>
      <c r="G2" s="19" t="inlineStr">
        <is>
          <t>Доставка</t>
        </is>
      </c>
      <c r="H2" s="19" t="n"/>
      <c r="J2" s="3" t="n"/>
    </row>
    <row r="3">
      <c r="A3" s="15" t="n"/>
      <c r="B3" s="19" t="n"/>
      <c r="C3" s="19" t="n"/>
      <c r="D3" s="11" t="n"/>
      <c r="E3" s="19">
        <f>IF(Таблица24[[#This Row],[Выручка]]&lt;&gt;"",B3*(настройки!$B$7*0.01),"")</f>
        <v/>
      </c>
      <c r="F3" s="19">
        <f>IF(Таблица24[[#This Row],[Выручка]]&lt;&gt;"",B3*(настройки!$B$6*0.01),"")</f>
        <v/>
      </c>
      <c r="G3" s="19" t="n"/>
      <c r="H3" s="19" t="n"/>
      <c r="I3" s="3" t="n"/>
      <c r="J3" s="3" t="n"/>
      <c r="K3" s="3">
        <f>IF(K2="","",K2*0.3)</f>
        <v/>
      </c>
      <c r="L3" s="3">
        <f>IF(L2="","",L2*0.3)</f>
        <v/>
      </c>
      <c r="M3" s="3">
        <f>IF(M2="","",M2*0.3)</f>
        <v/>
      </c>
      <c r="N3" s="3">
        <f>IF(N2="","",N2*0.3)</f>
        <v/>
      </c>
      <c r="O3" s="3">
        <f>IF(O2="","",O2*0.3)</f>
        <v/>
      </c>
      <c r="P3" s="3">
        <f>IF(P2="","",P2*0.3)</f>
        <v/>
      </c>
      <c r="Q3" s="3">
        <f>IF(Q2="","",Q2*0.3)</f>
        <v/>
      </c>
      <c r="R3" s="3">
        <f>IF(R2="","",R2*0.3)</f>
        <v/>
      </c>
    </row>
    <row r="4">
      <c r="A4" s="15" t="n"/>
      <c r="B4" s="19" t="n"/>
      <c r="C4" s="19" t="n"/>
      <c r="D4" s="11" t="n"/>
      <c r="E4" s="19">
        <f>IF(Таблица24[[#This Row],[Выручка]]&lt;&gt;"",B4*(настройки!$B$7*0.01),"")</f>
        <v/>
      </c>
      <c r="F4" s="19">
        <f>IF(Таблица24[[#This Row],[Выручка]]&lt;&gt;"",B4*(настройки!$B$6*0.01),"")</f>
        <v/>
      </c>
      <c r="G4" s="19" t="n"/>
      <c r="H4" s="19" t="n"/>
      <c r="I4" s="3" t="n"/>
      <c r="J4" s="3" t="n"/>
      <c r="K4" s="3">
        <f>IF(K2="","",K2-K3)</f>
        <v/>
      </c>
      <c r="L4" s="3">
        <f>IF(L2="","",L2-L3)</f>
        <v/>
      </c>
      <c r="M4" s="3">
        <f>IF(M2="","",M2-M3)</f>
        <v/>
      </c>
      <c r="N4" s="3">
        <f>IF(N2="","",N2-N3)</f>
        <v/>
      </c>
      <c r="O4" s="3">
        <f>IF(O2="","",O2-O3)</f>
        <v/>
      </c>
      <c r="P4" s="3">
        <f>IF(P2="","",P2-P3)</f>
        <v/>
      </c>
      <c r="Q4" s="3">
        <f>IF(Q2="","",Q2-Q3)</f>
        <v/>
      </c>
      <c r="R4" s="3">
        <f>IF(R2="","",R2-R3)</f>
        <v/>
      </c>
    </row>
    <row r="5">
      <c r="A5" s="15" t="n"/>
      <c r="B5" s="19" t="n"/>
      <c r="C5" s="19" t="n"/>
      <c r="D5" s="11" t="n"/>
      <c r="E5" s="19">
        <f>IF(Таблица24[[#This Row],[Выручка]]&lt;&gt;"",B5*(настройки!$B$7*0.01),"")</f>
        <v/>
      </c>
      <c r="F5" s="19">
        <f>IF(Таблица24[[#This Row],[Выручка]]&lt;&gt;"",B5*(настройки!$B$6*0.01),"")</f>
        <v/>
      </c>
      <c r="G5" s="19" t="n"/>
      <c r="H5" s="19" t="n"/>
      <c r="I5" s="3" t="n"/>
      <c r="J5" s="3" t="n"/>
    </row>
    <row r="6">
      <c r="A6" s="15" t="n"/>
      <c r="B6" s="19" t="n"/>
      <c r="C6" s="19" t="n"/>
      <c r="D6" s="11" t="n"/>
      <c r="E6" s="19">
        <f>IF(Таблица24[[#This Row],[Выручка]]&lt;&gt;"",B6*(настройки!$B$7*0.01),"")</f>
        <v/>
      </c>
      <c r="F6" s="19">
        <f>IF(Таблица24[[#This Row],[Выручка]]&lt;&gt;"",B6*(настройки!$B$6*0.01),"")</f>
        <v/>
      </c>
      <c r="G6" s="19" t="n"/>
      <c r="H6" s="19" t="n"/>
      <c r="I6" s="3" t="n"/>
      <c r="J6" s="3" t="n"/>
    </row>
    <row r="7">
      <c r="A7" s="15" t="n"/>
      <c r="B7" s="19" t="n"/>
      <c r="C7" s="19" t="n"/>
      <c r="D7" s="11" t="n"/>
      <c r="E7" s="19">
        <f>IF(Таблица24[[#This Row],[Выручка]]&lt;&gt;"",B7*(настройки!$B$7*0.01),"")</f>
        <v/>
      </c>
      <c r="F7" s="19">
        <f>IF(Таблица24[[#This Row],[Выручка]]&lt;&gt;"",B7*(настройки!$B$6*0.01),"")</f>
        <v/>
      </c>
      <c r="G7" s="19" t="n"/>
      <c r="H7" s="19" t="n"/>
    </row>
    <row r="8">
      <c r="A8" s="15" t="n"/>
      <c r="B8" s="19" t="n"/>
      <c r="C8" s="19" t="n"/>
      <c r="D8" s="11" t="n"/>
      <c r="E8" s="19">
        <f>IF(Таблица24[[#This Row],[Выручка]]&lt;&gt;"",B8*(настройки!$B$7*0.01),"")</f>
        <v/>
      </c>
      <c r="F8" s="19">
        <f>IF(Таблица24[[#This Row],[Выручка]]&lt;&gt;"",B8*(настройки!$B$6*0.01),"")</f>
        <v/>
      </c>
      <c r="G8" s="19" t="n"/>
    </row>
    <row r="9">
      <c r="A9" s="15" t="n"/>
    </row>
    <row r="10">
      <c r="A10" s="15" t="n"/>
      <c r="I10" s="3" t="n"/>
      <c r="J10" s="3" t="n"/>
      <c r="K10" s="3" t="n"/>
      <c r="M10" s="3" t="n"/>
      <c r="N10" s="3" t="n"/>
    </row>
    <row r="11">
      <c r="A11" s="15" t="n"/>
      <c r="I11" s="3" t="n"/>
      <c r="J11" s="3" t="n"/>
      <c r="K11" s="3" t="n"/>
      <c r="M11" s="3" t="n"/>
      <c r="N11" s="3" t="n"/>
    </row>
    <row r="12">
      <c r="A12" s="15" t="n"/>
      <c r="B12" s="7" t="n"/>
      <c r="C12" s="7" t="n"/>
      <c r="D12" s="7" t="n"/>
      <c r="I12" s="3" t="n"/>
      <c r="J12" s="3" t="n"/>
      <c r="K12" s="3" t="n"/>
      <c r="M12" s="3" t="n"/>
      <c r="N12" s="3" t="n"/>
    </row>
    <row r="13">
      <c r="A13" s="15" t="n"/>
      <c r="B13" s="9" t="n"/>
      <c r="C13" s="9" t="n"/>
      <c r="D13" s="9" t="n"/>
      <c r="I13" s="3" t="n"/>
      <c r="J13" s="3" t="n"/>
      <c r="K13" s="3" t="n"/>
      <c r="M13" s="3" t="n"/>
      <c r="N13" s="3" t="n"/>
    </row>
    <row r="14">
      <c r="A14" s="15" t="n"/>
      <c r="I14" s="3" t="n"/>
      <c r="J14" s="3" t="n"/>
      <c r="K14" s="3" t="n"/>
      <c r="M14" s="3" t="n"/>
      <c r="N14" s="3" t="n"/>
    </row>
    <row r="15">
      <c r="A15" s="15" t="n"/>
    </row>
    <row r="16">
      <c r="A16" s="15" t="n"/>
    </row>
    <row r="17">
      <c r="A17" s="15" t="n"/>
    </row>
    <row r="18">
      <c r="A18" s="15" t="n"/>
    </row>
    <row r="19">
      <c r="A19" s="15" t="n"/>
    </row>
    <row r="20">
      <c r="A20" s="15" t="n"/>
      <c r="I20" s="19" t="inlineStr">
        <is>
          <t xml:space="preserve"> </t>
        </is>
      </c>
    </row>
  </sheetData>
  <conditionalFormatting sqref="B12:D12">
    <cfRule type="colorScale" priority="1">
      <colorScale>
        <cfvo type="min"/>
        <cfvo type="num" val="100"/>
        <color theme="4" tint="0.5999938962981048"/>
        <color theme="4" tint="-0.249977111117893"/>
      </colorScale>
    </cfRule>
  </conditionalFormatting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J10"/>
  <sheetViews>
    <sheetView zoomScaleNormal="60" zoomScaleSheetLayoutView="100" workbookViewId="0">
      <selection activeCell="B8" sqref="B8"/>
    </sheetView>
  </sheetViews>
  <sheetFormatPr baseColWidth="8" defaultRowHeight="14.5"/>
  <cols>
    <col width="18.54296875" customWidth="1" min="1" max="1"/>
    <col width="11.26953125" customWidth="1" min="2" max="2"/>
    <col width="14.6328125" bestFit="1" customWidth="1" min="5" max="5"/>
    <col width="10.1796875" customWidth="1" min="6" max="8"/>
    <col width="9.453125" customWidth="1" min="9" max="9"/>
    <col width="8.6328125" customWidth="1" min="10" max="10"/>
  </cols>
  <sheetData>
    <row r="2">
      <c r="A2" t="inlineStr">
        <is>
          <t>Цель</t>
        </is>
      </c>
      <c r="B2" s="14">
        <f>50000</f>
        <v/>
      </c>
      <c r="E2" s="22" t="inlineStr">
        <is>
          <t>Доставка</t>
        </is>
      </c>
      <c r="F2" s="17">
        <f>G2/($B$2-$B$3)</f>
        <v/>
      </c>
      <c r="G2" s="13">
        <f>SUMIF('новая сводка'!G:G,"Доставка",'новая сводка'!F:F)</f>
        <v/>
      </c>
      <c r="I2" t="inlineStr">
        <is>
          <t>Собранно</t>
        </is>
      </c>
      <c r="J2" t="inlineStr">
        <is>
          <t>Осталось</t>
        </is>
      </c>
    </row>
    <row r="3">
      <c r="A3" t="inlineStr">
        <is>
          <t xml:space="preserve">Осталось </t>
        </is>
      </c>
      <c r="B3" s="14">
        <f>IF(B2-(SUM(G2:G6))&gt;0,B2-(SUM(G2:G6)),0)</f>
        <v/>
      </c>
      <c r="E3" s="22" t="inlineStr">
        <is>
          <t>Монтаж</t>
        </is>
      </c>
      <c r="F3" s="17">
        <f>G3/($B$2-$B$3)</f>
        <v/>
      </c>
      <c r="G3" s="13">
        <f>SUMIF('новая сводка'!G:G,"Монтаж",'новая сводка'!F:F)</f>
        <v/>
      </c>
      <c r="I3" s="17">
        <f>(B2-B3)/B2</f>
        <v/>
      </c>
      <c r="J3" s="17">
        <f>1-I3</f>
        <v/>
      </c>
    </row>
    <row r="4">
      <c r="A4" t="inlineStr">
        <is>
          <t>Проц на остаток</t>
        </is>
      </c>
      <c r="E4" s="22" t="inlineStr">
        <is>
          <t>Фото</t>
        </is>
      </c>
      <c r="F4" s="17">
        <f>G4/($B$2-$B$3)</f>
        <v/>
      </c>
      <c r="G4" s="13">
        <f>SUMIF('новая сводка'!G:G,"Фото",'новая сводка'!F:F)</f>
        <v/>
      </c>
    </row>
    <row r="5">
      <c r="E5" s="22" t="inlineStr">
        <is>
          <t>Макдональдс</t>
        </is>
      </c>
      <c r="F5" s="17">
        <f>G5/($B$2-$B$3)</f>
        <v/>
      </c>
      <c r="G5" s="13">
        <f>SUMIF('новая сводка'!G:G,"Мак",'новая сводка'!F:F)</f>
        <v/>
      </c>
    </row>
    <row r="6">
      <c r="A6" t="inlineStr">
        <is>
          <t>Откладываем %</t>
        </is>
      </c>
      <c r="B6" t="n">
        <v>55</v>
      </c>
      <c r="E6" s="22" t="inlineStr">
        <is>
          <t>Нач. капитал</t>
        </is>
      </c>
      <c r="F6" s="17">
        <f>G6/($B$2-$B$3)</f>
        <v/>
      </c>
      <c r="G6" s="14" t="n">
        <v>16000</v>
      </c>
    </row>
    <row r="7">
      <c r="A7" t="inlineStr">
        <is>
          <t>Маме %</t>
        </is>
      </c>
      <c r="B7" t="n">
        <v>15</v>
      </c>
    </row>
    <row r="8">
      <c r="E8" s="22" t="inlineStr">
        <is>
          <t>Средний день</t>
        </is>
      </c>
      <c r="F8" s="18">
        <f>SUM('новая сводка'!F:F)/(COUNTIF('новая сводка'!G:G,"&lt;&gt;")-1)</f>
        <v/>
      </c>
    </row>
    <row r="9">
      <c r="E9" s="22" t="inlineStr">
        <is>
          <t>Ср. заказ</t>
        </is>
      </c>
      <c r="F9" s="18">
        <f>SUM('новая сводка'!B:B)/SUM('новая сводка'!C:C)</f>
        <v/>
      </c>
    </row>
    <row r="10">
      <c r="E10" s="1" t="inlineStr">
        <is>
          <t>Осталось дней</t>
        </is>
      </c>
      <c r="F10" s="20">
        <f>B3/F8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20"/>
  <sheetViews>
    <sheetView zoomScale="194" zoomScaleNormal="194" zoomScaleSheetLayoutView="100" workbookViewId="0">
      <pane xSplit="1" topLeftCell="B1" activePane="topRight" state="frozen"/>
      <selection activeCell="B12" sqref="B12"/>
      <selection pane="topRight" activeCell="D9" sqref="D9"/>
    </sheetView>
  </sheetViews>
  <sheetFormatPr baseColWidth="8" defaultColWidth="8.90625" defaultRowHeight="14.5"/>
  <cols>
    <col width="19.26953125" customWidth="1" min="1" max="1"/>
    <col width="9.453125" customWidth="1" style="19" min="2" max="2"/>
    <col width="9.453125" customWidth="1" style="19" min="3" max="3"/>
    <col width="9.90625" customWidth="1" style="19" min="4" max="4"/>
    <col width="14.26953125" customWidth="1" style="19" min="5" max="5"/>
    <col width="9.453125" customWidth="1" style="19" min="6" max="7"/>
    <col width="7.26953125" customWidth="1" style="19" min="8" max="8"/>
  </cols>
  <sheetData>
    <row r="1" customFormat="1" s="1">
      <c r="A1" s="2" t="inlineStr">
        <is>
          <t>Name                      №</t>
        </is>
      </c>
      <c r="B1" s="2" t="inlineStr">
        <is>
          <t>Выручка</t>
        </is>
      </c>
      <c r="C1" s="2" t="inlineStr">
        <is>
          <t>Маме</t>
        </is>
      </c>
      <c r="D1" s="2" t="inlineStr">
        <is>
          <t>На счет</t>
        </is>
      </c>
      <c r="E1" s="2" t="inlineStr">
        <is>
          <t>Оставил себе</t>
        </is>
      </c>
      <c r="F1" s="2" t="inlineStr">
        <is>
          <t>Штраф</t>
        </is>
      </c>
      <c r="G1" s="2" t="n"/>
      <c r="H1" s="2" t="n"/>
      <c r="I1" s="2">
        <f>IF(H2="","","8 день")</f>
        <v/>
      </c>
      <c r="J1" s="2">
        <f>IF(I2="","","9 день")</f>
        <v/>
      </c>
      <c r="K1" s="2">
        <f>IF(J2="","","10 день")</f>
        <v/>
      </c>
      <c r="L1" s="2">
        <f>IF(K2="","","11 день")</f>
        <v/>
      </c>
      <c r="M1" s="2">
        <f>IF(L2="","","12 день")</f>
        <v/>
      </c>
      <c r="N1" s="2">
        <f>IF(M2="","","13 день")</f>
        <v/>
      </c>
      <c r="O1" s="2">
        <f>IF(N2="","","14 день")</f>
        <v/>
      </c>
      <c r="P1" s="2">
        <f>IF(P3="","","15 день")</f>
        <v/>
      </c>
    </row>
    <row r="2">
      <c r="A2" s="10" t="inlineStr">
        <is>
          <t>1 день</t>
        </is>
      </c>
      <c r="B2" s="19" t="n">
        <v>568</v>
      </c>
      <c r="C2" s="19">
        <f>B2*(50*0.01)</f>
        <v/>
      </c>
      <c r="D2" s="19" t="n">
        <v>96</v>
      </c>
      <c r="E2" s="19" t="n">
        <v>284</v>
      </c>
      <c r="F2" s="19" t="n">
        <v>400</v>
      </c>
      <c r="H2" s="3" t="n"/>
    </row>
    <row r="3">
      <c r="A3" s="10" t="inlineStr">
        <is>
          <t>2 день</t>
        </is>
      </c>
      <c r="B3" s="19" t="n">
        <v>440</v>
      </c>
      <c r="C3" s="19">
        <f>B3*(50*0.01)</f>
        <v/>
      </c>
      <c r="D3" s="19" t="n">
        <v>240</v>
      </c>
      <c r="E3" s="19" t="n">
        <v>220</v>
      </c>
      <c r="F3" s="19" t="n">
        <v>0</v>
      </c>
      <c r="G3" s="3" t="n"/>
      <c r="H3" s="3" t="n"/>
      <c r="I3" s="3">
        <f>IF(I2="","",I2*0.3)</f>
        <v/>
      </c>
      <c r="J3" s="3">
        <f>IF(J2="","",J2*0.3)</f>
        <v/>
      </c>
      <c r="K3" s="3">
        <f>IF(K2="","",K2*0.3)</f>
        <v/>
      </c>
      <c r="L3" s="3">
        <f>IF(L2="","",L2*0.3)</f>
        <v/>
      </c>
      <c r="M3" s="3">
        <f>IF(M2="","",M2*0.3)</f>
        <v/>
      </c>
      <c r="N3" s="3">
        <f>IF(N2="","",N2*0.3)</f>
        <v/>
      </c>
      <c r="O3" s="3">
        <f>IF(O2="","",O2*0.3)</f>
        <v/>
      </c>
      <c r="P3" s="3">
        <f>IF(P2="","",P2*0.3)</f>
        <v/>
      </c>
    </row>
    <row r="4">
      <c r="A4" s="10" t="inlineStr">
        <is>
          <t>3 день</t>
        </is>
      </c>
      <c r="B4" s="19" t="n">
        <v>1125</v>
      </c>
      <c r="C4" s="19">
        <f>B4*(50*0.01)</f>
        <v/>
      </c>
      <c r="D4" s="19" t="n">
        <v>431</v>
      </c>
      <c r="E4" s="19" t="n">
        <v>356.5</v>
      </c>
      <c r="F4" s="19" t="n">
        <v>0</v>
      </c>
      <c r="G4" s="3" t="n"/>
      <c r="H4" s="3" t="n"/>
      <c r="I4" s="3">
        <f>IF(I2="","",I2-I3)</f>
        <v/>
      </c>
      <c r="J4" s="3">
        <f>IF(J2="","",J2-J3)</f>
        <v/>
      </c>
      <c r="K4" s="3">
        <f>IF(K2="","",K2-K3)</f>
        <v/>
      </c>
      <c r="L4" s="3">
        <f>IF(L2="","",L2-L3)</f>
        <v/>
      </c>
      <c r="M4" s="3">
        <f>IF(M2="","",M2-M3)</f>
        <v/>
      </c>
      <c r="N4" s="3">
        <f>IF(N2="","",N2-N3)</f>
        <v/>
      </c>
      <c r="O4" s="3">
        <f>IF(O2="","",O2-O3)</f>
        <v/>
      </c>
      <c r="P4" s="3">
        <f>IF(P2="","",P2-P3)</f>
        <v/>
      </c>
    </row>
    <row r="5">
      <c r="A5" s="10" t="inlineStr">
        <is>
          <t>4 день</t>
        </is>
      </c>
      <c r="B5" s="19">
        <f>300+400+500</f>
        <v/>
      </c>
      <c r="C5" s="19">
        <f>B5*(50*0.01)</f>
        <v/>
      </c>
      <c r="D5" s="19" t="n">
        <v>826</v>
      </c>
      <c r="E5" s="19" t="n">
        <v>14</v>
      </c>
      <c r="F5" s="19" t="n">
        <v>0</v>
      </c>
      <c r="G5" s="3" t="n"/>
      <c r="H5" s="3" t="n"/>
    </row>
    <row r="6">
      <c r="A6" s="10" t="inlineStr">
        <is>
          <t>5 день</t>
        </is>
      </c>
      <c r="B6" s="19">
        <f>650-195+345+517+579</f>
        <v/>
      </c>
      <c r="C6" s="19">
        <f>B6*(50*0.01)</f>
        <v/>
      </c>
      <c r="D6" s="19" t="n">
        <v>1196</v>
      </c>
      <c r="E6" s="19" t="n">
        <v>300</v>
      </c>
      <c r="F6" s="19" t="n">
        <v>0</v>
      </c>
      <c r="G6" s="3" t="n"/>
      <c r="H6" s="3" t="n"/>
    </row>
    <row r="7">
      <c r="A7" s="10" t="inlineStr">
        <is>
          <t>6 день</t>
        </is>
      </c>
      <c r="B7" s="19">
        <f>750+322+400+310+290</f>
        <v/>
      </c>
      <c r="C7" s="19">
        <f>B7*(50*0.01)</f>
        <v/>
      </c>
      <c r="D7" s="19" t="n">
        <v>1423.25</v>
      </c>
      <c r="E7" s="19" t="n">
        <v>298.75</v>
      </c>
      <c r="F7" s="19" t="n">
        <v>0</v>
      </c>
    </row>
    <row r="10">
      <c r="C10" s="3" t="n"/>
      <c r="D10" s="3" t="n"/>
      <c r="E10" s="3" t="n"/>
      <c r="F10" s="3" t="n"/>
      <c r="G10" s="3" t="n"/>
      <c r="H10" s="3" t="n"/>
    </row>
    <row r="11">
      <c r="A11" s="5" t="n"/>
      <c r="B11" s="7" t="n"/>
      <c r="C11" s="3" t="n"/>
      <c r="D11" s="3" t="n"/>
      <c r="E11" s="3" t="n"/>
      <c r="F11" s="3" t="n"/>
      <c r="G11" s="3" t="n"/>
      <c r="H11" s="3" t="n"/>
    </row>
    <row r="12">
      <c r="A12" s="6" t="n"/>
      <c r="B12" s="9" t="n"/>
      <c r="C12" s="3" t="n"/>
      <c r="D12" s="3" t="n"/>
      <c r="E12" s="3" t="n"/>
      <c r="F12" s="3" t="n"/>
      <c r="G12" s="3" t="n"/>
      <c r="H12" s="3" t="n"/>
    </row>
    <row r="13">
      <c r="C13" s="3" t="n"/>
      <c r="D13" s="3" t="n"/>
      <c r="E13" s="3" t="n"/>
      <c r="F13" s="3" t="n"/>
      <c r="G13" s="3" t="n"/>
      <c r="H13" s="3" t="n"/>
    </row>
    <row r="14">
      <c r="C14" s="3" t="n"/>
      <c r="D14" s="3" t="n"/>
      <c r="E14" s="3" t="n"/>
      <c r="F14" s="3" t="n"/>
      <c r="G14" s="3" t="n"/>
      <c r="H14" s="3" t="n"/>
    </row>
    <row r="20">
      <c r="C20" s="19" t="inlineStr">
        <is>
          <t xml:space="preserve"> </t>
        </is>
      </c>
    </row>
  </sheetData>
  <conditionalFormatting sqref="B11">
    <cfRule type="colorScale" priority="1">
      <colorScale>
        <cfvo type="min"/>
        <cfvo type="num" val="100"/>
        <color theme="4" tint="0.5999938962981048"/>
        <color theme="4" tint="-0.249977111117893"/>
      </colorScale>
    </cfRule>
  </conditionalFormatting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Сананда Долгопятов</dc:creator>
  <dcterms:created xmlns:dcterms="http://purl.org/dc/terms/" xmlns:xsi="http://www.w3.org/2001/XMLSchema-instance" xsi:type="dcterms:W3CDTF">2022-06-16T17:44:21Z</dcterms:created>
  <dcterms:modified xmlns:dcterms="http://purl.org/dc/terms/" xmlns:xsi="http://www.w3.org/2001/XMLSchema-instance" xsi:type="dcterms:W3CDTF">2022-12-11T15:49:30Z</dcterms:modified>
  <cp:lastModifiedBy>Кадет</cp:lastModifiedBy>
</cp:coreProperties>
</file>