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ets" sheetId="1" r:id="rId4"/>
    <sheet state="visible" name="By Date" sheetId="2" r:id="rId5"/>
    <sheet state="visible" name="Index" sheetId="3" r:id="rId6"/>
  </sheets>
  <definedNames/>
  <calcPr/>
  <extLst>
    <ext uri="GoogleSheetsCustomDataVersion1">
      <go:sheetsCustomData xmlns:go="http://customooxmlschemas.google.com/" r:id="rId7" roundtripDataSignature="AMtx7mjGZI8Mubs0UxTIL9dAIPPzjdktGQ=="/>
    </ext>
  </extLst>
</workbook>
</file>

<file path=xl/sharedStrings.xml><?xml version="1.0" encoding="utf-8"?>
<sst xmlns="http://schemas.openxmlformats.org/spreadsheetml/2006/main" count="1731" uniqueCount="265">
  <si>
    <t>Image</t>
  </si>
  <si>
    <t xml:space="preserve"> Rarity</t>
  </si>
  <si>
    <t>Pet</t>
  </si>
  <si>
    <t>Chrome</t>
  </si>
  <si>
    <t>Gold</t>
  </si>
  <si>
    <t>Diamond</t>
  </si>
  <si>
    <t>Obsidian</t>
  </si>
  <si>
    <t>Titanium</t>
  </si>
  <si>
    <t>Total</t>
  </si>
  <si>
    <t>Common</t>
  </si>
  <si>
    <t>Golden Dog</t>
  </si>
  <si>
    <t>Spotted Dog</t>
  </si>
  <si>
    <t>White Cat</t>
  </si>
  <si>
    <t>Spotted Cat</t>
  </si>
  <si>
    <t>White Rabbit</t>
  </si>
  <si>
    <t>Brown Bunny</t>
  </si>
  <si>
    <t>Chipmunk</t>
  </si>
  <si>
    <t>Bushy Squirrel</t>
  </si>
  <si>
    <t>Red Squirrel</t>
  </si>
  <si>
    <t>Porcupine</t>
  </si>
  <si>
    <t>Possum</t>
  </si>
  <si>
    <t>Otter</t>
  </si>
  <si>
    <t>Deer</t>
  </si>
  <si>
    <t>Pig</t>
  </si>
  <si>
    <t>Boar</t>
  </si>
  <si>
    <t>Mole</t>
  </si>
  <si>
    <t>Chick</t>
  </si>
  <si>
    <t>Yellow Duck</t>
  </si>
  <si>
    <t>Green Duck</t>
  </si>
  <si>
    <t>Platypus</t>
  </si>
  <si>
    <t>Chicken</t>
  </si>
  <si>
    <t>Sheep</t>
  </si>
  <si>
    <t>Pink Ram</t>
  </si>
  <si>
    <t>Goat</t>
  </si>
  <si>
    <t>Brown Mule</t>
  </si>
  <si>
    <t>Grey Mule</t>
  </si>
  <si>
    <t>Brown Horse</t>
  </si>
  <si>
    <t>Meerkat</t>
  </si>
  <si>
    <t>Monkey</t>
  </si>
  <si>
    <t>Sloth</t>
  </si>
  <si>
    <t>Koala</t>
  </si>
  <si>
    <t>Tiger</t>
  </si>
  <si>
    <t>Armadillo</t>
  </si>
  <si>
    <t>Camel</t>
  </si>
  <si>
    <t>Owl</t>
  </si>
  <si>
    <t>Cuckoo Bird</t>
  </si>
  <si>
    <t>Emo Bird</t>
  </si>
  <si>
    <t>Baby Planta</t>
  </si>
  <si>
    <t>Aqua Dino</t>
  </si>
  <si>
    <t>Angry Dino</t>
  </si>
  <si>
    <t>Spotted Shroom</t>
  </si>
  <si>
    <t>Mustache Shroom</t>
  </si>
  <si>
    <t>Count</t>
  </si>
  <si>
    <t>Percent</t>
  </si>
  <si>
    <t>Uncommon</t>
  </si>
  <si>
    <t>Fox</t>
  </si>
  <si>
    <t>Red Panda</t>
  </si>
  <si>
    <t>Panther</t>
  </si>
  <si>
    <t>Leopard</t>
  </si>
  <si>
    <t>Siberian Tiger</t>
  </si>
  <si>
    <t>Cow</t>
  </si>
  <si>
    <t>Black Ram</t>
  </si>
  <si>
    <t>Black Alpaca</t>
  </si>
  <si>
    <t>White Alpaca</t>
  </si>
  <si>
    <t>Skunk</t>
  </si>
  <si>
    <t>Mountain Goat</t>
  </si>
  <si>
    <t>White Horse</t>
  </si>
  <si>
    <t>Bactrian Camel</t>
  </si>
  <si>
    <t>Pangolin</t>
  </si>
  <si>
    <t>Tapir</t>
  </si>
  <si>
    <t>Sandy Armadillo</t>
  </si>
  <si>
    <t>Baby Elephant</t>
  </si>
  <si>
    <t>Happy Iguana</t>
  </si>
  <si>
    <t>Chill Iguana</t>
  </si>
  <si>
    <t>Surprised Chameleon</t>
  </si>
  <si>
    <t>Grumpy Chameleon</t>
  </si>
  <si>
    <t>Snow Monkey</t>
  </si>
  <si>
    <t>Penguin</t>
  </si>
  <si>
    <t>Snowy Owl</t>
  </si>
  <si>
    <t>Tempered Hatchling</t>
  </si>
  <si>
    <t>Aquatic Hatchling</t>
  </si>
  <si>
    <t>Planta</t>
  </si>
  <si>
    <t>Sweet Turnipa</t>
  </si>
  <si>
    <t>Sour Turnipa</t>
  </si>
  <si>
    <t>Bitter Turnipa</t>
  </si>
  <si>
    <t>Cactus Guy</t>
  </si>
  <si>
    <t>Ram Moomoo</t>
  </si>
  <si>
    <t>Stumped Moomoo</t>
  </si>
  <si>
    <t>Feline Moomoo</t>
  </si>
  <si>
    <t>Spikey Shroom</t>
  </si>
  <si>
    <t>Shroomy Shroom</t>
  </si>
  <si>
    <t>Emo Shroom</t>
  </si>
  <si>
    <t>Freaky Bird</t>
  </si>
  <si>
    <t>Demon Bird</t>
  </si>
  <si>
    <t>Terra Dino</t>
  </si>
  <si>
    <t>Starry Dino</t>
  </si>
  <si>
    <t>Springy Dragonette</t>
  </si>
  <si>
    <t>Firey Dragonette</t>
  </si>
  <si>
    <t>Greedy Dragonette</t>
  </si>
  <si>
    <t>Springy Unicorn</t>
  </si>
  <si>
    <t>Ethereal Unicorn</t>
  </si>
  <si>
    <t>Graceful Unicorn</t>
  </si>
  <si>
    <t>Swift Unicorn</t>
  </si>
  <si>
    <t>Rare</t>
  </si>
  <si>
    <t>Lion</t>
  </si>
  <si>
    <t>Lioness</t>
  </si>
  <si>
    <t>Wolf Pup</t>
  </si>
  <si>
    <t>Raccoon</t>
  </si>
  <si>
    <t>Wise Owl</t>
  </si>
  <si>
    <t>Snow Leopard</t>
  </si>
  <si>
    <t>Zebra</t>
  </si>
  <si>
    <t>Brown Bear</t>
  </si>
  <si>
    <t>Bull</t>
  </si>
  <si>
    <t>Bison</t>
  </si>
  <si>
    <t>Baby Buffalo</t>
  </si>
  <si>
    <t>Elephant</t>
  </si>
  <si>
    <t>Hippo</t>
  </si>
  <si>
    <t>Elk</t>
  </si>
  <si>
    <t>Anteater</t>
  </si>
  <si>
    <t>Ostrich</t>
  </si>
  <si>
    <t>Flamingo</t>
  </si>
  <si>
    <t>Kangaroo</t>
  </si>
  <si>
    <t>Fluffy</t>
  </si>
  <si>
    <t>Turtle</t>
  </si>
  <si>
    <t>Baby Crab</t>
  </si>
  <si>
    <t>Ruby Shellfish</t>
  </si>
  <si>
    <t>Emerald Shellfish</t>
  </si>
  <si>
    <t>Amethyst Shellfish</t>
  </si>
  <si>
    <t>Baby Octopus</t>
  </si>
  <si>
    <t>Cheery Narwhal</t>
  </si>
  <si>
    <t>Curious Narwhal</t>
  </si>
  <si>
    <t>Dizzy Narwhal</t>
  </si>
  <si>
    <t>Chillin' Penguin</t>
  </si>
  <si>
    <t>Honey Bee</t>
  </si>
  <si>
    <t>Baby Spider</t>
  </si>
  <si>
    <t>Angelic Spirit</t>
  </si>
  <si>
    <t>Wayward Spirit</t>
  </si>
  <si>
    <t>Evil Spirit</t>
  </si>
  <si>
    <t>Possessed Spirit</t>
  </si>
  <si>
    <t>Fireling</t>
  </si>
  <si>
    <t>Lava Shroom</t>
  </si>
  <si>
    <t>Ghostly Shroom</t>
  </si>
  <si>
    <t>Shroom Stumpy</t>
  </si>
  <si>
    <t>Vintage Stumpy</t>
  </si>
  <si>
    <t>Senior Planta</t>
  </si>
  <si>
    <t>Outcast Planta</t>
  </si>
  <si>
    <t>Karate Cactus</t>
  </si>
  <si>
    <t>Vibing Cactus</t>
  </si>
  <si>
    <t>Spikey Moomoo</t>
  </si>
  <si>
    <t>Aquatic Moomoo</t>
  </si>
  <si>
    <t>Spotted Hamster</t>
  </si>
  <si>
    <t>Ice Cream Hamster</t>
  </si>
  <si>
    <t>Dizzy Hamster</t>
  </si>
  <si>
    <t>Baby Hamster</t>
  </si>
  <si>
    <t>Fiendish Hatchling</t>
  </si>
  <si>
    <t>Wired Hatchling</t>
  </si>
  <si>
    <t>Ghostly Hatchling</t>
  </si>
  <si>
    <t>Hazey Dragonette</t>
  </si>
  <si>
    <t>Froggy Dragonette</t>
  </si>
  <si>
    <t>Yinyang Dragonette</t>
  </si>
  <si>
    <t>Fairy Unicorn</t>
  </si>
  <si>
    <t>Gallant Unicorn</t>
  </si>
  <si>
    <t>Radiant Unicorn</t>
  </si>
  <si>
    <t>Shamrock Unicorn</t>
  </si>
  <si>
    <t>Epic</t>
  </si>
  <si>
    <t>Wolf</t>
  </si>
  <si>
    <t>Thunder Kitten</t>
  </si>
  <si>
    <t>Gorilla</t>
  </si>
  <si>
    <t>Panda Bear</t>
  </si>
  <si>
    <t>Angry Bull</t>
  </si>
  <si>
    <t>Rhino</t>
  </si>
  <si>
    <t>Buffalo</t>
  </si>
  <si>
    <t>Giraffe</t>
  </si>
  <si>
    <t>Peacock</t>
  </si>
  <si>
    <t>Golden Butterfly</t>
  </si>
  <si>
    <t>Gentlepig</t>
  </si>
  <si>
    <t>Crocodile</t>
  </si>
  <si>
    <t>Crab</t>
  </si>
  <si>
    <t>Octopus</t>
  </si>
  <si>
    <t>Sunny Starfish</t>
  </si>
  <si>
    <t>Cool Starfish</t>
  </si>
  <si>
    <t>Anglerfish</t>
  </si>
  <si>
    <t>Red-Bellied Narwhal</t>
  </si>
  <si>
    <t>Pink-Bellied Narwhal</t>
  </si>
  <si>
    <t>Fire Pig</t>
  </si>
  <si>
    <t>Cyclops Fireling</t>
  </si>
  <si>
    <t>Frying Pan Guy</t>
  </si>
  <si>
    <t>Nuclear Guy</t>
  </si>
  <si>
    <t>Spider</t>
  </si>
  <si>
    <t>Holy Potato</t>
  </si>
  <si>
    <t>Burrow</t>
  </si>
  <si>
    <t>Axe Stumpy</t>
  </si>
  <si>
    <t>Sheriff Cactus</t>
  </si>
  <si>
    <t>Outlaw Cactus</t>
  </si>
  <si>
    <t>Cactus Boxer</t>
  </si>
  <si>
    <t>Strawberry Hamster</t>
  </si>
  <si>
    <t>Froggy Hamster</t>
  </si>
  <si>
    <t>Sunrise Hatchling</t>
  </si>
  <si>
    <t>Warlock Hatchling</t>
  </si>
  <si>
    <t>Golden Phoenix</t>
  </si>
  <si>
    <t>Radiant Phoenix</t>
  </si>
  <si>
    <t>Arborous Treefolk</t>
  </si>
  <si>
    <t>Fungi Treefolk</t>
  </si>
  <si>
    <t>Ghostly Treefolk</t>
  </si>
  <si>
    <t>Lava Golem</t>
  </si>
  <si>
    <t>Electric Golem</t>
  </si>
  <si>
    <t>Shadow Golem</t>
  </si>
  <si>
    <t>Ember Dragonette</t>
  </si>
  <si>
    <t>Starry Dragonette</t>
  </si>
  <si>
    <t>Crimson Dragonette</t>
  </si>
  <si>
    <t>Ancient Unicorn</t>
  </si>
  <si>
    <t>Yinyang Unicorn</t>
  </si>
  <si>
    <t>Midnight Unicorn</t>
  </si>
  <si>
    <t>Legendary</t>
  </si>
  <si>
    <t>Silverback Gorilla</t>
  </si>
  <si>
    <t>Crocogiant</t>
  </si>
  <si>
    <t>The GOAT</t>
  </si>
  <si>
    <t>Big Chillin' Penguin</t>
  </si>
  <si>
    <t>Queen Planta</t>
  </si>
  <si>
    <t>Spider King</t>
  </si>
  <si>
    <t>King Crab</t>
  </si>
  <si>
    <t>Octopus Queen</t>
  </si>
  <si>
    <t>Super Duck</t>
  </si>
  <si>
    <t>Pirate Monkey</t>
  </si>
  <si>
    <t>Pika Hamster</t>
  </si>
  <si>
    <t>Evil Butterfly</t>
  </si>
  <si>
    <t>Thunder Cat</t>
  </si>
  <si>
    <t>Rainbow Unicorn</t>
  </si>
  <si>
    <t>King Burrow</t>
  </si>
  <si>
    <t>Cactus Boss</t>
  </si>
  <si>
    <t>Egg Monster</t>
  </si>
  <si>
    <t>King Cobra</t>
  </si>
  <si>
    <t>Scorpion</t>
  </si>
  <si>
    <t>Bloodhawk</t>
  </si>
  <si>
    <t>Flame Warrior</t>
  </si>
  <si>
    <t>Skeleton Mage</t>
  </si>
  <si>
    <t>Phantom</t>
  </si>
  <si>
    <t>Archangel</t>
  </si>
  <si>
    <t>Prodigious</t>
  </si>
  <si>
    <t>Klot</t>
  </si>
  <si>
    <t>Buzzling</t>
  </si>
  <si>
    <t>Werewolf Pup</t>
  </si>
  <si>
    <t>Bloodhound Pup</t>
  </si>
  <si>
    <t>Cinder</t>
  </si>
  <si>
    <t>Umbra</t>
  </si>
  <si>
    <t>Ascended</t>
  </si>
  <si>
    <t>Bloodthirsty Bat</t>
  </si>
  <si>
    <t>Waspinator</t>
  </si>
  <si>
    <t>Moon Light Hunter</t>
  </si>
  <si>
    <t>Hell's Gatekeeper</t>
  </si>
  <si>
    <t>Brimstone Fledgling</t>
  </si>
  <si>
    <t>Night Sky Wyvern</t>
  </si>
  <si>
    <t>Mythical</t>
  </si>
  <si>
    <t>Klaus</t>
  </si>
  <si>
    <t>Hive Lord</t>
  </si>
  <si>
    <t>Lycanmir</t>
  </si>
  <si>
    <t>Cerberus</t>
  </si>
  <si>
    <t>Crimzak</t>
  </si>
  <si>
    <t>Stormak</t>
  </si>
  <si>
    <t>Total Count</t>
  </si>
  <si>
    <t>Total Percent</t>
  </si>
  <si>
    <t>Met</t>
  </si>
  <si>
    <t>Rarity</t>
  </si>
  <si>
    <t>Date</t>
  </si>
  <si>
    <t>[Your name here]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</si>
</sst>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m&quot;/&quot;dd"/>
    <numFmt numFmtId="165" formatCode="0.0%"/>
    <numFmt numFmtId="166" formatCode="m&quot;/&quot;dd&quot;/&quot;yy"/>
    <numFmt numFmtId="167" formatCode="m/d/yy"/>
  </numFmts>
  <fonts count="12">
    <font>
      <sz val="11.0"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>
      <color theme="1"/>
      <name val="Calibri"/>
    </font>
    <font>
      <sz val="18.0"/>
      <color theme="1"/>
      <name val="Calibri"/>
      <scheme val="minor"/>
    </font>
    <font>
      <color theme="1"/>
      <name val="Calibri"/>
      <scheme val="minor"/>
    </font>
    <font>
      <b/>
      <color theme="1"/>
      <name val="Calibri"/>
    </font>
    <font>
      <i/>
      <color theme="1"/>
      <name val="Calibri"/>
    </font>
    <font>
      <sz val="11.0"/>
      <color rgb="FF000000"/>
      <name val="Inconsolata"/>
    </font>
    <font>
      <i/>
      <sz val="11.0"/>
      <color theme="1"/>
      <name val="Calibri"/>
    </font>
    <font>
      <b/>
      <sz val="36.0"/>
      <color rgb="FF999999"/>
      <name val="&quot;Bebas Neue&quot;"/>
    </font>
    <font>
      <b/>
      <sz val="72.0"/>
      <color rgb="FF999999"/>
      <name val="Bebas Neue"/>
    </font>
  </fonts>
  <fills count="11">
    <fill>
      <patternFill patternType="none"/>
    </fill>
    <fill>
      <patternFill patternType="lightGray"/>
    </fill>
    <fill>
      <patternFill patternType="solid">
        <fgColor rgb="FFF0F0F0"/>
        <bgColor rgb="FFF0F0F0"/>
      </patternFill>
    </fill>
    <fill>
      <patternFill patternType="solid">
        <fgColor rgb="FFFFFFFF"/>
        <bgColor rgb="FFFFFFFF"/>
      </patternFill>
    </fill>
    <fill>
      <patternFill patternType="solid">
        <fgColor rgb="FF6CFCBC"/>
        <bgColor rgb="FF6CFCBC"/>
      </patternFill>
    </fill>
    <fill>
      <patternFill patternType="solid">
        <fgColor rgb="FF73B0FF"/>
        <bgColor rgb="FF73B0FF"/>
      </patternFill>
    </fill>
    <fill>
      <patternFill patternType="solid">
        <fgColor rgb="FFBF76FF"/>
        <bgColor rgb="FFBF76FF"/>
      </patternFill>
    </fill>
    <fill>
      <patternFill patternType="solid">
        <fgColor rgb="FFFFCA75"/>
        <bgColor rgb="FFFFCA75"/>
      </patternFill>
    </fill>
    <fill>
      <patternFill patternType="solid">
        <fgColor rgb="FFFE8FBB"/>
        <bgColor rgb="FFFE8FBB"/>
      </patternFill>
    </fill>
    <fill>
      <patternFill patternType="solid">
        <fgColor rgb="FF88F9FE"/>
        <bgColor rgb="FF88F9FE"/>
      </patternFill>
    </fill>
    <fill>
      <patternFill patternType="solid">
        <fgColor rgb="FFFF6363"/>
        <bgColor rgb="FFFF6363"/>
      </patternFill>
    </fill>
  </fills>
  <borders count="1">
    <border/>
  </borders>
  <cellStyleXfs count="1">
    <xf borderId="0" fillId="0" fontId="0" numFmtId="0" applyAlignment="1" applyFont="1"/>
  </cellStyleXfs>
  <cellXfs count="5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center"/>
    </xf>
    <xf borderId="0" fillId="0" fontId="2" numFmtId="164" xfId="0" applyFont="1" applyNumberFormat="1"/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vertical="center"/>
    </xf>
    <xf borderId="0" fillId="0" fontId="2" numFmtId="164" xfId="0" applyAlignment="1" applyFont="1" applyNumberFormat="1">
      <alignment horizontal="right" vertical="center"/>
    </xf>
    <xf borderId="0" fillId="0" fontId="4" numFmtId="0" xfId="0" applyAlignment="1" applyFont="1">
      <alignment horizontal="center" readingOrder="0"/>
    </xf>
    <xf borderId="0" fillId="0" fontId="5" numFmtId="0" xfId="0" applyAlignment="1" applyFont="1">
      <alignment horizontal="center" readingOrder="0" shrinkToFit="0" vertical="center" wrapText="1"/>
    </xf>
    <xf borderId="0" fillId="0" fontId="2" numFmtId="0" xfId="0" applyFont="1"/>
    <xf borderId="0" fillId="2" fontId="1" numFmtId="0" xfId="0" applyAlignment="1" applyFill="1" applyFont="1">
      <alignment horizontal="center" vertical="center"/>
    </xf>
    <xf borderId="0" fillId="0" fontId="1" numFmtId="0" xfId="0" applyAlignment="1" applyFont="1">
      <alignment horizontal="left" vertical="center"/>
    </xf>
    <xf borderId="0" fillId="0" fontId="1" numFmtId="0" xfId="0" applyAlignment="1" applyFont="1">
      <alignment horizontal="right" vertical="center"/>
    </xf>
    <xf borderId="0" fillId="0" fontId="1" numFmtId="0" xfId="0" applyAlignment="1" applyFont="1">
      <alignment horizontal="right"/>
    </xf>
    <xf borderId="0" fillId="0" fontId="6" numFmtId="0" xfId="0" applyFont="1"/>
    <xf borderId="0" fillId="0" fontId="7" numFmtId="0" xfId="0" applyAlignment="1" applyFont="1">
      <alignment horizontal="left" vertical="center"/>
    </xf>
    <xf borderId="0" fillId="3" fontId="8" numFmtId="0" xfId="0" applyAlignment="1" applyFill="1" applyFont="1">
      <alignment vertical="center"/>
    </xf>
    <xf borderId="0" fillId="0" fontId="3" numFmtId="0" xfId="0" applyFont="1"/>
    <xf borderId="0" fillId="0" fontId="2" numFmtId="165" xfId="0" applyFont="1" applyNumberFormat="1"/>
    <xf borderId="0" fillId="2" fontId="9" numFmtId="0" xfId="0" applyAlignment="1" applyFont="1">
      <alignment horizontal="center" vertical="center"/>
    </xf>
    <xf borderId="0" fillId="0" fontId="9" numFmtId="0" xfId="0" applyAlignment="1" applyFont="1">
      <alignment horizontal="left" vertical="center"/>
    </xf>
    <xf borderId="0" fillId="0" fontId="9" numFmtId="165" xfId="0" applyAlignment="1" applyFont="1" applyNumberFormat="1">
      <alignment horizontal="right" vertical="center"/>
    </xf>
    <xf borderId="0" fillId="0" fontId="9" numFmtId="165" xfId="0" applyAlignment="1" applyFont="1" applyNumberFormat="1">
      <alignment horizontal="right"/>
    </xf>
    <xf borderId="0" fillId="0" fontId="3" numFmtId="0" xfId="0" applyAlignment="1" applyFont="1">
      <alignment horizontal="left" vertical="center"/>
    </xf>
    <xf borderId="0" fillId="4" fontId="1" numFmtId="0" xfId="0" applyAlignment="1" applyFill="1" applyFont="1">
      <alignment horizontal="center" vertical="center"/>
    </xf>
    <xf borderId="0" fillId="0" fontId="2" numFmtId="0" xfId="0" applyAlignment="1" applyFont="1">
      <alignment horizontal="right" vertical="center"/>
    </xf>
    <xf borderId="0" fillId="0" fontId="3" numFmtId="0" xfId="0" applyAlignment="1" applyFont="1">
      <alignment horizontal="right"/>
    </xf>
    <xf borderId="0" fillId="4" fontId="9" numFmtId="0" xfId="0" applyAlignment="1" applyFont="1">
      <alignment horizontal="center" vertical="center"/>
    </xf>
    <xf borderId="0" fillId="5" fontId="1" numFmtId="0" xfId="0" applyAlignment="1" applyFill="1" applyFont="1">
      <alignment horizontal="center" vertical="center"/>
    </xf>
    <xf borderId="0" fillId="5" fontId="9" numFmtId="0" xfId="0" applyAlignment="1" applyFont="1">
      <alignment horizontal="center" vertical="center"/>
    </xf>
    <xf borderId="0" fillId="6" fontId="1" numFmtId="0" xfId="0" applyAlignment="1" applyFill="1" applyFont="1">
      <alignment horizontal="center" vertical="center"/>
    </xf>
    <xf borderId="0" fillId="6" fontId="9" numFmtId="0" xfId="0" applyAlignment="1" applyFont="1">
      <alignment horizontal="center" vertical="center"/>
    </xf>
    <xf borderId="0" fillId="7" fontId="1" numFmtId="0" xfId="0" applyAlignment="1" applyFill="1" applyFont="1">
      <alignment horizontal="center" vertical="center"/>
    </xf>
    <xf borderId="0" fillId="7" fontId="9" numFmtId="0" xfId="0" applyAlignment="1" applyFont="1">
      <alignment horizontal="center" vertical="center"/>
    </xf>
    <xf borderId="0" fillId="0" fontId="7" numFmtId="165" xfId="0" applyAlignment="1" applyFont="1" applyNumberFormat="1">
      <alignment horizontal="right"/>
    </xf>
    <xf borderId="0" fillId="8" fontId="1" numFmtId="0" xfId="0" applyAlignment="1" applyFill="1" applyFont="1">
      <alignment horizontal="center" vertical="center"/>
    </xf>
    <xf borderId="0" fillId="8" fontId="9" numFmtId="0" xfId="0" applyAlignment="1" applyFont="1">
      <alignment horizontal="center" vertical="center"/>
    </xf>
    <xf borderId="0" fillId="9" fontId="1" numFmtId="0" xfId="0" applyAlignment="1" applyFill="1" applyFont="1">
      <alignment horizontal="center" vertical="center"/>
    </xf>
    <xf borderId="0" fillId="9" fontId="9" numFmtId="0" xfId="0" applyAlignment="1" applyFont="1">
      <alignment horizontal="center" vertical="center"/>
    </xf>
    <xf borderId="0" fillId="0" fontId="2" numFmtId="0" xfId="0" applyAlignment="1" applyFont="1">
      <alignment vertical="bottom"/>
    </xf>
    <xf borderId="0" fillId="10" fontId="1" numFmtId="0" xfId="0" applyAlignment="1" applyFill="1" applyFont="1">
      <alignment horizontal="center" vertical="center"/>
    </xf>
    <xf borderId="0" fillId="0" fontId="2" numFmtId="165" xfId="0" applyAlignment="1" applyFont="1" applyNumberFormat="1">
      <alignment vertical="bottom"/>
    </xf>
    <xf borderId="0" fillId="10" fontId="9" numFmtId="0" xfId="0" applyAlignment="1" applyFont="1">
      <alignment horizontal="center" vertical="center"/>
    </xf>
    <xf borderId="0" fillId="0" fontId="6" numFmtId="0" xfId="0" applyAlignment="1" applyFont="1">
      <alignment horizontal="left" vertical="center"/>
    </xf>
    <xf borderId="0" fillId="0" fontId="2" numFmtId="0" xfId="0" applyAlignment="1" applyFont="1">
      <alignment horizontal="right"/>
    </xf>
    <xf borderId="0" fillId="0" fontId="5" numFmtId="0" xfId="0" applyAlignment="1" applyFont="1">
      <alignment vertical="center"/>
    </xf>
    <xf borderId="0" fillId="0" fontId="3" numFmtId="166" xfId="0" applyFont="1" applyNumberFormat="1"/>
    <xf borderId="0" fillId="0" fontId="3" numFmtId="167" xfId="0" applyFont="1" applyNumberFormat="1"/>
    <xf borderId="0" fillId="0" fontId="10" numFmtId="0" xfId="0" applyAlignment="1" applyFont="1">
      <alignment horizontal="center" readingOrder="0" vertical="center"/>
    </xf>
    <xf borderId="0" fillId="0" fontId="11" numFmtId="0" xfId="0" applyAlignment="1" applyFont="1">
      <alignment horizontal="center" vertical="center"/>
    </xf>
    <xf borderId="0" fillId="0" fontId="10" numFmtId="14" xfId="0" applyAlignment="1" applyFont="1" applyNumberFormat="1">
      <alignment horizontal="center" vertical="center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Percent All Metallics By Pet Type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F0F0F0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 sz="1000">
                    <a:solidFill>
                      <a:srgbClr val="00000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Pets!$I$273</c:f>
            </c:strRef>
          </c:cat>
          <c:val>
            <c:numRef>
              <c:f>Pets!$I$46</c:f>
              <c:numCache/>
            </c:numRef>
          </c:val>
        </c:ser>
        <c:ser>
          <c:idx val="1"/>
          <c:order val="1"/>
          <c:spPr>
            <a:solidFill>
              <a:srgbClr val="6CFCBC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 sz="1000">
                    <a:solidFill>
                      <a:srgbClr val="00000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Pets!$I$273</c:f>
            </c:strRef>
          </c:cat>
          <c:val>
            <c:numRef>
              <c:f>Pets!$I$98</c:f>
              <c:numCache/>
            </c:numRef>
          </c:val>
        </c:ser>
        <c:ser>
          <c:idx val="2"/>
          <c:order val="2"/>
          <c:spPr>
            <a:solidFill>
              <a:srgbClr val="73B0FF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 sz="1000">
                    <a:solidFill>
                      <a:srgbClr val="00000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Pets!$I$273</c:f>
            </c:strRef>
          </c:cat>
          <c:val>
            <c:numRef>
              <c:f>Pets!$I$162</c:f>
              <c:numCache/>
            </c:numRef>
          </c:val>
        </c:ser>
        <c:ser>
          <c:idx val="3"/>
          <c:order val="3"/>
          <c:spPr>
            <a:solidFill>
              <a:srgbClr val="BF76FF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 sz="1000">
                    <a:solidFill>
                      <a:srgbClr val="00000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Pets!$I$273</c:f>
            </c:strRef>
          </c:cat>
          <c:val>
            <c:numRef>
              <c:f>Pets!$I$214</c:f>
              <c:numCache/>
            </c:numRef>
          </c:val>
        </c:ser>
        <c:ser>
          <c:idx val="4"/>
          <c:order val="4"/>
          <c:spPr>
            <a:solidFill>
              <a:srgbClr val="FFCA75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 sz="1000">
                    <a:solidFill>
                      <a:srgbClr val="00000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Pets!$I$273</c:f>
            </c:strRef>
          </c:cat>
          <c:val>
            <c:numRef>
              <c:f>Pets!$I$242</c:f>
              <c:numCache/>
            </c:numRef>
          </c:val>
        </c:ser>
        <c:ser>
          <c:idx val="5"/>
          <c:order val="5"/>
          <c:spPr>
            <a:solidFill>
              <a:srgbClr val="FE8FBB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 sz="1000">
                    <a:solidFill>
                      <a:srgbClr val="00000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Pets!$I$273</c:f>
            </c:strRef>
          </c:cat>
          <c:val>
            <c:numRef>
              <c:f>Pets!$I$252</c:f>
              <c:numCache/>
            </c:numRef>
          </c:val>
        </c:ser>
        <c:ser>
          <c:idx val="6"/>
          <c:order val="6"/>
          <c:spPr>
            <a:solidFill>
              <a:srgbClr val="88F9FE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 sz="1000">
                    <a:solidFill>
                      <a:srgbClr val="00000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Pets!$I$273</c:f>
            </c:strRef>
          </c:cat>
          <c:val>
            <c:numRef>
              <c:f>Pets!$I$262</c:f>
              <c:numCache/>
            </c:numRef>
          </c:val>
        </c:ser>
        <c:ser>
          <c:idx val="7"/>
          <c:order val="7"/>
          <c:spPr>
            <a:solidFill>
              <a:srgbClr val="FF636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 sz="1000">
                    <a:solidFill>
                      <a:srgbClr val="00000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Pets!$I$273</c:f>
            </c:strRef>
          </c:cat>
          <c:val>
            <c:numRef>
              <c:f>Pets!$I$272</c:f>
              <c:numCache/>
            </c:numRef>
          </c:val>
        </c:ser>
        <c:axId val="975171545"/>
        <c:axId val="1286115919"/>
      </c:barChart>
      <c:catAx>
        <c:axId val="9751715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Arial"/>
              </a:defRPr>
            </a:pPr>
          </a:p>
        </c:txPr>
        <c:crossAx val="1286115919"/>
      </c:catAx>
      <c:valAx>
        <c:axId val="1286115919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975171545"/>
      </c:valAx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Percent Metallics By Type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999999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Pets!$D$276</c:f>
              <c:numCache/>
            </c:numRef>
          </c:val>
        </c:ser>
        <c:ser>
          <c:idx val="1"/>
          <c:order val="1"/>
          <c:spPr>
            <a:solidFill>
              <a:srgbClr val="FFD966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Pets!$E$276</c:f>
              <c:numCache/>
            </c:numRef>
          </c:val>
        </c:ser>
        <c:ser>
          <c:idx val="2"/>
          <c:order val="2"/>
          <c:spPr>
            <a:solidFill>
              <a:srgbClr val="6FA8DC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Pets!$F$276</c:f>
              <c:numCache/>
            </c:numRef>
          </c:val>
        </c:ser>
        <c:ser>
          <c:idx val="3"/>
          <c:order val="3"/>
          <c:spPr>
            <a:solidFill>
              <a:srgbClr val="7E515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Pets!$G$276</c:f>
              <c:numCache/>
            </c:numRef>
          </c:val>
        </c:ser>
        <c:ser>
          <c:idx val="4"/>
          <c:order val="4"/>
          <c:spPr>
            <a:solidFill>
              <a:srgbClr val="FF00FF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Pets!$H$276</c:f>
              <c:numCache/>
            </c:numRef>
          </c:val>
        </c:ser>
        <c:axId val="1111544134"/>
        <c:axId val="1024560581"/>
      </c:barChart>
      <c:catAx>
        <c:axId val="11115441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024560581"/>
      </c:catAx>
      <c:valAx>
        <c:axId val="1024560581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Total Percent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111544134"/>
      </c:valAx>
    </c:plotArea>
    <c:plotVisOnly val="1"/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Percent Titanium By Pet Type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F0F0F0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 sz="1000">
                    <a:solidFill>
                      <a:srgbClr val="00000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Pets!$H$46</c:f>
              <c:numCache/>
            </c:numRef>
          </c:val>
        </c:ser>
        <c:ser>
          <c:idx val="1"/>
          <c:order val="1"/>
          <c:spPr>
            <a:solidFill>
              <a:srgbClr val="6CFCBC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 sz="1000">
                    <a:solidFill>
                      <a:srgbClr val="00000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Pets!$H$98</c:f>
              <c:numCache/>
            </c:numRef>
          </c:val>
        </c:ser>
        <c:ser>
          <c:idx val="2"/>
          <c:order val="2"/>
          <c:spPr>
            <a:solidFill>
              <a:srgbClr val="73B0FF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 sz="1000">
                    <a:solidFill>
                      <a:srgbClr val="00000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Pets!$H$162</c:f>
              <c:numCache/>
            </c:numRef>
          </c:val>
        </c:ser>
        <c:ser>
          <c:idx val="3"/>
          <c:order val="3"/>
          <c:spPr>
            <a:solidFill>
              <a:srgbClr val="BF76FF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 sz="1000">
                    <a:solidFill>
                      <a:srgbClr val="00000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Pets!$H$214</c:f>
              <c:numCache/>
            </c:numRef>
          </c:val>
        </c:ser>
        <c:ser>
          <c:idx val="4"/>
          <c:order val="4"/>
          <c:spPr>
            <a:solidFill>
              <a:srgbClr val="FFCA75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 sz="1000">
                    <a:solidFill>
                      <a:srgbClr val="00000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Pets!$H$242</c:f>
              <c:numCache/>
            </c:numRef>
          </c:val>
        </c:ser>
        <c:ser>
          <c:idx val="5"/>
          <c:order val="5"/>
          <c:spPr>
            <a:solidFill>
              <a:srgbClr val="FE8FBB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 sz="1000">
                    <a:solidFill>
                      <a:srgbClr val="00000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Pets!$H$252</c:f>
              <c:numCache/>
            </c:numRef>
          </c:val>
        </c:ser>
        <c:ser>
          <c:idx val="6"/>
          <c:order val="6"/>
          <c:spPr>
            <a:solidFill>
              <a:srgbClr val="88F9FE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 sz="1000">
                    <a:solidFill>
                      <a:srgbClr val="00000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Pets!$H$262</c:f>
              <c:numCache/>
            </c:numRef>
          </c:val>
        </c:ser>
        <c:ser>
          <c:idx val="7"/>
          <c:order val="7"/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val>
            <c:numRef>
              <c:f>Pets!$H$272</c:f>
              <c:numCache/>
            </c:numRef>
          </c:val>
        </c:ser>
        <c:axId val="1143265737"/>
        <c:axId val="144576709"/>
      </c:barChart>
      <c:catAx>
        <c:axId val="11432657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Arial"/>
              </a:defRPr>
            </a:pPr>
          </a:p>
        </c:txPr>
        <c:crossAx val="144576709"/>
      </c:catAx>
      <c:valAx>
        <c:axId val="144576709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143265737"/>
      </c:valAx>
    </c:plotArea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Percent Chrome By Pet Type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F0F0F0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 sz="1000">
                    <a:solidFill>
                      <a:srgbClr val="00000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Pets!$R$273</c:f>
            </c:strRef>
          </c:cat>
          <c:val>
            <c:numRef>
              <c:f>Pets!$D$46</c:f>
              <c:numCache/>
            </c:numRef>
          </c:val>
        </c:ser>
        <c:ser>
          <c:idx val="1"/>
          <c:order val="1"/>
          <c:spPr>
            <a:solidFill>
              <a:srgbClr val="6CFCBC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 sz="1000">
                    <a:solidFill>
                      <a:srgbClr val="00000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Pets!$R$273</c:f>
            </c:strRef>
          </c:cat>
          <c:val>
            <c:numRef>
              <c:f>Pets!$D$98</c:f>
              <c:numCache/>
            </c:numRef>
          </c:val>
        </c:ser>
        <c:ser>
          <c:idx val="2"/>
          <c:order val="2"/>
          <c:spPr>
            <a:solidFill>
              <a:srgbClr val="73B0FF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 sz="1000">
                    <a:solidFill>
                      <a:srgbClr val="00000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Pets!$R$273</c:f>
            </c:strRef>
          </c:cat>
          <c:val>
            <c:numRef>
              <c:f>Pets!$D$162</c:f>
              <c:numCache/>
            </c:numRef>
          </c:val>
        </c:ser>
        <c:ser>
          <c:idx val="3"/>
          <c:order val="3"/>
          <c:spPr>
            <a:solidFill>
              <a:srgbClr val="BF76FF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 sz="1000">
                    <a:solidFill>
                      <a:srgbClr val="00000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Pets!$R$273</c:f>
            </c:strRef>
          </c:cat>
          <c:val>
            <c:numRef>
              <c:f>Pets!$D$214</c:f>
              <c:numCache/>
            </c:numRef>
          </c:val>
        </c:ser>
        <c:ser>
          <c:idx val="4"/>
          <c:order val="4"/>
          <c:spPr>
            <a:solidFill>
              <a:srgbClr val="FFCA75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 sz="1000">
                    <a:solidFill>
                      <a:srgbClr val="00000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Pets!$R$273</c:f>
            </c:strRef>
          </c:cat>
          <c:val>
            <c:numRef>
              <c:f>Pets!$D$242</c:f>
              <c:numCache/>
            </c:numRef>
          </c:val>
        </c:ser>
        <c:ser>
          <c:idx val="5"/>
          <c:order val="5"/>
          <c:spPr>
            <a:solidFill>
              <a:srgbClr val="FE8FBB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 sz="1000">
                    <a:solidFill>
                      <a:srgbClr val="00000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Pets!$R$273</c:f>
            </c:strRef>
          </c:cat>
          <c:val>
            <c:numRef>
              <c:f>Pets!$D$252</c:f>
              <c:numCache/>
            </c:numRef>
          </c:val>
        </c:ser>
        <c:ser>
          <c:idx val="6"/>
          <c:order val="6"/>
          <c:spPr>
            <a:solidFill>
              <a:srgbClr val="88F9FE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 sz="1000">
                    <a:solidFill>
                      <a:srgbClr val="00000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Pets!$R$273</c:f>
            </c:strRef>
          </c:cat>
          <c:val>
            <c:numRef>
              <c:f>Pets!$D$262</c:f>
              <c:numCache/>
            </c:numRef>
          </c:val>
        </c:ser>
        <c:ser>
          <c:idx val="7"/>
          <c:order val="7"/>
          <c:spPr>
            <a:solidFill>
              <a:srgbClr val="FF636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 sz="1000">
                    <a:solidFill>
                      <a:srgbClr val="00000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Pets!$R$273</c:f>
            </c:strRef>
          </c:cat>
          <c:val>
            <c:numRef>
              <c:f>Pets!$D$272</c:f>
              <c:numCache/>
            </c:numRef>
          </c:val>
        </c:ser>
        <c:axId val="1362413775"/>
        <c:axId val="20019604"/>
      </c:barChart>
      <c:catAx>
        <c:axId val="13624137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Arial"/>
              </a:defRPr>
            </a:pPr>
          </a:p>
        </c:txPr>
        <c:crossAx val="20019604"/>
      </c:catAx>
      <c:valAx>
        <c:axId val="20019604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362413775"/>
      </c:valAx>
    </c:plotArea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Metallic Count By Date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'By Date'!$M$1</c:f>
            </c:strRef>
          </c:tx>
          <c:spPr>
            <a:solidFill>
              <a:srgbClr val="6D9EEB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 sz="1000">
                    <a:solidFill>
                      <a:srgbClr val="00000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'By Date'!$L$2:$L$2354</c:f>
            </c:strRef>
          </c:cat>
          <c:val>
            <c:numRef>
              <c:f>'By Date'!$M$2:$M$86</c:f>
              <c:numCache/>
            </c:numRef>
          </c:val>
        </c:ser>
        <c:axId val="1890093086"/>
        <c:axId val="1307255675"/>
      </c:barChart>
      <c:catAx>
        <c:axId val="18900930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800">
                <a:solidFill>
                  <a:srgbClr val="000000"/>
                </a:solidFill>
                <a:latin typeface="Roboto"/>
              </a:defRPr>
            </a:pPr>
          </a:p>
        </c:txPr>
        <c:crossAx val="1307255675"/>
      </c:catAx>
      <c:valAx>
        <c:axId val="130725567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890093086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228600</xdr:colOff>
      <xdr:row>302</xdr:row>
      <xdr:rowOff>76200</xdr:rowOff>
    </xdr:from>
    <xdr:ext cx="5248275" cy="3533775"/>
    <xdr:graphicFrame>
      <xdr:nvGraphicFramePr>
        <xdr:cNvPr id="127650433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609600</xdr:colOff>
      <xdr:row>281</xdr:row>
      <xdr:rowOff>161925</xdr:rowOff>
    </xdr:from>
    <xdr:ext cx="5248275" cy="3533775"/>
    <xdr:graphicFrame>
      <xdr:nvGraphicFramePr>
        <xdr:cNvPr id="470097865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8</xdr:col>
      <xdr:colOff>609600</xdr:colOff>
      <xdr:row>302</xdr:row>
      <xdr:rowOff>76200</xdr:rowOff>
    </xdr:from>
    <xdr:ext cx="5248275" cy="3533775"/>
    <xdr:graphicFrame>
      <xdr:nvGraphicFramePr>
        <xdr:cNvPr id="36794286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</xdr:col>
      <xdr:colOff>228600</xdr:colOff>
      <xdr:row>281</xdr:row>
      <xdr:rowOff>161925</xdr:rowOff>
    </xdr:from>
    <xdr:ext cx="5248275" cy="3533775"/>
    <xdr:graphicFrame>
      <xdr:nvGraphicFramePr>
        <xdr:cNvPr id="1104256688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9</xdr:col>
      <xdr:colOff>238125</xdr:colOff>
      <xdr:row>1</xdr:row>
      <xdr:rowOff>38100</xdr:rowOff>
    </xdr:from>
    <xdr:ext cx="6943725" cy="4714875"/>
    <xdr:grpSp>
      <xdr:nvGrpSpPr>
        <xdr:cNvPr id="2" name="Shape 2" title="Drawing"/>
        <xdr:cNvGrpSpPr/>
      </xdr:nvGrpSpPr>
      <xdr:grpSpPr>
        <a:xfrm>
          <a:off x="1745400" y="87275"/>
          <a:ext cx="6923400" cy="4693200"/>
          <a:chOff x="1745400" y="87275"/>
          <a:chExt cx="6923400" cy="4693200"/>
        </a:xfrm>
      </xdr:grpSpPr>
      <xdr:sp>
        <xdr:nvSpPr>
          <xdr:cNvPr id="3" name="Shape 3"/>
          <xdr:cNvSpPr/>
        </xdr:nvSpPr>
        <xdr:spPr>
          <a:xfrm>
            <a:off x="1745400" y="87275"/>
            <a:ext cx="6923400" cy="4693200"/>
          </a:xfrm>
          <a:prstGeom prst="roundRect">
            <a:avLst>
              <a:gd fmla="val 16667" name="adj"/>
            </a:avLst>
          </a:prstGeom>
          <a:solidFill>
            <a:srgbClr val="EFEFEF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4" name="Shape 4"/>
          <xdr:cNvSpPr txBox="1"/>
        </xdr:nvSpPr>
        <xdr:spPr>
          <a:xfrm>
            <a:off x="4431400" y="174575"/>
            <a:ext cx="2560200" cy="5850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2600"/>
              <a:t>How To</a:t>
            </a:r>
            <a:endParaRPr sz="2600"/>
          </a:p>
        </xdr:txBody>
      </xdr:sp>
      <xdr:sp>
        <xdr:nvSpPr>
          <xdr:cNvPr id="5" name="Shape 5"/>
          <xdr:cNvSpPr txBox="1"/>
        </xdr:nvSpPr>
        <xdr:spPr>
          <a:xfrm>
            <a:off x="2007225" y="837125"/>
            <a:ext cx="6487200" cy="38841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-317500" lvl="0" marL="457200" rtl="0" algn="l">
              <a:spcBef>
                <a:spcPts val="0"/>
              </a:spcBef>
              <a:spcAft>
                <a:spcPts val="0"/>
              </a:spcAft>
              <a:buSzPts val="1400"/>
              <a:buChar char="●"/>
            </a:pPr>
            <a:r>
              <a:rPr lang="en-US" sz="1400"/>
              <a:t>Click “File” -&gt; “Make a Copy” or “File” -&gt; “Download” in order to start filling out data.</a:t>
            </a:r>
            <a:endParaRPr sz="1400"/>
          </a:p>
          <a:p>
            <a:pPr indent="-317500" lvl="0" marL="457200" rtl="0" algn="l">
              <a:spcBef>
                <a:spcPts val="1000"/>
              </a:spcBef>
              <a:spcAft>
                <a:spcPts val="0"/>
              </a:spcAft>
              <a:buSzPts val="1400"/>
              <a:buChar char="●"/>
            </a:pPr>
            <a:r>
              <a:rPr lang="en-US" sz="1400"/>
              <a:t>Enter an X or preferably the Date you received the metallic pet in the proper row and column.</a:t>
            </a:r>
            <a:endParaRPr sz="1400"/>
          </a:p>
          <a:p>
            <a:pPr indent="-317500" lvl="0" marL="457200" rtl="0" algn="l">
              <a:spcBef>
                <a:spcPts val="1000"/>
              </a:spcBef>
              <a:spcAft>
                <a:spcPts val="0"/>
              </a:spcAft>
              <a:buSzPts val="1400"/>
              <a:buChar char="●"/>
            </a:pPr>
            <a:r>
              <a:rPr lang="en-US" sz="1400"/>
              <a:t>The cells will turn from Red to Green when data is entered</a:t>
            </a:r>
            <a:endParaRPr sz="1400"/>
          </a:p>
          <a:p>
            <a:pPr indent="-317500" lvl="0" marL="457200" rtl="0" algn="l">
              <a:spcBef>
                <a:spcPts val="1000"/>
              </a:spcBef>
              <a:spcAft>
                <a:spcPts val="0"/>
              </a:spcAft>
              <a:buSzPts val="1400"/>
              <a:buChar char="●"/>
            </a:pPr>
            <a:r>
              <a:rPr lang="en-US" sz="1400"/>
              <a:t>Click on the left hand side to collapse or expand each pet rarity section.</a:t>
            </a:r>
            <a:endParaRPr sz="1400"/>
          </a:p>
          <a:p>
            <a:pPr indent="-317500" lvl="0" marL="457200" rtl="0" algn="l">
              <a:spcBef>
                <a:spcPts val="1000"/>
              </a:spcBef>
              <a:spcAft>
                <a:spcPts val="0"/>
              </a:spcAft>
              <a:buSzPts val="1400"/>
              <a:buChar char="●"/>
            </a:pPr>
            <a:r>
              <a:rPr lang="en-US" sz="1400"/>
              <a:t>The “By Date” tab will show graphs over time</a:t>
            </a:r>
            <a:endParaRPr sz="1400"/>
          </a:p>
          <a:p>
            <a:pPr indent="-317500" lvl="0" marL="457200" rtl="0" algn="l">
              <a:spcBef>
                <a:spcPts val="1000"/>
              </a:spcBef>
              <a:spcAft>
                <a:spcPts val="0"/>
              </a:spcAft>
              <a:buSzPts val="1400"/>
              <a:buChar char="●"/>
            </a:pPr>
            <a:r>
              <a:rPr lang="en-US" sz="1400"/>
              <a:t>The “Index” tab will auto-generate your metallic index! Be sure to fill in your name!</a:t>
            </a:r>
            <a:endParaRPr sz="1400"/>
          </a:p>
          <a:p>
            <a:pPr indent="-317500" lvl="0" marL="457200" rtl="0" algn="l">
              <a:spcBef>
                <a:spcPts val="1000"/>
              </a:spcBef>
              <a:spcAft>
                <a:spcPts val="0"/>
              </a:spcAft>
              <a:buSzPts val="1400"/>
              <a:buChar char="●"/>
            </a:pPr>
            <a:r>
              <a:rPr lang="en-US" sz="1400"/>
              <a:t>Delete this box and enjoy </a:t>
            </a:r>
            <a:r>
              <a:rPr lang="en-US" sz="1400"/>
              <a:t> :)</a:t>
            </a:r>
            <a:endParaRPr sz="1400"/>
          </a:p>
          <a:p>
            <a:pPr indent="0" lvl="0" marL="0" rtl="0" algn="l">
              <a:spcBef>
                <a:spcPts val="100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   Made by Birdman (theb1rdm4n) </a:t>
            </a:r>
            <a:endParaRPr sz="1400"/>
          </a:p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   Revision 1.0</a:t>
            </a:r>
            <a:endParaRPr sz="1400"/>
          </a:p>
        </xdr:txBody>
      </xdr:sp>
    </xdr:grp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352425</xdr:colOff>
      <xdr:row>27</xdr:row>
      <xdr:rowOff>123825</xdr:rowOff>
    </xdr:from>
    <xdr:ext cx="6276975" cy="3533775"/>
    <xdr:pic>
      <xdr:nvPicPr>
        <xdr:cNvPr id="807481756" name="Chart5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/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352425</xdr:colOff>
      <xdr:row>46</xdr:row>
      <xdr:rowOff>142875</xdr:rowOff>
    </xdr:from>
    <xdr:ext cx="6238875" cy="3533775"/>
    <xdr:pic>
      <xdr:nvPicPr>
        <xdr:cNvPr id="1313662576" name="Chart6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/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352425</xdr:colOff>
      <xdr:row>7</xdr:row>
      <xdr:rowOff>57150</xdr:rowOff>
    </xdr:from>
    <xdr:ext cx="6238875" cy="3533775"/>
    <xdr:graphicFrame>
      <xdr:nvGraphicFramePr>
        <xdr:cNvPr id="1574192658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14</xdr:col>
      <xdr:colOff>323850</xdr:colOff>
      <xdr:row>0</xdr:row>
      <xdr:rowOff>171450</xdr:rowOff>
    </xdr:from>
    <xdr:ext cx="6943725" cy="3362325"/>
    <xdr:grpSp>
      <xdr:nvGrpSpPr>
        <xdr:cNvPr id="2" name="Shape 2" title="Drawing"/>
        <xdr:cNvGrpSpPr/>
      </xdr:nvGrpSpPr>
      <xdr:grpSpPr>
        <a:xfrm>
          <a:off x="1745400" y="87275"/>
          <a:ext cx="6923400" cy="3345300"/>
          <a:chOff x="1745400" y="87275"/>
          <a:chExt cx="6923400" cy="3345300"/>
        </a:xfrm>
      </xdr:grpSpPr>
      <xdr:sp>
        <xdr:nvSpPr>
          <xdr:cNvPr id="6" name="Shape 6"/>
          <xdr:cNvSpPr/>
        </xdr:nvSpPr>
        <xdr:spPr>
          <a:xfrm>
            <a:off x="1745400" y="87275"/>
            <a:ext cx="6923400" cy="3345300"/>
          </a:xfrm>
          <a:prstGeom prst="roundRect">
            <a:avLst>
              <a:gd fmla="val 16667" name="adj"/>
            </a:avLst>
          </a:prstGeom>
          <a:solidFill>
            <a:srgbClr val="EFEFEF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7" name="Shape 7"/>
          <xdr:cNvSpPr txBox="1"/>
        </xdr:nvSpPr>
        <xdr:spPr>
          <a:xfrm>
            <a:off x="4431400" y="174575"/>
            <a:ext cx="2560200" cy="5850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2600"/>
              <a:t>Notes</a:t>
            </a:r>
            <a:endParaRPr sz="2600"/>
          </a:p>
        </xdr:txBody>
      </xdr:sp>
      <xdr:sp>
        <xdr:nvSpPr>
          <xdr:cNvPr id="8" name="Shape 8"/>
          <xdr:cNvSpPr txBox="1"/>
        </xdr:nvSpPr>
        <xdr:spPr>
          <a:xfrm>
            <a:off x="2007225" y="837125"/>
            <a:ext cx="6487200" cy="24216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-317500" lvl="0" marL="457200" rtl="0" algn="l">
              <a:spcBef>
                <a:spcPts val="0"/>
              </a:spcBef>
              <a:spcAft>
                <a:spcPts val="0"/>
              </a:spcAft>
              <a:buSzPts val="1400"/>
              <a:buChar char="●"/>
            </a:pPr>
            <a:r>
              <a:rPr lang="en-US" sz="1400"/>
              <a:t>This page will only work if you enter dates of your metallics on the “Pets” tab</a:t>
            </a:r>
            <a:endParaRPr sz="1400"/>
          </a:p>
          <a:p>
            <a:pPr indent="-317500" lvl="0" marL="457200" rtl="0" algn="l">
              <a:spcBef>
                <a:spcPts val="1000"/>
              </a:spcBef>
              <a:spcAft>
                <a:spcPts val="0"/>
              </a:spcAft>
              <a:buSzPts val="1400"/>
              <a:buChar char="●"/>
            </a:pPr>
            <a:r>
              <a:rPr lang="en-US" sz="1400"/>
              <a:t>Most everything here is auto-filled by the data you enter in the “Pets” tab</a:t>
            </a:r>
            <a:endParaRPr sz="1400"/>
          </a:p>
          <a:p>
            <a:pPr indent="-317500" lvl="0" marL="457200" rtl="0" algn="l">
              <a:spcBef>
                <a:spcPts val="1000"/>
              </a:spcBef>
              <a:spcAft>
                <a:spcPts val="0"/>
              </a:spcAft>
              <a:buSzPts val="1400"/>
              <a:buChar char="●"/>
            </a:pPr>
            <a:r>
              <a:rPr lang="en-US" sz="1400"/>
              <a:t>The first date on the right is automatically selected by the minimum date in your dataset. After that it goes up in 1 day increments</a:t>
            </a:r>
            <a:endParaRPr sz="1400"/>
          </a:p>
          <a:p>
            <a:pPr indent="-317500" lvl="0" marL="457200" rtl="0" algn="l">
              <a:spcBef>
                <a:spcPts val="1000"/>
              </a:spcBef>
              <a:spcAft>
                <a:spcPts val="0"/>
              </a:spcAft>
              <a:buSzPts val="1400"/>
              <a:buChar char="●"/>
            </a:pPr>
            <a:r>
              <a:rPr lang="en-US" sz="1400"/>
              <a:t>Add more dates by selecting the last row (3 cells), click the right bottom corner and drag downward.</a:t>
            </a:r>
            <a:endParaRPr sz="1400"/>
          </a:p>
          <a:p>
            <a:pPr indent="-317500" lvl="0" marL="457200" rtl="0" algn="l">
              <a:spcBef>
                <a:spcPts val="1000"/>
              </a:spcBef>
              <a:spcAft>
                <a:spcPts val="1000"/>
              </a:spcAft>
              <a:buSzPts val="1400"/>
              <a:buChar char="●"/>
            </a:pPr>
            <a:r>
              <a:rPr lang="en-US" sz="1400"/>
              <a:t>Delete this box</a:t>
            </a:r>
            <a:endParaRPr sz="1400"/>
          </a:p>
        </xdr:txBody>
      </xdr:sp>
    </xdr:grp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 outlineLevelRow="1"/>
  <cols>
    <col customWidth="1" min="1" max="1" width="15.29"/>
    <col customWidth="1" min="2" max="2" width="11.29"/>
    <col customWidth="1" min="3" max="3" width="19.29"/>
    <col customWidth="1" min="4" max="8" width="9.0"/>
    <col customWidth="1" min="9" max="9" width="10.43"/>
    <col customWidth="1" min="10" max="27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ht="78.0" customHeight="1" outlineLevel="1">
      <c r="A2" s="3" t="str">
        <f>IMAGE("https://collect-all-pets.github.io/assets/pets/001.png")</f>
        <v/>
      </c>
      <c r="B2" s="4" t="s">
        <v>9</v>
      </c>
      <c r="C2" s="5" t="s">
        <v>10</v>
      </c>
      <c r="D2" s="6"/>
      <c r="E2" s="6"/>
      <c r="F2" s="6"/>
      <c r="G2" s="6"/>
      <c r="H2" s="6"/>
      <c r="M2" s="7"/>
      <c r="N2" s="7"/>
      <c r="O2" s="7"/>
      <c r="P2" s="7"/>
      <c r="Q2" s="7"/>
      <c r="R2" s="7"/>
      <c r="S2" s="8"/>
      <c r="T2" s="8"/>
      <c r="U2" s="8"/>
    </row>
    <row r="3" ht="78.0" customHeight="1" outlineLevel="1">
      <c r="A3" s="3" t="str">
        <f>IMAGE("https://collect-all-pets.github.io/assets/pets/002.png")</f>
        <v/>
      </c>
      <c r="B3" s="4" t="s">
        <v>9</v>
      </c>
      <c r="C3" s="5" t="s">
        <v>11</v>
      </c>
      <c r="D3" s="6"/>
      <c r="E3" s="6"/>
      <c r="F3" s="6"/>
      <c r="G3" s="6"/>
      <c r="H3" s="6"/>
      <c r="M3" s="8"/>
      <c r="N3" s="8"/>
      <c r="O3" s="8"/>
      <c r="P3" s="8"/>
      <c r="Q3" s="8"/>
      <c r="R3" s="8"/>
      <c r="S3" s="8"/>
      <c r="T3" s="8"/>
      <c r="U3" s="8"/>
    </row>
    <row r="4" ht="78.0" customHeight="1" outlineLevel="1">
      <c r="A4" s="3" t="str">
        <f>IMAGE("https://collect-all-pets.github.io/assets/pets/003.png")</f>
        <v/>
      </c>
      <c r="B4" s="4" t="s">
        <v>9</v>
      </c>
      <c r="C4" s="5" t="s">
        <v>12</v>
      </c>
      <c r="D4" s="6"/>
      <c r="E4" s="6"/>
      <c r="F4" s="6"/>
      <c r="G4" s="6"/>
      <c r="H4" s="6"/>
    </row>
    <row r="5" ht="78.0" customHeight="1" outlineLevel="1">
      <c r="A5" s="3" t="str">
        <f>IMAGE("https://collect-all-pets.github.io/assets/pets/004.png")</f>
        <v/>
      </c>
      <c r="B5" s="4" t="s">
        <v>9</v>
      </c>
      <c r="C5" s="5" t="s">
        <v>13</v>
      </c>
      <c r="D5" s="6"/>
      <c r="E5" s="6"/>
      <c r="F5" s="6"/>
      <c r="G5" s="6"/>
      <c r="H5" s="6"/>
    </row>
    <row r="6" ht="78.0" customHeight="1" outlineLevel="1">
      <c r="A6" s="3" t="str">
        <f>IMAGE("https://collect-all-pets.github.io/assets/pets/005.png")</f>
        <v/>
      </c>
      <c r="B6" s="4" t="s">
        <v>9</v>
      </c>
      <c r="C6" s="5" t="s">
        <v>14</v>
      </c>
      <c r="D6" s="6"/>
      <c r="E6" s="6"/>
      <c r="F6" s="6"/>
      <c r="G6" s="6"/>
      <c r="H6" s="6"/>
    </row>
    <row r="7" ht="78.0" customHeight="1" outlineLevel="1">
      <c r="A7" s="3" t="str">
        <f>IMAGE("https://collect-all-pets.github.io/assets/pets/006.png")</f>
        <v/>
      </c>
      <c r="B7" s="4" t="s">
        <v>9</v>
      </c>
      <c r="C7" s="5" t="s">
        <v>15</v>
      </c>
      <c r="D7" s="6"/>
      <c r="E7" s="6"/>
      <c r="F7" s="6"/>
      <c r="G7" s="6"/>
      <c r="H7" s="6"/>
    </row>
    <row r="8" ht="78.0" customHeight="1" outlineLevel="1">
      <c r="A8" s="3" t="str">
        <f>IMAGE("https://collect-all-pets.github.io/assets/pets/007.png")</f>
        <v/>
      </c>
      <c r="B8" s="4" t="s">
        <v>9</v>
      </c>
      <c r="C8" s="5" t="s">
        <v>16</v>
      </c>
      <c r="D8" s="6"/>
      <c r="E8" s="6"/>
      <c r="F8" s="6"/>
      <c r="G8" s="6"/>
      <c r="H8" s="6"/>
    </row>
    <row r="9" ht="78.0" customHeight="1" outlineLevel="1">
      <c r="A9" s="3" t="str">
        <f>IMAGE("https://collect-all-pets.github.io/assets/pets/008.png")</f>
        <v/>
      </c>
      <c r="B9" s="4" t="s">
        <v>9</v>
      </c>
      <c r="C9" s="5" t="s">
        <v>17</v>
      </c>
      <c r="D9" s="6"/>
      <c r="E9" s="6"/>
      <c r="F9" s="6"/>
      <c r="G9" s="6"/>
      <c r="H9" s="6"/>
    </row>
    <row r="10" ht="78.0" customHeight="1" outlineLevel="1">
      <c r="A10" s="3" t="str">
        <f>IMAGE("https://collect-all-pets.github.io/assets/pets/009.png")</f>
        <v/>
      </c>
      <c r="B10" s="4" t="s">
        <v>9</v>
      </c>
      <c r="C10" s="5" t="s">
        <v>18</v>
      </c>
      <c r="D10" s="6"/>
      <c r="E10" s="6"/>
      <c r="F10" s="6"/>
      <c r="G10" s="6"/>
      <c r="H10" s="6"/>
    </row>
    <row r="11" ht="78.0" customHeight="1" outlineLevel="1">
      <c r="A11" s="3" t="str">
        <f>IMAGE("https://collect-all-pets.github.io/assets/pets/010.png")</f>
        <v/>
      </c>
      <c r="B11" s="4" t="s">
        <v>9</v>
      </c>
      <c r="C11" s="5" t="s">
        <v>19</v>
      </c>
      <c r="D11" s="6"/>
      <c r="E11" s="6"/>
      <c r="F11" s="6"/>
      <c r="G11" s="6"/>
      <c r="H11" s="6"/>
    </row>
    <row r="12" ht="78.0" customHeight="1" outlineLevel="1">
      <c r="A12" s="3" t="str">
        <f>IMAGE("https://collect-all-pets.github.io/assets/pets/011.png")</f>
        <v/>
      </c>
      <c r="B12" s="4" t="s">
        <v>9</v>
      </c>
      <c r="C12" s="5" t="s">
        <v>20</v>
      </c>
      <c r="D12" s="6"/>
      <c r="E12" s="6"/>
      <c r="F12" s="6"/>
      <c r="G12" s="6"/>
      <c r="H12" s="6"/>
    </row>
    <row r="13" ht="78.0" customHeight="1" outlineLevel="1">
      <c r="A13" s="3" t="str">
        <f>IMAGE("https://collect-all-pets.github.io/assets/pets/012.png")</f>
        <v/>
      </c>
      <c r="B13" s="4" t="s">
        <v>9</v>
      </c>
      <c r="C13" s="5" t="s">
        <v>21</v>
      </c>
      <c r="D13" s="6"/>
      <c r="E13" s="6"/>
      <c r="F13" s="6"/>
      <c r="G13" s="6"/>
      <c r="H13" s="6"/>
    </row>
    <row r="14" ht="78.0" customHeight="1" outlineLevel="1">
      <c r="A14" s="3" t="str">
        <f>IMAGE("https://collect-all-pets.github.io/assets/pets/013.png")</f>
        <v/>
      </c>
      <c r="B14" s="4" t="s">
        <v>9</v>
      </c>
      <c r="C14" s="5" t="s">
        <v>22</v>
      </c>
      <c r="D14" s="6"/>
      <c r="E14" s="6"/>
      <c r="F14" s="6"/>
      <c r="G14" s="6"/>
      <c r="H14" s="6"/>
    </row>
    <row r="15" ht="78.0" customHeight="1" outlineLevel="1">
      <c r="A15" s="3" t="str">
        <f>IMAGE("https://collect-all-pets.github.io/assets/pets/014.png")</f>
        <v/>
      </c>
      <c r="B15" s="4" t="s">
        <v>9</v>
      </c>
      <c r="C15" s="5" t="s">
        <v>23</v>
      </c>
      <c r="D15" s="6"/>
      <c r="E15" s="6"/>
      <c r="F15" s="6"/>
      <c r="G15" s="6"/>
      <c r="H15" s="6"/>
    </row>
    <row r="16" ht="78.0" customHeight="1" outlineLevel="1">
      <c r="A16" s="3" t="str">
        <f>IMAGE("https://collect-all-pets.github.io/assets/pets/015.png")</f>
        <v/>
      </c>
      <c r="B16" s="4" t="s">
        <v>9</v>
      </c>
      <c r="C16" s="5" t="s">
        <v>24</v>
      </c>
      <c r="D16" s="6"/>
      <c r="E16" s="6"/>
      <c r="F16" s="6"/>
      <c r="G16" s="6"/>
      <c r="H16" s="6"/>
    </row>
    <row r="17" ht="78.0" customHeight="1" outlineLevel="1">
      <c r="A17" s="3" t="str">
        <f>IMAGE("https://collect-all-pets.github.io/assets/pets/016.png")</f>
        <v/>
      </c>
      <c r="B17" s="4" t="s">
        <v>9</v>
      </c>
      <c r="C17" s="5" t="s">
        <v>25</v>
      </c>
      <c r="D17" s="6"/>
      <c r="E17" s="6"/>
      <c r="F17" s="6"/>
      <c r="G17" s="6"/>
      <c r="H17" s="6"/>
    </row>
    <row r="18" ht="78.0" customHeight="1" outlineLevel="1">
      <c r="A18" s="3" t="str">
        <f>IMAGE("https://collect-all-pets.github.io/assets/pets/017.png")</f>
        <v/>
      </c>
      <c r="B18" s="4" t="s">
        <v>9</v>
      </c>
      <c r="C18" s="5" t="s">
        <v>26</v>
      </c>
      <c r="D18" s="6"/>
      <c r="E18" s="6"/>
      <c r="F18" s="6"/>
      <c r="G18" s="6"/>
      <c r="H18" s="6"/>
    </row>
    <row r="19" ht="78.0" customHeight="1" outlineLevel="1">
      <c r="A19" s="3" t="str">
        <f>IMAGE("https://collect-all-pets.github.io/assets/pets/018.png")</f>
        <v/>
      </c>
      <c r="B19" s="4" t="s">
        <v>9</v>
      </c>
      <c r="C19" s="5" t="s">
        <v>27</v>
      </c>
      <c r="D19" s="6"/>
      <c r="E19" s="6"/>
      <c r="F19" s="6"/>
      <c r="G19" s="6"/>
      <c r="H19" s="6"/>
    </row>
    <row r="20" ht="78.0" customHeight="1" outlineLevel="1">
      <c r="A20" s="3" t="str">
        <f>IMAGE("https://collect-all-pets.github.io/assets/pets/019.png")</f>
        <v/>
      </c>
      <c r="B20" s="4" t="s">
        <v>9</v>
      </c>
      <c r="C20" s="5" t="s">
        <v>28</v>
      </c>
      <c r="D20" s="6"/>
      <c r="E20" s="6"/>
      <c r="F20" s="6"/>
      <c r="G20" s="6"/>
      <c r="H20" s="6"/>
    </row>
    <row r="21" ht="78.0" customHeight="1" outlineLevel="1">
      <c r="A21" s="3" t="str">
        <f>IMAGE("https://collect-all-pets.github.io/assets/pets/020.png")</f>
        <v/>
      </c>
      <c r="B21" s="4" t="s">
        <v>9</v>
      </c>
      <c r="C21" s="5" t="s">
        <v>29</v>
      </c>
      <c r="D21" s="6"/>
      <c r="E21" s="6"/>
      <c r="F21" s="6"/>
      <c r="G21" s="6"/>
      <c r="H21" s="6"/>
    </row>
    <row r="22" ht="78.0" customHeight="1" outlineLevel="1">
      <c r="A22" s="3" t="str">
        <f>IMAGE("https://collect-all-pets.github.io/assets/pets/021.png")</f>
        <v/>
      </c>
      <c r="B22" s="4" t="s">
        <v>9</v>
      </c>
      <c r="C22" s="5" t="s">
        <v>30</v>
      </c>
      <c r="D22" s="6"/>
      <c r="E22" s="6"/>
      <c r="F22" s="6"/>
      <c r="G22" s="6"/>
      <c r="H22" s="6"/>
    </row>
    <row r="23" ht="78.0" customHeight="1" outlineLevel="1">
      <c r="A23" s="3" t="str">
        <f>IMAGE("https://collect-all-pets.github.io/assets/pets/022.png")</f>
        <v/>
      </c>
      <c r="B23" s="4" t="s">
        <v>9</v>
      </c>
      <c r="C23" s="5" t="s">
        <v>31</v>
      </c>
      <c r="D23" s="6"/>
      <c r="E23" s="6"/>
      <c r="F23" s="6"/>
      <c r="G23" s="6"/>
      <c r="H23" s="6"/>
    </row>
    <row r="24" ht="78.0" customHeight="1" outlineLevel="1">
      <c r="A24" s="3" t="str">
        <f>IMAGE("https://collect-all-pets.github.io/assets/pets/023.png")</f>
        <v/>
      </c>
      <c r="B24" s="4" t="s">
        <v>9</v>
      </c>
      <c r="C24" s="5" t="s">
        <v>32</v>
      </c>
      <c r="D24" s="6"/>
      <c r="E24" s="6"/>
      <c r="F24" s="6"/>
      <c r="G24" s="6"/>
      <c r="H24" s="6"/>
    </row>
    <row r="25" ht="78.0" customHeight="1" outlineLevel="1">
      <c r="A25" s="3" t="str">
        <f>IMAGE("https://collect-all-pets.github.io/assets/pets/024.png")</f>
        <v/>
      </c>
      <c r="B25" s="4" t="s">
        <v>9</v>
      </c>
      <c r="C25" s="5" t="s">
        <v>33</v>
      </c>
      <c r="D25" s="6"/>
      <c r="E25" s="6"/>
      <c r="F25" s="6"/>
      <c r="G25" s="6"/>
      <c r="H25" s="6"/>
    </row>
    <row r="26" ht="78.0" customHeight="1" outlineLevel="1">
      <c r="A26" s="3" t="str">
        <f>IMAGE("https://collect-all-pets.github.io/assets/pets/025.png")</f>
        <v/>
      </c>
      <c r="B26" s="4" t="s">
        <v>9</v>
      </c>
      <c r="C26" s="5" t="s">
        <v>34</v>
      </c>
      <c r="D26" s="6"/>
      <c r="E26" s="6"/>
      <c r="F26" s="6"/>
      <c r="G26" s="6"/>
      <c r="H26" s="6"/>
    </row>
    <row r="27" ht="78.0" customHeight="1" outlineLevel="1">
      <c r="A27" s="3" t="str">
        <f>IMAGE("https://collect-all-pets.github.io/assets/pets/026.png")</f>
        <v/>
      </c>
      <c r="B27" s="4" t="s">
        <v>9</v>
      </c>
      <c r="C27" s="5" t="s">
        <v>35</v>
      </c>
      <c r="D27" s="6"/>
      <c r="E27" s="6"/>
      <c r="F27" s="6"/>
      <c r="G27" s="6"/>
      <c r="H27" s="6"/>
    </row>
    <row r="28" ht="78.0" customHeight="1" outlineLevel="1">
      <c r="A28" s="3" t="str">
        <f>IMAGE("https://collect-all-pets.github.io/assets/pets/027.png")</f>
        <v/>
      </c>
      <c r="B28" s="4" t="s">
        <v>9</v>
      </c>
      <c r="C28" s="5" t="s">
        <v>36</v>
      </c>
      <c r="D28" s="6"/>
      <c r="E28" s="6"/>
      <c r="F28" s="6"/>
      <c r="G28" s="6"/>
      <c r="H28" s="6"/>
    </row>
    <row r="29" ht="78.0" customHeight="1" outlineLevel="1">
      <c r="A29" s="3" t="str">
        <f>IMAGE("https://collect-all-pets.github.io/assets/pets/028.png")</f>
        <v/>
      </c>
      <c r="B29" s="4" t="s">
        <v>9</v>
      </c>
      <c r="C29" s="5" t="s">
        <v>37</v>
      </c>
      <c r="D29" s="6"/>
      <c r="E29" s="6"/>
      <c r="F29" s="6"/>
      <c r="G29" s="6"/>
      <c r="H29" s="6"/>
    </row>
    <row r="30" ht="78.0" customHeight="1" outlineLevel="1">
      <c r="A30" s="3" t="str">
        <f>IMAGE("https://collect-all-pets.github.io/assets/pets/029.png")</f>
        <v/>
      </c>
      <c r="B30" s="4" t="s">
        <v>9</v>
      </c>
      <c r="C30" s="5" t="s">
        <v>38</v>
      </c>
      <c r="D30" s="6"/>
      <c r="E30" s="6"/>
      <c r="F30" s="6"/>
      <c r="G30" s="6"/>
      <c r="H30" s="6"/>
    </row>
    <row r="31" ht="78.0" customHeight="1" outlineLevel="1">
      <c r="A31" s="3" t="str">
        <f>IMAGE("https://collect-all-pets.github.io/assets/pets/030.png")</f>
        <v/>
      </c>
      <c r="B31" s="4" t="s">
        <v>9</v>
      </c>
      <c r="C31" s="5" t="s">
        <v>39</v>
      </c>
      <c r="D31" s="6"/>
      <c r="E31" s="6"/>
      <c r="F31" s="6"/>
      <c r="G31" s="6"/>
      <c r="H31" s="6"/>
    </row>
    <row r="32" ht="78.0" customHeight="1" outlineLevel="1">
      <c r="A32" s="3" t="str">
        <f>IMAGE("https://collect-all-pets.github.io/assets/pets/031.png")</f>
        <v/>
      </c>
      <c r="B32" s="4" t="s">
        <v>9</v>
      </c>
      <c r="C32" s="5" t="s">
        <v>40</v>
      </c>
      <c r="D32" s="6"/>
      <c r="E32" s="6"/>
      <c r="F32" s="6"/>
      <c r="G32" s="6"/>
      <c r="H32" s="6"/>
    </row>
    <row r="33" ht="78.0" customHeight="1" outlineLevel="1">
      <c r="A33" s="3" t="str">
        <f>IMAGE("https://collect-all-pets.github.io/assets/pets/032.png")</f>
        <v/>
      </c>
      <c r="B33" s="4" t="s">
        <v>9</v>
      </c>
      <c r="C33" s="5" t="s">
        <v>41</v>
      </c>
      <c r="D33" s="6"/>
      <c r="E33" s="6"/>
      <c r="F33" s="6"/>
      <c r="G33" s="6"/>
      <c r="H33" s="6"/>
    </row>
    <row r="34" ht="78.0" customHeight="1" outlineLevel="1">
      <c r="A34" s="3" t="str">
        <f>IMAGE("https://collect-all-pets.github.io/assets/pets/033.png")</f>
        <v/>
      </c>
      <c r="B34" s="4" t="s">
        <v>9</v>
      </c>
      <c r="C34" s="5" t="s">
        <v>42</v>
      </c>
      <c r="D34" s="6"/>
      <c r="E34" s="6"/>
      <c r="F34" s="6"/>
      <c r="G34" s="6"/>
      <c r="H34" s="6"/>
    </row>
    <row r="35" ht="78.0" customHeight="1" outlineLevel="1">
      <c r="A35" s="3" t="str">
        <f>IMAGE("https://collect-all-pets.github.io/assets/pets/034.png")</f>
        <v/>
      </c>
      <c r="B35" s="4" t="s">
        <v>9</v>
      </c>
      <c r="C35" s="5" t="s">
        <v>43</v>
      </c>
      <c r="D35" s="6"/>
      <c r="E35" s="6"/>
      <c r="F35" s="6"/>
      <c r="G35" s="6"/>
      <c r="H35" s="6"/>
    </row>
    <row r="36" ht="78.0" customHeight="1" outlineLevel="1">
      <c r="A36" s="3" t="str">
        <f>IMAGE("https://collect-all-pets.github.io/assets/pets/035.png")</f>
        <v/>
      </c>
      <c r="B36" s="4" t="s">
        <v>9</v>
      </c>
      <c r="C36" s="5" t="s">
        <v>44</v>
      </c>
      <c r="D36" s="6"/>
      <c r="E36" s="6"/>
      <c r="F36" s="6"/>
      <c r="G36" s="6"/>
      <c r="H36" s="6"/>
    </row>
    <row r="37" ht="78.0" customHeight="1" outlineLevel="1">
      <c r="A37" s="3" t="str">
        <f>IMAGE("https://collect-all-pets.github.io/assets/pets/036.png")</f>
        <v/>
      </c>
      <c r="B37" s="4" t="s">
        <v>9</v>
      </c>
      <c r="C37" s="5" t="s">
        <v>45</v>
      </c>
      <c r="D37" s="6"/>
      <c r="E37" s="6"/>
      <c r="F37" s="6"/>
      <c r="G37" s="6"/>
      <c r="H37" s="6"/>
    </row>
    <row r="38" ht="78.0" customHeight="1" outlineLevel="1">
      <c r="A38" s="3" t="str">
        <f>IMAGE("https://collect-all-pets.github.io/assets/pets/037.png")</f>
        <v/>
      </c>
      <c r="B38" s="4" t="s">
        <v>9</v>
      </c>
      <c r="C38" s="5" t="s">
        <v>46</v>
      </c>
      <c r="D38" s="6"/>
      <c r="E38" s="6"/>
      <c r="F38" s="6"/>
      <c r="G38" s="6"/>
      <c r="H38" s="6"/>
    </row>
    <row r="39" ht="78.0" customHeight="1" outlineLevel="1">
      <c r="A39" s="3" t="str">
        <f>IMAGE("https://collect-all-pets.github.io/assets/pets/038.png")</f>
        <v/>
      </c>
      <c r="B39" s="4" t="s">
        <v>9</v>
      </c>
      <c r="C39" s="5" t="s">
        <v>47</v>
      </c>
      <c r="D39" s="6"/>
      <c r="E39" s="6"/>
      <c r="F39" s="6"/>
      <c r="G39" s="6"/>
      <c r="H39" s="6"/>
    </row>
    <row r="40" ht="78.0" customHeight="1" outlineLevel="1">
      <c r="A40" s="3" t="str">
        <f>IMAGE("https://collect-all-pets.github.io/assets/pets/039.png")</f>
        <v/>
      </c>
      <c r="B40" s="4" t="s">
        <v>9</v>
      </c>
      <c r="C40" s="5" t="s">
        <v>48</v>
      </c>
      <c r="D40" s="6"/>
      <c r="E40" s="6"/>
      <c r="F40" s="6"/>
      <c r="G40" s="6"/>
      <c r="H40" s="6"/>
    </row>
    <row r="41" ht="78.0" customHeight="1" outlineLevel="1">
      <c r="A41" s="3" t="str">
        <f>IMAGE("https://collect-all-pets.github.io/assets/pets/040.png")</f>
        <v/>
      </c>
      <c r="B41" s="4" t="s">
        <v>9</v>
      </c>
      <c r="C41" s="5" t="s">
        <v>49</v>
      </c>
      <c r="D41" s="6"/>
      <c r="E41" s="6"/>
      <c r="F41" s="6"/>
      <c r="G41" s="6"/>
      <c r="H41" s="6"/>
    </row>
    <row r="42" ht="78.0" customHeight="1" outlineLevel="1">
      <c r="A42" s="3" t="str">
        <f>IMAGE("https://collect-all-pets.github.io/assets/pets/041.png")</f>
        <v/>
      </c>
      <c r="B42" s="4" t="s">
        <v>9</v>
      </c>
      <c r="C42" s="5" t="s">
        <v>50</v>
      </c>
      <c r="D42" s="6"/>
      <c r="E42" s="6"/>
      <c r="F42" s="6"/>
      <c r="G42" s="6"/>
      <c r="H42" s="6"/>
    </row>
    <row r="43" ht="78.0" customHeight="1" outlineLevel="1">
      <c r="A43" s="3" t="str">
        <f>IMAGE("https://collect-all-pets.github.io/assets/pets/042.png")</f>
        <v/>
      </c>
      <c r="B43" s="4" t="s">
        <v>9</v>
      </c>
      <c r="C43" s="5" t="s">
        <v>51</v>
      </c>
      <c r="D43" s="6"/>
      <c r="E43" s="6"/>
      <c r="F43" s="6"/>
      <c r="G43" s="6"/>
      <c r="H43" s="6"/>
    </row>
    <row r="44" ht="14.25" customHeight="1">
      <c r="A44" s="9"/>
      <c r="B44" s="10" t="s">
        <v>9</v>
      </c>
      <c r="C44" s="11" t="s">
        <v>52</v>
      </c>
      <c r="D44" s="12" t="str">
        <f t="shared" ref="D44:H44" si="1">concatenate(D45, " / 42")</f>
        <v>0 / 42</v>
      </c>
      <c r="E44" s="12" t="str">
        <f t="shared" si="1"/>
        <v>0 / 42</v>
      </c>
      <c r="F44" s="12" t="str">
        <f t="shared" si="1"/>
        <v>0 / 42</v>
      </c>
      <c r="G44" s="12" t="str">
        <f t="shared" si="1"/>
        <v>0 / 42</v>
      </c>
      <c r="H44" s="12" t="str">
        <f t="shared" si="1"/>
        <v>0 / 42</v>
      </c>
      <c r="I44" s="13" t="str">
        <f>concatenate(I45," / 210")</f>
        <v>0 / 210</v>
      </c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</row>
    <row r="45" ht="14.25" hidden="1" customHeight="1">
      <c r="A45" s="9"/>
      <c r="B45" s="4"/>
      <c r="C45" s="15"/>
      <c r="D45" s="16">
        <f t="shared" ref="D45:H45" si="2">counta(D2:D43)</f>
        <v>0</v>
      </c>
      <c r="E45" s="16">
        <f t="shared" si="2"/>
        <v>0</v>
      </c>
      <c r="F45" s="16">
        <f t="shared" si="2"/>
        <v>0</v>
      </c>
      <c r="G45" s="16">
        <f t="shared" si="2"/>
        <v>0</v>
      </c>
      <c r="H45" s="16">
        <f t="shared" si="2"/>
        <v>0</v>
      </c>
      <c r="I45" s="17">
        <f>Sum(D45:H45)</f>
        <v>0</v>
      </c>
    </row>
    <row r="46" ht="14.25" customHeight="1">
      <c r="A46" s="18"/>
      <c r="B46" s="19" t="s">
        <v>9</v>
      </c>
      <c r="C46" s="20" t="s">
        <v>53</v>
      </c>
      <c r="D46" s="21">
        <f t="shared" ref="D46:H46" si="3">D45/42</f>
        <v>0</v>
      </c>
      <c r="E46" s="21">
        <f t="shared" si="3"/>
        <v>0</v>
      </c>
      <c r="F46" s="21">
        <f t="shared" si="3"/>
        <v>0</v>
      </c>
      <c r="G46" s="21">
        <f t="shared" si="3"/>
        <v>0</v>
      </c>
      <c r="H46" s="21">
        <f t="shared" si="3"/>
        <v>0</v>
      </c>
      <c r="I46" s="22">
        <f>I45/210</f>
        <v>0</v>
      </c>
    </row>
    <row r="47" ht="14.25" customHeight="1">
      <c r="A47" s="9"/>
      <c r="B47" s="4"/>
      <c r="C47" s="23"/>
      <c r="D47" s="4"/>
      <c r="E47" s="4"/>
      <c r="F47" s="4"/>
      <c r="G47" s="4"/>
      <c r="H47" s="4"/>
    </row>
    <row r="48" ht="78.0" customHeight="1" outlineLevel="1">
      <c r="A48" s="3" t="str">
        <f>IMAGE("https://collect-all-pets.github.io/assets/pets/043.png")</f>
        <v/>
      </c>
      <c r="B48" s="4" t="s">
        <v>54</v>
      </c>
      <c r="C48" s="23" t="s">
        <v>55</v>
      </c>
      <c r="D48" s="6"/>
      <c r="E48" s="6"/>
      <c r="F48" s="6"/>
      <c r="G48" s="6"/>
      <c r="H48" s="6"/>
    </row>
    <row r="49" ht="78.0" customHeight="1" outlineLevel="1">
      <c r="A49" s="3" t="str">
        <f>IMAGE("https://collect-all-pets.github.io/assets/pets/044.png")</f>
        <v/>
      </c>
      <c r="B49" s="4" t="s">
        <v>54</v>
      </c>
      <c r="C49" s="23" t="s">
        <v>56</v>
      </c>
      <c r="D49" s="6"/>
      <c r="E49" s="6"/>
      <c r="F49" s="6"/>
      <c r="G49" s="6"/>
      <c r="H49" s="6"/>
    </row>
    <row r="50" ht="78.0" customHeight="1" outlineLevel="1">
      <c r="A50" s="3" t="str">
        <f>IMAGE("https://collect-all-pets.github.io/assets/pets/045.png")</f>
        <v/>
      </c>
      <c r="B50" s="4" t="s">
        <v>54</v>
      </c>
      <c r="C50" s="23" t="s">
        <v>57</v>
      </c>
      <c r="D50" s="6"/>
      <c r="E50" s="6"/>
      <c r="F50" s="6"/>
      <c r="G50" s="6"/>
      <c r="H50" s="6"/>
    </row>
    <row r="51" ht="78.0" customHeight="1" outlineLevel="1">
      <c r="A51" s="3" t="str">
        <f>IMAGE("https://collect-all-pets.github.io/assets/pets/046.png")</f>
        <v/>
      </c>
      <c r="B51" s="4" t="s">
        <v>54</v>
      </c>
      <c r="C51" s="23" t="s">
        <v>58</v>
      </c>
      <c r="D51" s="6"/>
      <c r="E51" s="6"/>
      <c r="F51" s="6"/>
      <c r="G51" s="6"/>
      <c r="H51" s="6"/>
    </row>
    <row r="52" ht="78.0" customHeight="1" outlineLevel="1">
      <c r="A52" s="3" t="str">
        <f>IMAGE("https://collect-all-pets.github.io/assets/pets/047.png")</f>
        <v/>
      </c>
      <c r="B52" s="4" t="s">
        <v>54</v>
      </c>
      <c r="C52" s="23" t="s">
        <v>59</v>
      </c>
      <c r="D52" s="6"/>
      <c r="E52" s="6"/>
      <c r="F52" s="6"/>
      <c r="G52" s="6"/>
      <c r="H52" s="6"/>
    </row>
    <row r="53" ht="78.0" customHeight="1" outlineLevel="1">
      <c r="A53" s="3" t="str">
        <f>IMAGE("https://collect-all-pets.github.io/assets/pets/048.png")</f>
        <v/>
      </c>
      <c r="B53" s="4" t="s">
        <v>54</v>
      </c>
      <c r="C53" s="23" t="s">
        <v>60</v>
      </c>
      <c r="D53" s="6"/>
      <c r="E53" s="6"/>
      <c r="F53" s="6"/>
      <c r="G53" s="6"/>
      <c r="H53" s="6"/>
    </row>
    <row r="54" ht="78.0" customHeight="1" outlineLevel="1">
      <c r="A54" s="3" t="str">
        <f>IMAGE("https://collect-all-pets.github.io/assets/pets/049.png")</f>
        <v/>
      </c>
      <c r="B54" s="4" t="s">
        <v>54</v>
      </c>
      <c r="C54" s="23" t="s">
        <v>61</v>
      </c>
      <c r="D54" s="6"/>
      <c r="E54" s="6"/>
      <c r="F54" s="6"/>
      <c r="G54" s="6"/>
      <c r="H54" s="6"/>
    </row>
    <row r="55" ht="78.0" customHeight="1" outlineLevel="1">
      <c r="A55" s="3" t="str">
        <f>IMAGE("https://collect-all-pets.github.io/assets/pets/050.png")</f>
        <v/>
      </c>
      <c r="B55" s="4" t="s">
        <v>54</v>
      </c>
      <c r="C55" s="23" t="s">
        <v>62</v>
      </c>
      <c r="D55" s="6"/>
      <c r="E55" s="6"/>
      <c r="F55" s="6"/>
      <c r="G55" s="6"/>
      <c r="H55" s="6"/>
    </row>
    <row r="56" ht="78.0" customHeight="1" outlineLevel="1">
      <c r="A56" s="3" t="str">
        <f>IMAGE("https://collect-all-pets.github.io/assets/pets/051.png")</f>
        <v/>
      </c>
      <c r="B56" s="4" t="s">
        <v>54</v>
      </c>
      <c r="C56" s="23" t="s">
        <v>63</v>
      </c>
      <c r="D56" s="6"/>
      <c r="E56" s="6"/>
      <c r="F56" s="6"/>
      <c r="G56" s="6"/>
      <c r="H56" s="6"/>
    </row>
    <row r="57" ht="78.0" customHeight="1" outlineLevel="1">
      <c r="A57" s="3" t="str">
        <f>IMAGE("https://collect-all-pets.github.io/assets/pets/052.png")</f>
        <v/>
      </c>
      <c r="B57" s="4" t="s">
        <v>54</v>
      </c>
      <c r="C57" s="23" t="s">
        <v>64</v>
      </c>
      <c r="D57" s="6"/>
      <c r="E57" s="6"/>
      <c r="F57" s="6"/>
      <c r="G57" s="6"/>
      <c r="H57" s="6"/>
    </row>
    <row r="58" ht="78.0" customHeight="1" outlineLevel="1">
      <c r="A58" s="3" t="str">
        <f>IMAGE("https://collect-all-pets.github.io/assets/pets/053.png")</f>
        <v/>
      </c>
      <c r="B58" s="4" t="s">
        <v>54</v>
      </c>
      <c r="C58" s="23" t="s">
        <v>65</v>
      </c>
      <c r="D58" s="6"/>
      <c r="E58" s="6"/>
      <c r="F58" s="6"/>
      <c r="G58" s="6"/>
      <c r="H58" s="6"/>
    </row>
    <row r="59" ht="78.0" customHeight="1" outlineLevel="1">
      <c r="A59" s="3" t="str">
        <f>IMAGE("https://collect-all-pets.github.io/assets/pets/054.png")</f>
        <v/>
      </c>
      <c r="B59" s="4" t="s">
        <v>54</v>
      </c>
      <c r="C59" s="23" t="s">
        <v>66</v>
      </c>
      <c r="D59" s="6"/>
      <c r="E59" s="6"/>
      <c r="F59" s="6"/>
      <c r="G59" s="6"/>
      <c r="H59" s="6"/>
    </row>
    <row r="60" ht="78.0" customHeight="1" outlineLevel="1">
      <c r="A60" s="3" t="str">
        <f>IMAGE("https://collect-all-pets.github.io/assets/pets/055.png")</f>
        <v/>
      </c>
      <c r="B60" s="4" t="s">
        <v>54</v>
      </c>
      <c r="C60" s="23" t="s">
        <v>67</v>
      </c>
      <c r="D60" s="6"/>
      <c r="E60" s="6"/>
      <c r="F60" s="6"/>
      <c r="G60" s="6"/>
      <c r="H60" s="6"/>
    </row>
    <row r="61" ht="78.0" customHeight="1" outlineLevel="1">
      <c r="A61" s="3" t="str">
        <f>IMAGE("https://collect-all-pets.github.io/assets/pets/056.png")</f>
        <v/>
      </c>
      <c r="B61" s="4" t="s">
        <v>54</v>
      </c>
      <c r="C61" s="23" t="s">
        <v>68</v>
      </c>
      <c r="D61" s="6"/>
      <c r="E61" s="6"/>
      <c r="F61" s="6"/>
      <c r="G61" s="6"/>
      <c r="H61" s="6"/>
    </row>
    <row r="62" ht="78.0" customHeight="1" outlineLevel="1">
      <c r="A62" s="3" t="str">
        <f>IMAGE("https://collect-all-pets.github.io/assets/pets/057.png")</f>
        <v/>
      </c>
      <c r="B62" s="4" t="s">
        <v>54</v>
      </c>
      <c r="C62" s="23" t="s">
        <v>69</v>
      </c>
      <c r="D62" s="6"/>
      <c r="E62" s="6"/>
      <c r="F62" s="6"/>
      <c r="G62" s="6"/>
      <c r="H62" s="6"/>
    </row>
    <row r="63" ht="78.0" customHeight="1" outlineLevel="1">
      <c r="A63" s="3" t="str">
        <f>IMAGE("https://collect-all-pets.github.io/assets/pets/058.png")</f>
        <v/>
      </c>
      <c r="B63" s="4" t="s">
        <v>54</v>
      </c>
      <c r="C63" s="23" t="s">
        <v>70</v>
      </c>
      <c r="D63" s="6"/>
      <c r="E63" s="6"/>
      <c r="F63" s="6"/>
      <c r="G63" s="6"/>
      <c r="H63" s="6"/>
    </row>
    <row r="64" ht="78.0" customHeight="1" outlineLevel="1">
      <c r="A64" s="3" t="str">
        <f>IMAGE("https://collect-all-pets.github.io/assets/pets/059.png")</f>
        <v/>
      </c>
      <c r="B64" s="4" t="s">
        <v>54</v>
      </c>
      <c r="C64" s="23" t="s">
        <v>71</v>
      </c>
      <c r="D64" s="6"/>
      <c r="E64" s="6"/>
      <c r="F64" s="6"/>
      <c r="G64" s="6"/>
      <c r="H64" s="6"/>
    </row>
    <row r="65" ht="78.0" customHeight="1" outlineLevel="1">
      <c r="A65" s="3" t="str">
        <f>IMAGE("https://collect-all-pets.github.io/assets/pets/060.png")</f>
        <v/>
      </c>
      <c r="B65" s="4" t="s">
        <v>54</v>
      </c>
      <c r="C65" s="23" t="s">
        <v>72</v>
      </c>
      <c r="D65" s="6"/>
      <c r="E65" s="6"/>
      <c r="F65" s="6"/>
      <c r="G65" s="6"/>
      <c r="H65" s="6"/>
    </row>
    <row r="66" ht="78.0" customHeight="1" outlineLevel="1">
      <c r="A66" s="3" t="str">
        <f>IMAGE("https://collect-all-pets.github.io/assets/pets/061.png")</f>
        <v/>
      </c>
      <c r="B66" s="4" t="s">
        <v>54</v>
      </c>
      <c r="C66" s="23" t="s">
        <v>73</v>
      </c>
      <c r="D66" s="6"/>
      <c r="E66" s="6"/>
      <c r="F66" s="6"/>
      <c r="G66" s="6"/>
      <c r="H66" s="6"/>
    </row>
    <row r="67" ht="78.0" customHeight="1" outlineLevel="1">
      <c r="A67" s="3" t="str">
        <f>IMAGE("https://collect-all-pets.github.io/assets/pets/062.png")</f>
        <v/>
      </c>
      <c r="B67" s="4" t="s">
        <v>54</v>
      </c>
      <c r="C67" s="23" t="s">
        <v>74</v>
      </c>
      <c r="D67" s="6"/>
      <c r="E67" s="6"/>
      <c r="F67" s="6"/>
      <c r="G67" s="6"/>
      <c r="H67" s="6"/>
    </row>
    <row r="68" ht="78.0" customHeight="1" outlineLevel="1">
      <c r="A68" s="3" t="str">
        <f>IMAGE("https://collect-all-pets.github.io/assets/pets/063.png")</f>
        <v/>
      </c>
      <c r="B68" s="4" t="s">
        <v>54</v>
      </c>
      <c r="C68" s="23" t="s">
        <v>75</v>
      </c>
      <c r="D68" s="6"/>
      <c r="E68" s="6"/>
      <c r="F68" s="6"/>
      <c r="G68" s="6"/>
      <c r="H68" s="6"/>
    </row>
    <row r="69" ht="78.0" customHeight="1" outlineLevel="1">
      <c r="A69" s="3" t="str">
        <f>IMAGE("https://collect-all-pets.github.io/assets/pets/064.png")</f>
        <v/>
      </c>
      <c r="B69" s="4" t="s">
        <v>54</v>
      </c>
      <c r="C69" s="23" t="s">
        <v>76</v>
      </c>
      <c r="D69" s="6"/>
      <c r="E69" s="6"/>
      <c r="F69" s="6"/>
      <c r="G69" s="6"/>
      <c r="H69" s="6"/>
    </row>
    <row r="70" ht="78.0" customHeight="1" outlineLevel="1">
      <c r="A70" s="3" t="str">
        <f>IMAGE("https://collect-all-pets.github.io/assets/pets/065.png")</f>
        <v/>
      </c>
      <c r="B70" s="4" t="s">
        <v>54</v>
      </c>
      <c r="C70" s="23" t="s">
        <v>77</v>
      </c>
      <c r="D70" s="6"/>
      <c r="E70" s="6"/>
      <c r="F70" s="6"/>
      <c r="G70" s="6"/>
      <c r="H70" s="6"/>
    </row>
    <row r="71" ht="78.0" customHeight="1" outlineLevel="1">
      <c r="A71" s="3" t="str">
        <f>IMAGE("https://collect-all-pets.github.io/assets/pets/066.png")</f>
        <v/>
      </c>
      <c r="B71" s="4" t="s">
        <v>54</v>
      </c>
      <c r="C71" s="23" t="s">
        <v>78</v>
      </c>
      <c r="D71" s="6"/>
      <c r="E71" s="6"/>
      <c r="F71" s="6"/>
      <c r="G71" s="6"/>
      <c r="H71" s="6"/>
    </row>
    <row r="72" ht="78.0" customHeight="1" outlineLevel="1">
      <c r="A72" s="3" t="str">
        <f>IMAGE("https://collect-all-pets.github.io/assets/pets/067.png")</f>
        <v/>
      </c>
      <c r="B72" s="4" t="s">
        <v>54</v>
      </c>
      <c r="C72" s="23" t="s">
        <v>79</v>
      </c>
      <c r="D72" s="6"/>
      <c r="E72" s="6"/>
      <c r="F72" s="6"/>
      <c r="G72" s="6"/>
      <c r="H72" s="6"/>
    </row>
    <row r="73" ht="78.0" customHeight="1" outlineLevel="1">
      <c r="A73" s="3" t="str">
        <f>IMAGE("https://collect-all-pets.github.io/assets/pets/068.png")</f>
        <v/>
      </c>
      <c r="B73" s="4" t="s">
        <v>54</v>
      </c>
      <c r="C73" s="23" t="s">
        <v>80</v>
      </c>
      <c r="D73" s="6"/>
      <c r="E73" s="6"/>
      <c r="F73" s="6"/>
      <c r="G73" s="6"/>
      <c r="H73" s="6"/>
    </row>
    <row r="74" ht="78.0" customHeight="1" outlineLevel="1">
      <c r="A74" s="3" t="str">
        <f>IMAGE("https://collect-all-pets.github.io/assets/pets/069.png")</f>
        <v/>
      </c>
      <c r="B74" s="4" t="s">
        <v>54</v>
      </c>
      <c r="C74" s="23" t="s">
        <v>81</v>
      </c>
      <c r="D74" s="6"/>
      <c r="E74" s="6"/>
      <c r="F74" s="6"/>
      <c r="G74" s="6"/>
      <c r="H74" s="6"/>
    </row>
    <row r="75" ht="78.0" customHeight="1" outlineLevel="1">
      <c r="A75" s="3" t="str">
        <f>IMAGE("https://collect-all-pets.github.io/assets/pets/070.png")</f>
        <v/>
      </c>
      <c r="B75" s="4" t="s">
        <v>54</v>
      </c>
      <c r="C75" s="23" t="s">
        <v>82</v>
      </c>
      <c r="D75" s="6"/>
      <c r="E75" s="6"/>
      <c r="F75" s="6"/>
      <c r="G75" s="6"/>
      <c r="H75" s="6"/>
    </row>
    <row r="76" ht="78.0" customHeight="1" outlineLevel="1">
      <c r="A76" s="3" t="str">
        <f>IMAGE("https://collect-all-pets.github.io/assets/pets/071.png")</f>
        <v/>
      </c>
      <c r="B76" s="4" t="s">
        <v>54</v>
      </c>
      <c r="C76" s="23" t="s">
        <v>83</v>
      </c>
      <c r="D76" s="6"/>
      <c r="E76" s="6"/>
      <c r="F76" s="6"/>
      <c r="G76" s="6"/>
      <c r="H76" s="6"/>
    </row>
    <row r="77" ht="78.0" customHeight="1" outlineLevel="1">
      <c r="A77" s="3" t="str">
        <f>IMAGE("https://collect-all-pets.github.io/assets/pets/072.png")</f>
        <v/>
      </c>
      <c r="B77" s="4" t="s">
        <v>54</v>
      </c>
      <c r="C77" s="23" t="s">
        <v>84</v>
      </c>
      <c r="D77" s="6"/>
      <c r="E77" s="6"/>
      <c r="F77" s="6"/>
      <c r="G77" s="6"/>
      <c r="H77" s="6"/>
    </row>
    <row r="78" ht="78.0" customHeight="1" outlineLevel="1">
      <c r="A78" s="3" t="str">
        <f>IMAGE("https://collect-all-pets.github.io/assets/pets/073.png")</f>
        <v/>
      </c>
      <c r="B78" s="4" t="s">
        <v>54</v>
      </c>
      <c r="C78" s="23" t="s">
        <v>85</v>
      </c>
      <c r="D78" s="6"/>
      <c r="E78" s="6"/>
      <c r="F78" s="6"/>
      <c r="G78" s="6"/>
      <c r="H78" s="6"/>
    </row>
    <row r="79" ht="78.0" customHeight="1" outlineLevel="1">
      <c r="A79" s="3" t="str">
        <f>IMAGE("https://collect-all-pets.github.io/assets/pets/074.png")</f>
        <v/>
      </c>
      <c r="B79" s="4" t="s">
        <v>54</v>
      </c>
      <c r="C79" s="23" t="s">
        <v>86</v>
      </c>
      <c r="D79" s="6"/>
      <c r="E79" s="6"/>
      <c r="F79" s="6"/>
      <c r="G79" s="6"/>
      <c r="H79" s="6"/>
    </row>
    <row r="80" ht="78.0" customHeight="1" outlineLevel="1">
      <c r="A80" s="3" t="str">
        <f>IMAGE("https://collect-all-pets.github.io/assets/pets/075.png")</f>
        <v/>
      </c>
      <c r="B80" s="4" t="s">
        <v>54</v>
      </c>
      <c r="C80" s="23" t="s">
        <v>87</v>
      </c>
      <c r="D80" s="6"/>
      <c r="E80" s="6"/>
      <c r="F80" s="6"/>
      <c r="G80" s="6"/>
      <c r="H80" s="6"/>
    </row>
    <row r="81" ht="78.0" customHeight="1" outlineLevel="1">
      <c r="A81" s="3" t="str">
        <f>IMAGE("https://collect-all-pets.github.io/assets/pets/076.png")</f>
        <v/>
      </c>
      <c r="B81" s="4" t="s">
        <v>54</v>
      </c>
      <c r="C81" s="23" t="s">
        <v>88</v>
      </c>
      <c r="D81" s="6"/>
      <c r="E81" s="6"/>
      <c r="F81" s="6"/>
      <c r="G81" s="6"/>
      <c r="H81" s="6"/>
    </row>
    <row r="82" ht="78.0" customHeight="1" outlineLevel="1">
      <c r="A82" s="3" t="str">
        <f>IMAGE("https://collect-all-pets.github.io/assets/pets/077.png")</f>
        <v/>
      </c>
      <c r="B82" s="4" t="s">
        <v>54</v>
      </c>
      <c r="C82" s="23" t="s">
        <v>89</v>
      </c>
      <c r="D82" s="6"/>
      <c r="E82" s="6"/>
      <c r="F82" s="6"/>
      <c r="G82" s="6"/>
      <c r="H82" s="6"/>
    </row>
    <row r="83" ht="78.0" customHeight="1" outlineLevel="1">
      <c r="A83" s="3" t="str">
        <f>IMAGE("https://collect-all-pets.github.io/assets/pets/078.png")</f>
        <v/>
      </c>
      <c r="B83" s="4" t="s">
        <v>54</v>
      </c>
      <c r="C83" s="23" t="s">
        <v>90</v>
      </c>
      <c r="D83" s="6"/>
      <c r="E83" s="6"/>
      <c r="F83" s="6"/>
      <c r="G83" s="6"/>
      <c r="H83" s="6"/>
    </row>
    <row r="84" ht="78.0" customHeight="1" outlineLevel="1">
      <c r="A84" s="3" t="str">
        <f>IMAGE("https://collect-all-pets.github.io/assets/pets/079.png")</f>
        <v/>
      </c>
      <c r="B84" s="4" t="s">
        <v>54</v>
      </c>
      <c r="C84" s="23" t="s">
        <v>91</v>
      </c>
      <c r="D84" s="6"/>
      <c r="E84" s="6"/>
      <c r="F84" s="6"/>
      <c r="G84" s="6"/>
      <c r="H84" s="6"/>
    </row>
    <row r="85" ht="78.0" customHeight="1" outlineLevel="1">
      <c r="A85" s="3" t="str">
        <f>IMAGE("https://collect-all-pets.github.io/assets/pets/080.png")</f>
        <v/>
      </c>
      <c r="B85" s="4" t="s">
        <v>54</v>
      </c>
      <c r="C85" s="23" t="s">
        <v>92</v>
      </c>
      <c r="D85" s="6"/>
      <c r="E85" s="6"/>
      <c r="F85" s="6"/>
      <c r="G85" s="6"/>
      <c r="H85" s="6"/>
    </row>
    <row r="86" ht="78.0" customHeight="1" outlineLevel="1">
      <c r="A86" s="3" t="str">
        <f>IMAGE("https://collect-all-pets.github.io/assets/pets/081.png")</f>
        <v/>
      </c>
      <c r="B86" s="4" t="s">
        <v>54</v>
      </c>
      <c r="C86" s="23" t="s">
        <v>93</v>
      </c>
      <c r="D86" s="6"/>
      <c r="E86" s="6"/>
      <c r="F86" s="6"/>
      <c r="G86" s="6"/>
      <c r="H86" s="6"/>
    </row>
    <row r="87" ht="78.0" customHeight="1" outlineLevel="1">
      <c r="A87" s="3" t="str">
        <f>IMAGE("https://collect-all-pets.github.io/assets/pets/082.png")</f>
        <v/>
      </c>
      <c r="B87" s="4" t="s">
        <v>54</v>
      </c>
      <c r="C87" s="23" t="s">
        <v>94</v>
      </c>
      <c r="D87" s="6"/>
      <c r="E87" s="6"/>
      <c r="F87" s="6"/>
      <c r="G87" s="6"/>
      <c r="H87" s="6"/>
    </row>
    <row r="88" ht="78.0" customHeight="1" outlineLevel="1">
      <c r="A88" s="3" t="str">
        <f>IMAGE("https://collect-all-pets.github.io/assets/pets/083.png")</f>
        <v/>
      </c>
      <c r="B88" s="4" t="s">
        <v>54</v>
      </c>
      <c r="C88" s="23" t="s">
        <v>95</v>
      </c>
      <c r="D88" s="6"/>
      <c r="E88" s="6"/>
      <c r="F88" s="6"/>
      <c r="G88" s="6"/>
      <c r="H88" s="6"/>
    </row>
    <row r="89" ht="78.0" customHeight="1" outlineLevel="1">
      <c r="A89" s="3" t="str">
        <f>IMAGE("https://collect-all-pets.github.io/assets/pets/084.png")</f>
        <v/>
      </c>
      <c r="B89" s="4" t="s">
        <v>54</v>
      </c>
      <c r="C89" s="23" t="s">
        <v>96</v>
      </c>
      <c r="D89" s="6"/>
      <c r="E89" s="6"/>
      <c r="F89" s="6"/>
      <c r="G89" s="6"/>
      <c r="H89" s="6"/>
    </row>
    <row r="90" ht="78.0" customHeight="1" outlineLevel="1">
      <c r="A90" s="3" t="str">
        <f>IMAGE("https://collect-all-pets.github.io/assets/pets/085.png")</f>
        <v/>
      </c>
      <c r="B90" s="4" t="s">
        <v>54</v>
      </c>
      <c r="C90" s="23" t="s">
        <v>97</v>
      </c>
      <c r="D90" s="6"/>
      <c r="E90" s="6"/>
      <c r="F90" s="6"/>
      <c r="G90" s="6"/>
      <c r="H90" s="6"/>
    </row>
    <row r="91" ht="78.0" customHeight="1" outlineLevel="1">
      <c r="A91" s="3" t="str">
        <f>IMAGE("https://collect-all-pets.github.io/assets/pets/086.png")</f>
        <v/>
      </c>
      <c r="B91" s="4" t="s">
        <v>54</v>
      </c>
      <c r="C91" s="23" t="s">
        <v>98</v>
      </c>
      <c r="D91" s="6"/>
      <c r="E91" s="6"/>
      <c r="F91" s="6"/>
      <c r="G91" s="6"/>
      <c r="H91" s="6"/>
    </row>
    <row r="92" ht="78.0" customHeight="1" outlineLevel="1">
      <c r="A92" s="3" t="str">
        <f>IMAGE("https://collect-all-pets.github.io/assets/pets/087.png")</f>
        <v/>
      </c>
      <c r="B92" s="4" t="s">
        <v>54</v>
      </c>
      <c r="C92" s="23" t="s">
        <v>99</v>
      </c>
      <c r="D92" s="6"/>
      <c r="E92" s="6"/>
      <c r="F92" s="6"/>
      <c r="G92" s="6"/>
      <c r="H92" s="6"/>
    </row>
    <row r="93" ht="78.0" customHeight="1" outlineLevel="1">
      <c r="A93" s="3" t="str">
        <f>IMAGE("https://collect-all-pets.github.io/assets/pets/088.png")</f>
        <v/>
      </c>
      <c r="B93" s="4" t="s">
        <v>54</v>
      </c>
      <c r="C93" s="23" t="s">
        <v>100</v>
      </c>
      <c r="D93" s="6"/>
      <c r="E93" s="6"/>
      <c r="F93" s="6"/>
      <c r="G93" s="6"/>
      <c r="H93" s="6"/>
    </row>
    <row r="94" ht="78.0" customHeight="1" outlineLevel="1">
      <c r="A94" s="3" t="str">
        <f>IMAGE("https://collect-all-pets.github.io/assets/pets/089.png")</f>
        <v/>
      </c>
      <c r="B94" s="4" t="s">
        <v>54</v>
      </c>
      <c r="C94" s="23" t="s">
        <v>101</v>
      </c>
      <c r="D94" s="6"/>
      <c r="E94" s="6"/>
      <c r="F94" s="6"/>
      <c r="G94" s="6"/>
      <c r="H94" s="6"/>
    </row>
    <row r="95" ht="78.0" customHeight="1" outlineLevel="1">
      <c r="A95" s="3" t="str">
        <f>IMAGE("https://collect-all-pets.github.io/assets/pets/090.png")</f>
        <v/>
      </c>
      <c r="B95" s="4" t="s">
        <v>54</v>
      </c>
      <c r="C95" s="23" t="s">
        <v>102</v>
      </c>
      <c r="D95" s="6"/>
      <c r="E95" s="6"/>
      <c r="F95" s="6"/>
      <c r="G95" s="6"/>
      <c r="H95" s="6"/>
    </row>
    <row r="96" ht="14.25" customHeight="1">
      <c r="A96" s="9"/>
      <c r="B96" s="24" t="s">
        <v>54</v>
      </c>
      <c r="C96" s="11" t="s">
        <v>52</v>
      </c>
      <c r="D96" s="12" t="str">
        <f t="shared" ref="D96:H96" si="4">concatenate(D97, " / 48")</f>
        <v>0 / 48</v>
      </c>
      <c r="E96" s="12" t="str">
        <f t="shared" si="4"/>
        <v>0 / 48</v>
      </c>
      <c r="F96" s="12" t="str">
        <f t="shared" si="4"/>
        <v>0 / 48</v>
      </c>
      <c r="G96" s="12" t="str">
        <f t="shared" si="4"/>
        <v>0 / 48</v>
      </c>
      <c r="H96" s="12" t="str">
        <f t="shared" si="4"/>
        <v>0 / 48</v>
      </c>
      <c r="I96" s="13" t="str">
        <f>concatenate(I97, " / 240")</f>
        <v>0 / 240</v>
      </c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</row>
    <row r="97" ht="14.25" hidden="1" customHeight="1">
      <c r="A97" s="9"/>
      <c r="B97" s="4"/>
      <c r="C97" s="15"/>
      <c r="D97" s="25">
        <f t="shared" ref="D97:H97" si="5">counta(D48:D95)</f>
        <v>0</v>
      </c>
      <c r="E97" s="25">
        <f t="shared" si="5"/>
        <v>0</v>
      </c>
      <c r="F97" s="25">
        <f t="shared" si="5"/>
        <v>0</v>
      </c>
      <c r="G97" s="25">
        <f t="shared" si="5"/>
        <v>0</v>
      </c>
      <c r="H97" s="25">
        <f t="shared" si="5"/>
        <v>0</v>
      </c>
      <c r="I97" s="26">
        <f>Sum(D97:H97)</f>
        <v>0</v>
      </c>
    </row>
    <row r="98" ht="14.25" customHeight="1">
      <c r="A98" s="9"/>
      <c r="B98" s="27" t="s">
        <v>54</v>
      </c>
      <c r="C98" s="20" t="s">
        <v>53</v>
      </c>
      <c r="D98" s="21">
        <f t="shared" ref="D98:H98" si="6">D97/48</f>
        <v>0</v>
      </c>
      <c r="E98" s="21">
        <f t="shared" si="6"/>
        <v>0</v>
      </c>
      <c r="F98" s="21">
        <f t="shared" si="6"/>
        <v>0</v>
      </c>
      <c r="G98" s="21">
        <f t="shared" si="6"/>
        <v>0</v>
      </c>
      <c r="H98" s="21">
        <f t="shared" si="6"/>
        <v>0</v>
      </c>
      <c r="I98" s="22">
        <f>I97/(48*5)</f>
        <v>0</v>
      </c>
    </row>
    <row r="99" ht="14.25" customHeight="1">
      <c r="A99" s="9"/>
      <c r="B99" s="4"/>
      <c r="C99" s="23"/>
      <c r="D99" s="4"/>
      <c r="E99" s="4"/>
      <c r="F99" s="4"/>
      <c r="G99" s="4"/>
      <c r="H99" s="4"/>
    </row>
    <row r="100" ht="78.0" customHeight="1" outlineLevel="1">
      <c r="A100" s="9" t="str">
        <f>IMAGE("https://collect-all-pets.github.io/assets/pets/091.png")</f>
        <v/>
      </c>
      <c r="B100" s="4" t="s">
        <v>103</v>
      </c>
      <c r="C100" s="23" t="s">
        <v>104</v>
      </c>
      <c r="D100" s="6"/>
      <c r="E100" s="6"/>
      <c r="F100" s="6"/>
      <c r="G100" s="6"/>
      <c r="H100" s="6"/>
    </row>
    <row r="101" ht="78.0" customHeight="1" outlineLevel="1">
      <c r="A101" s="9" t="str">
        <f>IMAGE("https://collect-all-pets.github.io/assets/pets/092.png")</f>
        <v/>
      </c>
      <c r="B101" s="4" t="s">
        <v>103</v>
      </c>
      <c r="C101" s="23" t="s">
        <v>105</v>
      </c>
      <c r="D101" s="6"/>
      <c r="E101" s="6"/>
      <c r="F101" s="6"/>
      <c r="G101" s="6"/>
      <c r="H101" s="6"/>
    </row>
    <row r="102" ht="78.0" customHeight="1" outlineLevel="1">
      <c r="A102" s="18" t="str">
        <f>IMAGE("https://collect-all-pets.github.io/assets/pets/093.png")</f>
        <v/>
      </c>
      <c r="B102" s="4" t="s">
        <v>103</v>
      </c>
      <c r="C102" s="23" t="s">
        <v>106</v>
      </c>
      <c r="D102" s="6"/>
      <c r="E102" s="6"/>
      <c r="F102" s="6"/>
      <c r="G102" s="6"/>
      <c r="H102" s="6"/>
    </row>
    <row r="103" ht="78.0" customHeight="1" outlineLevel="1">
      <c r="A103" s="9" t="str">
        <f>IMAGE("https://collect-all-pets.github.io/assets/pets/094.png")</f>
        <v/>
      </c>
      <c r="B103" s="4" t="s">
        <v>103</v>
      </c>
      <c r="C103" s="23" t="s">
        <v>107</v>
      </c>
      <c r="D103" s="6"/>
      <c r="E103" s="6"/>
      <c r="F103" s="6"/>
      <c r="G103" s="6"/>
      <c r="H103" s="6"/>
    </row>
    <row r="104" ht="78.0" customHeight="1" outlineLevel="1">
      <c r="A104" s="3" t="str">
        <f>IMAGE("https://collect-all-pets.github.io/assets/pets/095.png")</f>
        <v/>
      </c>
      <c r="B104" s="4" t="s">
        <v>103</v>
      </c>
      <c r="C104" s="23" t="s">
        <v>108</v>
      </c>
      <c r="D104" s="6"/>
      <c r="E104" s="6"/>
      <c r="F104" s="6"/>
      <c r="G104" s="6"/>
      <c r="H104" s="6"/>
    </row>
    <row r="105" ht="78.0" customHeight="1" outlineLevel="1">
      <c r="A105" s="3" t="str">
        <f>IMAGE("https://collect-all-pets.github.io/assets/pets/096.png")</f>
        <v/>
      </c>
      <c r="B105" s="4" t="s">
        <v>103</v>
      </c>
      <c r="C105" s="23" t="s">
        <v>109</v>
      </c>
      <c r="D105" s="6"/>
      <c r="E105" s="6"/>
      <c r="F105" s="6"/>
      <c r="G105" s="6"/>
      <c r="H105" s="6"/>
    </row>
    <row r="106" ht="78.0" customHeight="1" outlineLevel="1">
      <c r="A106" s="3" t="str">
        <f>IMAGE("https://collect-all-pets.github.io/assets/pets/097.png")</f>
        <v/>
      </c>
      <c r="B106" s="4" t="s">
        <v>103</v>
      </c>
      <c r="C106" s="23" t="s">
        <v>110</v>
      </c>
      <c r="D106" s="6"/>
      <c r="E106" s="6"/>
      <c r="F106" s="6"/>
      <c r="G106" s="6"/>
      <c r="H106" s="6"/>
    </row>
    <row r="107" ht="78.0" customHeight="1" outlineLevel="1">
      <c r="A107" s="3" t="str">
        <f>IMAGE("https://collect-all-pets.github.io/assets/pets/098.png")</f>
        <v/>
      </c>
      <c r="B107" s="4" t="s">
        <v>103</v>
      </c>
      <c r="C107" s="23" t="s">
        <v>111</v>
      </c>
      <c r="D107" s="6"/>
      <c r="E107" s="6"/>
      <c r="F107" s="6"/>
      <c r="G107" s="6"/>
      <c r="H107" s="6"/>
    </row>
    <row r="108" ht="78.0" customHeight="1" outlineLevel="1">
      <c r="A108" s="3" t="str">
        <f>IMAGE("https://collect-all-pets.github.io/assets/pets/099.png")</f>
        <v/>
      </c>
      <c r="B108" s="4" t="s">
        <v>103</v>
      </c>
      <c r="C108" s="23" t="s">
        <v>112</v>
      </c>
      <c r="D108" s="6"/>
      <c r="E108" s="6"/>
      <c r="F108" s="6"/>
      <c r="G108" s="6"/>
      <c r="H108" s="6"/>
    </row>
    <row r="109" ht="78.0" customHeight="1" outlineLevel="1">
      <c r="A109" s="3" t="str">
        <f>IMAGE("https://collect-all-pets.github.io/assets/pets/100.png")</f>
        <v/>
      </c>
      <c r="B109" s="4" t="s">
        <v>103</v>
      </c>
      <c r="C109" s="23" t="s">
        <v>113</v>
      </c>
      <c r="D109" s="6"/>
      <c r="E109" s="6"/>
      <c r="F109" s="6"/>
      <c r="G109" s="6"/>
      <c r="H109" s="6"/>
    </row>
    <row r="110" ht="78.0" customHeight="1" outlineLevel="1">
      <c r="A110" s="3" t="str">
        <f>IMAGE("https://collect-all-pets.github.io/assets/pets/101.png")</f>
        <v/>
      </c>
      <c r="B110" s="4" t="s">
        <v>103</v>
      </c>
      <c r="C110" s="23" t="s">
        <v>114</v>
      </c>
      <c r="D110" s="6"/>
      <c r="E110" s="6"/>
      <c r="F110" s="6"/>
      <c r="G110" s="6"/>
      <c r="H110" s="6"/>
    </row>
    <row r="111" ht="78.0" customHeight="1" outlineLevel="1">
      <c r="A111" s="3" t="str">
        <f>IMAGE("https://collect-all-pets.github.io/assets/pets/102.png")</f>
        <v/>
      </c>
      <c r="B111" s="4" t="s">
        <v>103</v>
      </c>
      <c r="C111" s="23" t="s">
        <v>115</v>
      </c>
      <c r="D111" s="6"/>
      <c r="E111" s="6"/>
      <c r="F111" s="6"/>
      <c r="G111" s="6"/>
      <c r="H111" s="6"/>
    </row>
    <row r="112" ht="78.0" customHeight="1" outlineLevel="1">
      <c r="A112" s="3" t="str">
        <f>IMAGE("https://collect-all-pets.github.io/assets/pets/103.png")</f>
        <v/>
      </c>
      <c r="B112" s="4" t="s">
        <v>103</v>
      </c>
      <c r="C112" s="23" t="s">
        <v>116</v>
      </c>
      <c r="D112" s="6"/>
      <c r="E112" s="6"/>
      <c r="F112" s="6"/>
      <c r="G112" s="6"/>
      <c r="H112" s="6"/>
    </row>
    <row r="113" ht="78.0" customHeight="1" outlineLevel="1">
      <c r="A113" s="3" t="str">
        <f>IMAGE("https://collect-all-pets.github.io/assets/pets/104.png")</f>
        <v/>
      </c>
      <c r="B113" s="4" t="s">
        <v>103</v>
      </c>
      <c r="C113" s="23" t="s">
        <v>117</v>
      </c>
      <c r="D113" s="6"/>
      <c r="E113" s="6"/>
      <c r="F113" s="6"/>
      <c r="G113" s="6"/>
      <c r="H113" s="6"/>
    </row>
    <row r="114" ht="78.0" customHeight="1" outlineLevel="1">
      <c r="A114" s="3" t="str">
        <f>IMAGE("https://collect-all-pets.github.io/assets/pets/105.png")</f>
        <v/>
      </c>
      <c r="B114" s="4" t="s">
        <v>103</v>
      </c>
      <c r="C114" s="23" t="s">
        <v>118</v>
      </c>
      <c r="D114" s="6"/>
      <c r="E114" s="6"/>
      <c r="F114" s="6"/>
      <c r="G114" s="6"/>
      <c r="H114" s="6"/>
    </row>
    <row r="115" ht="78.0" customHeight="1" outlineLevel="1">
      <c r="A115" s="3" t="str">
        <f>IMAGE("https://collect-all-pets.github.io/assets/pets/106.png")</f>
        <v/>
      </c>
      <c r="B115" s="4" t="s">
        <v>103</v>
      </c>
      <c r="C115" s="23" t="s">
        <v>119</v>
      </c>
      <c r="D115" s="6"/>
      <c r="E115" s="6"/>
      <c r="F115" s="6"/>
      <c r="G115" s="6"/>
      <c r="H115" s="6"/>
    </row>
    <row r="116" ht="78.0" customHeight="1" outlineLevel="1">
      <c r="A116" s="3" t="str">
        <f>IMAGE("https://collect-all-pets.github.io/assets/pets/107.png")</f>
        <v/>
      </c>
      <c r="B116" s="4" t="s">
        <v>103</v>
      </c>
      <c r="C116" s="23" t="s">
        <v>120</v>
      </c>
      <c r="D116" s="6"/>
      <c r="E116" s="6"/>
      <c r="F116" s="6"/>
      <c r="G116" s="6"/>
      <c r="H116" s="6"/>
    </row>
    <row r="117" ht="78.0" customHeight="1" outlineLevel="1">
      <c r="A117" s="3" t="str">
        <f>IMAGE("https://collect-all-pets.github.io/assets/pets/108.png")</f>
        <v/>
      </c>
      <c r="B117" s="4" t="s">
        <v>103</v>
      </c>
      <c r="C117" s="23" t="s">
        <v>121</v>
      </c>
      <c r="D117" s="6"/>
      <c r="E117" s="6"/>
      <c r="F117" s="6"/>
      <c r="G117" s="6"/>
      <c r="H117" s="6"/>
    </row>
    <row r="118" ht="78.0" customHeight="1" outlineLevel="1">
      <c r="A118" s="3" t="str">
        <f>IMAGE("https://collect-all-pets.github.io/assets/pets/109.png")</f>
        <v/>
      </c>
      <c r="B118" s="4" t="s">
        <v>103</v>
      </c>
      <c r="C118" s="23" t="s">
        <v>122</v>
      </c>
      <c r="D118" s="6"/>
      <c r="E118" s="6"/>
      <c r="F118" s="6"/>
      <c r="G118" s="6"/>
      <c r="H118" s="6"/>
    </row>
    <row r="119" ht="78.0" customHeight="1" outlineLevel="1">
      <c r="A119" s="3" t="str">
        <f>IMAGE("https://collect-all-pets.github.io/assets/pets/110.png")</f>
        <v/>
      </c>
      <c r="B119" s="4" t="s">
        <v>103</v>
      </c>
      <c r="C119" s="23" t="s">
        <v>123</v>
      </c>
      <c r="D119" s="6"/>
      <c r="E119" s="6"/>
      <c r="F119" s="6"/>
      <c r="G119" s="6"/>
      <c r="H119" s="6"/>
    </row>
    <row r="120" ht="78.0" customHeight="1" outlineLevel="1">
      <c r="A120" s="3" t="str">
        <f>IMAGE("https://collect-all-pets.github.io/assets/pets/111.png")</f>
        <v/>
      </c>
      <c r="B120" s="4" t="s">
        <v>103</v>
      </c>
      <c r="C120" s="23" t="s">
        <v>124</v>
      </c>
      <c r="D120" s="6"/>
      <c r="E120" s="6"/>
      <c r="F120" s="6"/>
      <c r="G120" s="6"/>
      <c r="H120" s="6"/>
    </row>
    <row r="121" ht="78.0" customHeight="1" outlineLevel="1">
      <c r="A121" s="3" t="str">
        <f>IMAGE("https://collect-all-pets.github.io/assets/pets/112.png")</f>
        <v/>
      </c>
      <c r="B121" s="4" t="s">
        <v>103</v>
      </c>
      <c r="C121" s="23" t="s">
        <v>125</v>
      </c>
      <c r="D121" s="6"/>
      <c r="E121" s="6"/>
      <c r="F121" s="6"/>
      <c r="G121" s="6"/>
      <c r="H121" s="6"/>
    </row>
    <row r="122" ht="78.0" customHeight="1" outlineLevel="1">
      <c r="A122" s="3" t="str">
        <f>IMAGE("https://collect-all-pets.github.io/assets/pets/113.png")</f>
        <v/>
      </c>
      <c r="B122" s="4" t="s">
        <v>103</v>
      </c>
      <c r="C122" s="23" t="s">
        <v>126</v>
      </c>
      <c r="D122" s="6"/>
      <c r="E122" s="6"/>
      <c r="F122" s="6"/>
      <c r="G122" s="6"/>
      <c r="H122" s="6"/>
    </row>
    <row r="123" ht="78.0" customHeight="1" outlineLevel="1">
      <c r="A123" s="3" t="str">
        <f>IMAGE("https://collect-all-pets.github.io/assets/pets/114.png")</f>
        <v/>
      </c>
      <c r="B123" s="4" t="s">
        <v>103</v>
      </c>
      <c r="C123" s="23" t="s">
        <v>127</v>
      </c>
      <c r="D123" s="6"/>
      <c r="E123" s="6"/>
      <c r="F123" s="6"/>
      <c r="G123" s="6"/>
      <c r="H123" s="6"/>
    </row>
    <row r="124" ht="78.0" customHeight="1" outlineLevel="1">
      <c r="A124" s="3" t="str">
        <f>IMAGE("https://collect-all-pets.github.io/assets/pets/115.png")</f>
        <v/>
      </c>
      <c r="B124" s="4" t="s">
        <v>103</v>
      </c>
      <c r="C124" s="23" t="s">
        <v>128</v>
      </c>
      <c r="D124" s="6"/>
      <c r="E124" s="6"/>
      <c r="F124" s="6"/>
      <c r="G124" s="6"/>
      <c r="H124" s="6"/>
    </row>
    <row r="125" ht="78.0" customHeight="1" outlineLevel="1">
      <c r="A125" s="3" t="str">
        <f>IMAGE("https://collect-all-pets.github.io/assets/pets/116.png")</f>
        <v/>
      </c>
      <c r="B125" s="4" t="s">
        <v>103</v>
      </c>
      <c r="C125" s="23" t="s">
        <v>129</v>
      </c>
      <c r="D125" s="6"/>
      <c r="E125" s="6"/>
      <c r="F125" s="6"/>
      <c r="G125" s="6"/>
      <c r="H125" s="6"/>
    </row>
    <row r="126" ht="78.0" customHeight="1" outlineLevel="1">
      <c r="A126" s="3" t="str">
        <f>IMAGE("https://collect-all-pets.github.io/assets/pets/117.png")</f>
        <v/>
      </c>
      <c r="B126" s="4" t="s">
        <v>103</v>
      </c>
      <c r="C126" s="23" t="s">
        <v>130</v>
      </c>
      <c r="D126" s="6"/>
      <c r="E126" s="6"/>
      <c r="F126" s="6"/>
      <c r="G126" s="6"/>
      <c r="H126" s="6"/>
    </row>
    <row r="127" ht="78.0" customHeight="1" outlineLevel="1">
      <c r="A127" s="3" t="str">
        <f>IMAGE("https://collect-all-pets.github.io/assets/pets/118.png")</f>
        <v/>
      </c>
      <c r="B127" s="4" t="s">
        <v>103</v>
      </c>
      <c r="C127" s="23" t="s">
        <v>131</v>
      </c>
      <c r="D127" s="6"/>
      <c r="E127" s="6"/>
      <c r="F127" s="6"/>
      <c r="G127" s="6"/>
      <c r="H127" s="6"/>
    </row>
    <row r="128" ht="78.0" customHeight="1" outlineLevel="1">
      <c r="A128" s="3" t="str">
        <f>IMAGE("https://collect-all-pets.github.io/assets/pets/119.png")</f>
        <v/>
      </c>
      <c r="B128" s="4" t="s">
        <v>103</v>
      </c>
      <c r="C128" s="23" t="s">
        <v>132</v>
      </c>
      <c r="D128" s="6"/>
      <c r="E128" s="6"/>
      <c r="F128" s="6"/>
      <c r="G128" s="6"/>
      <c r="H128" s="6"/>
    </row>
    <row r="129" ht="78.0" customHeight="1" outlineLevel="1">
      <c r="A129" s="3" t="str">
        <f>IMAGE("https://collect-all-pets.github.io/assets/pets/120.png")</f>
        <v/>
      </c>
      <c r="B129" s="4" t="s">
        <v>103</v>
      </c>
      <c r="C129" s="23" t="s">
        <v>133</v>
      </c>
      <c r="D129" s="6"/>
      <c r="E129" s="6"/>
      <c r="F129" s="6"/>
      <c r="G129" s="6"/>
      <c r="H129" s="6"/>
    </row>
    <row r="130" ht="78.0" customHeight="1" outlineLevel="1">
      <c r="A130" s="3" t="str">
        <f>IMAGE("https://collect-all-pets.github.io/assets/pets/121.png")</f>
        <v/>
      </c>
      <c r="B130" s="4" t="s">
        <v>103</v>
      </c>
      <c r="C130" s="23" t="s">
        <v>134</v>
      </c>
      <c r="D130" s="6"/>
      <c r="E130" s="6"/>
      <c r="F130" s="6"/>
      <c r="G130" s="6"/>
      <c r="H130" s="6"/>
    </row>
    <row r="131" ht="78.0" customHeight="1" outlineLevel="1">
      <c r="A131" s="3" t="str">
        <f>IMAGE("https://collect-all-pets.github.io/assets/pets/122.png")</f>
        <v/>
      </c>
      <c r="B131" s="4" t="s">
        <v>103</v>
      </c>
      <c r="C131" s="23" t="s">
        <v>135</v>
      </c>
      <c r="D131" s="6"/>
      <c r="E131" s="6"/>
      <c r="F131" s="6"/>
      <c r="G131" s="6"/>
      <c r="H131" s="6"/>
    </row>
    <row r="132" ht="78.0" customHeight="1" outlineLevel="1">
      <c r="A132" s="3" t="str">
        <f>IMAGE("https://collect-all-pets.github.io/assets/pets/123.png")</f>
        <v/>
      </c>
      <c r="B132" s="4" t="s">
        <v>103</v>
      </c>
      <c r="C132" s="23" t="s">
        <v>136</v>
      </c>
      <c r="D132" s="6"/>
      <c r="E132" s="6"/>
      <c r="F132" s="6"/>
      <c r="G132" s="6"/>
      <c r="H132" s="6"/>
    </row>
    <row r="133" ht="78.0" customHeight="1" outlineLevel="1">
      <c r="A133" s="3" t="str">
        <f>IMAGE("https://collect-all-pets.github.io/assets/pets/124.png")</f>
        <v/>
      </c>
      <c r="B133" s="4" t="s">
        <v>103</v>
      </c>
      <c r="C133" s="23" t="s">
        <v>137</v>
      </c>
      <c r="D133" s="6"/>
      <c r="E133" s="6"/>
      <c r="F133" s="6"/>
      <c r="G133" s="6"/>
      <c r="H133" s="6"/>
    </row>
    <row r="134" ht="78.0" customHeight="1" outlineLevel="1">
      <c r="A134" s="3" t="str">
        <f>IMAGE("https://collect-all-pets.github.io/assets/pets/125.png")</f>
        <v/>
      </c>
      <c r="B134" s="4" t="s">
        <v>103</v>
      </c>
      <c r="C134" s="23" t="s">
        <v>138</v>
      </c>
      <c r="D134" s="6"/>
      <c r="E134" s="6"/>
      <c r="F134" s="6"/>
      <c r="G134" s="6"/>
      <c r="H134" s="6"/>
    </row>
    <row r="135" ht="78.0" customHeight="1" outlineLevel="1">
      <c r="A135" s="3" t="str">
        <f>IMAGE("https://collect-all-pets.github.io/assets/pets/126.png")</f>
        <v/>
      </c>
      <c r="B135" s="4" t="s">
        <v>103</v>
      </c>
      <c r="C135" s="23" t="s">
        <v>139</v>
      </c>
      <c r="D135" s="6"/>
      <c r="E135" s="6"/>
      <c r="F135" s="6"/>
      <c r="G135" s="6"/>
      <c r="H135" s="6"/>
    </row>
    <row r="136" ht="78.0" customHeight="1" outlineLevel="1">
      <c r="A136" s="3" t="str">
        <f>IMAGE("https://collect-all-pets.github.io/assets/pets/127.png")</f>
        <v/>
      </c>
      <c r="B136" s="4" t="s">
        <v>103</v>
      </c>
      <c r="C136" s="23" t="s">
        <v>140</v>
      </c>
      <c r="D136" s="6"/>
      <c r="E136" s="6"/>
      <c r="F136" s="6"/>
      <c r="G136" s="6"/>
      <c r="H136" s="6"/>
    </row>
    <row r="137" ht="78.0" customHeight="1" outlineLevel="1">
      <c r="A137" s="3" t="str">
        <f>IMAGE("https://collect-all-pets.github.io/assets/pets/128.png")</f>
        <v/>
      </c>
      <c r="B137" s="4" t="s">
        <v>103</v>
      </c>
      <c r="C137" s="23" t="s">
        <v>141</v>
      </c>
      <c r="D137" s="6"/>
      <c r="E137" s="6"/>
      <c r="F137" s="6"/>
      <c r="G137" s="6"/>
      <c r="H137" s="6"/>
    </row>
    <row r="138" ht="78.0" customHeight="1" outlineLevel="1">
      <c r="A138" s="3" t="str">
        <f>IMAGE("https://collect-all-pets.github.io/assets/pets/129.png")</f>
        <v/>
      </c>
      <c r="B138" s="4" t="s">
        <v>103</v>
      </c>
      <c r="C138" s="23" t="s">
        <v>142</v>
      </c>
      <c r="D138" s="6"/>
      <c r="E138" s="6"/>
      <c r="F138" s="6"/>
      <c r="G138" s="6"/>
      <c r="H138" s="6"/>
    </row>
    <row r="139" ht="78.0" customHeight="1" outlineLevel="1">
      <c r="A139" s="3" t="str">
        <f>IMAGE("https://collect-all-pets.github.io/assets/pets/130.png")</f>
        <v/>
      </c>
      <c r="B139" s="4" t="s">
        <v>103</v>
      </c>
      <c r="C139" s="23" t="s">
        <v>143</v>
      </c>
      <c r="D139" s="6"/>
      <c r="E139" s="6"/>
      <c r="F139" s="6"/>
      <c r="G139" s="6"/>
      <c r="H139" s="6"/>
    </row>
    <row r="140" ht="78.0" customHeight="1" outlineLevel="1">
      <c r="A140" s="3" t="str">
        <f>IMAGE("https://collect-all-pets.github.io/assets/pets/131.png")</f>
        <v/>
      </c>
      <c r="B140" s="4" t="s">
        <v>103</v>
      </c>
      <c r="C140" s="23" t="s">
        <v>144</v>
      </c>
      <c r="D140" s="6"/>
      <c r="E140" s="6"/>
      <c r="F140" s="6"/>
      <c r="G140" s="6"/>
      <c r="H140" s="6"/>
    </row>
    <row r="141" ht="78.0" customHeight="1" outlineLevel="1">
      <c r="A141" s="3" t="str">
        <f>IMAGE("https://collect-all-pets.github.io/assets/pets/132.png")</f>
        <v/>
      </c>
      <c r="B141" s="4" t="s">
        <v>103</v>
      </c>
      <c r="C141" s="23" t="s">
        <v>145</v>
      </c>
      <c r="D141" s="6"/>
      <c r="E141" s="6"/>
      <c r="F141" s="6"/>
      <c r="G141" s="6"/>
      <c r="H141" s="6"/>
    </row>
    <row r="142" ht="78.0" customHeight="1" outlineLevel="1">
      <c r="A142" s="3" t="str">
        <f>IMAGE("https://collect-all-pets.github.io/assets/pets/133.png")</f>
        <v/>
      </c>
      <c r="B142" s="4" t="s">
        <v>103</v>
      </c>
      <c r="C142" s="23" t="s">
        <v>146</v>
      </c>
      <c r="D142" s="6"/>
      <c r="E142" s="6"/>
      <c r="F142" s="6"/>
      <c r="G142" s="6"/>
      <c r="H142" s="6"/>
    </row>
    <row r="143" ht="78.0" customHeight="1" outlineLevel="1">
      <c r="A143" s="3" t="str">
        <f>IMAGE("https://collect-all-pets.github.io/assets/pets/134.png")</f>
        <v/>
      </c>
      <c r="B143" s="4" t="s">
        <v>103</v>
      </c>
      <c r="C143" s="23" t="s">
        <v>147</v>
      </c>
      <c r="D143" s="6"/>
      <c r="E143" s="6"/>
      <c r="F143" s="6"/>
      <c r="G143" s="6"/>
      <c r="H143" s="6"/>
    </row>
    <row r="144" ht="78.0" customHeight="1" outlineLevel="1">
      <c r="A144" s="3" t="str">
        <f>IMAGE("https://collect-all-pets.github.io/assets/pets/135.png")</f>
        <v/>
      </c>
      <c r="B144" s="4" t="s">
        <v>103</v>
      </c>
      <c r="C144" s="23" t="s">
        <v>148</v>
      </c>
      <c r="D144" s="6"/>
      <c r="E144" s="6"/>
      <c r="F144" s="6"/>
      <c r="G144" s="6"/>
      <c r="H144" s="6"/>
    </row>
    <row r="145" ht="78.0" customHeight="1" outlineLevel="1">
      <c r="A145" s="3" t="str">
        <f>IMAGE("https://collect-all-pets.github.io/assets/pets/136.png")</f>
        <v/>
      </c>
      <c r="B145" s="4" t="s">
        <v>103</v>
      </c>
      <c r="C145" s="23" t="s">
        <v>149</v>
      </c>
      <c r="D145" s="6"/>
      <c r="E145" s="6"/>
      <c r="F145" s="6"/>
      <c r="G145" s="6"/>
      <c r="H145" s="6"/>
    </row>
    <row r="146" ht="78.0" customHeight="1" outlineLevel="1">
      <c r="A146" s="3" t="str">
        <f>IMAGE("https://collect-all-pets.github.io/assets/pets/137.png")</f>
        <v/>
      </c>
      <c r="B146" s="4" t="s">
        <v>103</v>
      </c>
      <c r="C146" s="23" t="s">
        <v>150</v>
      </c>
      <c r="D146" s="6"/>
      <c r="E146" s="6"/>
      <c r="F146" s="6"/>
      <c r="G146" s="6"/>
      <c r="H146" s="6"/>
    </row>
    <row r="147" ht="78.0" customHeight="1" outlineLevel="1">
      <c r="A147" s="3" t="str">
        <f>IMAGE("https://collect-all-pets.github.io/assets/pets/138.png")</f>
        <v/>
      </c>
      <c r="B147" s="4" t="s">
        <v>103</v>
      </c>
      <c r="C147" s="23" t="s">
        <v>151</v>
      </c>
      <c r="D147" s="6"/>
      <c r="E147" s="6"/>
      <c r="F147" s="6"/>
      <c r="G147" s="6"/>
      <c r="H147" s="6"/>
    </row>
    <row r="148" ht="78.0" customHeight="1" outlineLevel="1">
      <c r="A148" s="3" t="str">
        <f>IMAGE("https://collect-all-pets.github.io/assets/pets/139.png")</f>
        <v/>
      </c>
      <c r="B148" s="4" t="s">
        <v>103</v>
      </c>
      <c r="C148" s="23" t="s">
        <v>152</v>
      </c>
      <c r="D148" s="6"/>
      <c r="E148" s="6"/>
      <c r="F148" s="6"/>
      <c r="G148" s="6"/>
      <c r="H148" s="6"/>
    </row>
    <row r="149" ht="78.0" customHeight="1" outlineLevel="1">
      <c r="A149" s="3" t="str">
        <f>IMAGE("https://collect-all-pets.github.io/assets/pets/140.png")</f>
        <v/>
      </c>
      <c r="B149" s="4" t="s">
        <v>103</v>
      </c>
      <c r="C149" s="23" t="s">
        <v>153</v>
      </c>
      <c r="D149" s="6"/>
      <c r="E149" s="6"/>
      <c r="F149" s="6"/>
      <c r="G149" s="6"/>
      <c r="H149" s="6"/>
    </row>
    <row r="150" ht="78.0" customHeight="1" outlineLevel="1">
      <c r="A150" s="3" t="str">
        <f>IMAGE("https://collect-all-pets.github.io/assets/pets/141.png")</f>
        <v/>
      </c>
      <c r="B150" s="4" t="s">
        <v>103</v>
      </c>
      <c r="C150" s="23" t="s">
        <v>154</v>
      </c>
      <c r="D150" s="6"/>
      <c r="E150" s="6"/>
      <c r="F150" s="6"/>
      <c r="G150" s="6"/>
      <c r="H150" s="6"/>
    </row>
    <row r="151" ht="78.0" customHeight="1" outlineLevel="1">
      <c r="A151" s="3" t="str">
        <f>IMAGE("https://collect-all-pets.github.io/assets/pets/142.png")</f>
        <v/>
      </c>
      <c r="B151" s="4" t="s">
        <v>103</v>
      </c>
      <c r="C151" s="23" t="s">
        <v>155</v>
      </c>
      <c r="D151" s="6"/>
      <c r="E151" s="6"/>
      <c r="F151" s="6"/>
      <c r="G151" s="6"/>
      <c r="H151" s="6"/>
    </row>
    <row r="152" ht="78.0" customHeight="1" outlineLevel="1">
      <c r="A152" s="3" t="str">
        <f>IMAGE("https://collect-all-pets.github.io/assets/pets/143.png")</f>
        <v/>
      </c>
      <c r="B152" s="4" t="s">
        <v>103</v>
      </c>
      <c r="C152" s="23" t="s">
        <v>156</v>
      </c>
      <c r="D152" s="6"/>
      <c r="E152" s="6"/>
      <c r="F152" s="6"/>
      <c r="G152" s="6"/>
      <c r="H152" s="6"/>
    </row>
    <row r="153" ht="78.0" customHeight="1" outlineLevel="1">
      <c r="A153" s="3" t="str">
        <f>IMAGE("https://collect-all-pets.github.io/assets/pets/144.png")</f>
        <v/>
      </c>
      <c r="B153" s="4" t="s">
        <v>103</v>
      </c>
      <c r="C153" s="23" t="s">
        <v>157</v>
      </c>
      <c r="D153" s="6"/>
      <c r="E153" s="6"/>
      <c r="F153" s="6"/>
      <c r="G153" s="6"/>
      <c r="H153" s="6"/>
    </row>
    <row r="154" ht="78.0" customHeight="1" outlineLevel="1">
      <c r="A154" s="3" t="str">
        <f>IMAGE("https://collect-all-pets.github.io/assets/pets/145.png")</f>
        <v/>
      </c>
      <c r="B154" s="4" t="s">
        <v>103</v>
      </c>
      <c r="C154" s="23" t="s">
        <v>158</v>
      </c>
      <c r="D154" s="6"/>
      <c r="E154" s="6"/>
      <c r="F154" s="6"/>
      <c r="G154" s="6"/>
      <c r="H154" s="6"/>
    </row>
    <row r="155" ht="78.0" customHeight="1" outlineLevel="1">
      <c r="A155" s="3" t="str">
        <f>IMAGE("https://collect-all-pets.github.io/assets/pets/146.png")</f>
        <v/>
      </c>
      <c r="B155" s="4" t="s">
        <v>103</v>
      </c>
      <c r="C155" s="23" t="s">
        <v>159</v>
      </c>
      <c r="D155" s="6"/>
      <c r="E155" s="6"/>
      <c r="F155" s="6"/>
      <c r="G155" s="6"/>
      <c r="H155" s="6"/>
    </row>
    <row r="156" ht="78.0" customHeight="1" outlineLevel="1">
      <c r="A156" s="3" t="str">
        <f>IMAGE("https://collect-all-pets.github.io/assets/pets/147.png")</f>
        <v/>
      </c>
      <c r="B156" s="4" t="s">
        <v>103</v>
      </c>
      <c r="C156" s="23" t="s">
        <v>160</v>
      </c>
      <c r="D156" s="6"/>
      <c r="E156" s="6"/>
      <c r="F156" s="6"/>
      <c r="G156" s="6"/>
      <c r="H156" s="6"/>
    </row>
    <row r="157" ht="78.0" customHeight="1" outlineLevel="1">
      <c r="A157" s="3" t="str">
        <f>IMAGE("https://collect-all-pets.github.io/assets/pets/148.png")</f>
        <v/>
      </c>
      <c r="B157" s="4" t="s">
        <v>103</v>
      </c>
      <c r="C157" s="23" t="s">
        <v>161</v>
      </c>
      <c r="D157" s="6"/>
      <c r="E157" s="6"/>
      <c r="F157" s="6"/>
      <c r="G157" s="6"/>
      <c r="H157" s="6"/>
    </row>
    <row r="158" ht="78.0" customHeight="1" outlineLevel="1">
      <c r="A158" s="3" t="str">
        <f>IMAGE("https://collect-all-pets.github.io/assets/pets/149.png")</f>
        <v/>
      </c>
      <c r="B158" s="4" t="s">
        <v>103</v>
      </c>
      <c r="C158" s="23" t="s">
        <v>162</v>
      </c>
      <c r="D158" s="6"/>
      <c r="E158" s="6"/>
      <c r="F158" s="6"/>
      <c r="G158" s="6"/>
      <c r="H158" s="6"/>
    </row>
    <row r="159" ht="78.0" customHeight="1" outlineLevel="1">
      <c r="A159" s="3" t="str">
        <f>IMAGE("https://collect-all-pets.github.io/assets/pets/150.png")</f>
        <v/>
      </c>
      <c r="B159" s="4" t="s">
        <v>103</v>
      </c>
      <c r="C159" s="23" t="s">
        <v>163</v>
      </c>
      <c r="D159" s="6"/>
      <c r="E159" s="6"/>
      <c r="F159" s="6"/>
      <c r="G159" s="6"/>
      <c r="H159" s="6"/>
    </row>
    <row r="160" ht="14.25" customHeight="1">
      <c r="A160" s="9"/>
      <c r="B160" s="28" t="s">
        <v>103</v>
      </c>
      <c r="C160" s="11" t="s">
        <v>52</v>
      </c>
      <c r="D160" s="12" t="str">
        <f t="shared" ref="D160:H160" si="7">concatenate(D161, " / 60")</f>
        <v>0 / 60</v>
      </c>
      <c r="E160" s="12" t="str">
        <f t="shared" si="7"/>
        <v>0 / 60</v>
      </c>
      <c r="F160" s="12" t="str">
        <f t="shared" si="7"/>
        <v>0 / 60</v>
      </c>
      <c r="G160" s="12" t="str">
        <f t="shared" si="7"/>
        <v>0 / 60</v>
      </c>
      <c r="H160" s="12" t="str">
        <f t="shared" si="7"/>
        <v>0 / 60</v>
      </c>
      <c r="I160" s="13" t="str">
        <f>concatenate(I161, " / 300")</f>
        <v>0 / 300</v>
      </c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</row>
    <row r="161" ht="14.25" hidden="1" customHeight="1">
      <c r="A161" s="9"/>
      <c r="B161" s="4"/>
      <c r="C161" s="15"/>
      <c r="D161" s="25">
        <f t="shared" ref="D161:H161" si="8">counta(D100:D159)</f>
        <v>0</v>
      </c>
      <c r="E161" s="25">
        <f t="shared" si="8"/>
        <v>0</v>
      </c>
      <c r="F161" s="25">
        <f t="shared" si="8"/>
        <v>0</v>
      </c>
      <c r="G161" s="25">
        <f t="shared" si="8"/>
        <v>0</v>
      </c>
      <c r="H161" s="25">
        <f t="shared" si="8"/>
        <v>0</v>
      </c>
      <c r="I161" s="26">
        <f>Sum(D161:H161)</f>
        <v>0</v>
      </c>
    </row>
    <row r="162" ht="14.25" customHeight="1">
      <c r="A162" s="9"/>
      <c r="B162" s="29" t="s">
        <v>103</v>
      </c>
      <c r="C162" s="20" t="s">
        <v>53</v>
      </c>
      <c r="D162" s="21">
        <f t="shared" ref="D162:H162" si="9">D161/60</f>
        <v>0</v>
      </c>
      <c r="E162" s="21">
        <f t="shared" si="9"/>
        <v>0</v>
      </c>
      <c r="F162" s="21">
        <f t="shared" si="9"/>
        <v>0</v>
      </c>
      <c r="G162" s="21">
        <f t="shared" si="9"/>
        <v>0</v>
      </c>
      <c r="H162" s="21">
        <f t="shared" si="9"/>
        <v>0</v>
      </c>
      <c r="I162" s="22">
        <f>I161/(60*5)</f>
        <v>0</v>
      </c>
    </row>
    <row r="163" ht="14.25" customHeight="1">
      <c r="A163" s="9"/>
      <c r="B163" s="4"/>
      <c r="C163" s="23"/>
      <c r="D163" s="4"/>
      <c r="E163" s="4"/>
      <c r="F163" s="4"/>
      <c r="G163" s="4"/>
      <c r="H163" s="4"/>
    </row>
    <row r="164" ht="78.0" customHeight="1" outlineLevel="1">
      <c r="A164" s="3" t="str">
        <f>IMAGE("https://collect-all-pets.github.io/assets/pets/151.png")</f>
        <v/>
      </c>
      <c r="B164" s="4" t="s">
        <v>164</v>
      </c>
      <c r="C164" s="23" t="s">
        <v>165</v>
      </c>
      <c r="D164" s="6"/>
      <c r="E164" s="6"/>
      <c r="F164" s="6"/>
      <c r="G164" s="6"/>
      <c r="H164" s="6"/>
    </row>
    <row r="165" ht="78.0" customHeight="1" outlineLevel="1">
      <c r="A165" s="3" t="str">
        <f>IMAGE("https://collect-all-pets.github.io/assets/pets/152.png")</f>
        <v/>
      </c>
      <c r="B165" s="4" t="s">
        <v>164</v>
      </c>
      <c r="C165" s="23" t="s">
        <v>166</v>
      </c>
      <c r="D165" s="6"/>
      <c r="E165" s="6"/>
      <c r="F165" s="6"/>
      <c r="G165" s="6"/>
      <c r="H165" s="6"/>
    </row>
    <row r="166" ht="78.0" customHeight="1" outlineLevel="1">
      <c r="A166" s="3" t="str">
        <f>IMAGE("https://collect-all-pets.github.io/assets/pets/153.png")</f>
        <v/>
      </c>
      <c r="B166" s="4" t="s">
        <v>164</v>
      </c>
      <c r="C166" s="23" t="s">
        <v>167</v>
      </c>
      <c r="D166" s="6"/>
      <c r="E166" s="6"/>
      <c r="F166" s="6"/>
      <c r="G166" s="6"/>
      <c r="H166" s="6"/>
    </row>
    <row r="167" ht="78.0" customHeight="1" outlineLevel="1">
      <c r="A167" s="3" t="str">
        <f>IMAGE("https://collect-all-pets.github.io/assets/pets/154.png")</f>
        <v/>
      </c>
      <c r="B167" s="4" t="s">
        <v>164</v>
      </c>
      <c r="C167" s="23" t="s">
        <v>168</v>
      </c>
      <c r="D167" s="6"/>
      <c r="E167" s="6"/>
      <c r="F167" s="6"/>
      <c r="G167" s="6"/>
      <c r="H167" s="6"/>
    </row>
    <row r="168" ht="78.0" customHeight="1" outlineLevel="1">
      <c r="A168" s="9" t="str">
        <f>IMAGE("https://collect-all-pets.github.io/assets/pets/155.png")</f>
        <v/>
      </c>
      <c r="B168" s="4" t="s">
        <v>164</v>
      </c>
      <c r="C168" s="23" t="s">
        <v>169</v>
      </c>
      <c r="D168" s="6"/>
      <c r="E168" s="6"/>
      <c r="F168" s="6"/>
      <c r="G168" s="6"/>
      <c r="H168" s="6"/>
    </row>
    <row r="169" ht="78.0" customHeight="1" outlineLevel="1">
      <c r="A169" s="9" t="str">
        <f>IMAGE("https://collect-all-pets.github.io/assets/pets/156.png")</f>
        <v/>
      </c>
      <c r="B169" s="4" t="s">
        <v>164</v>
      </c>
      <c r="C169" s="23" t="s">
        <v>170</v>
      </c>
      <c r="D169" s="6"/>
      <c r="E169" s="6"/>
      <c r="F169" s="6"/>
      <c r="G169" s="6"/>
      <c r="H169" s="6"/>
    </row>
    <row r="170" ht="78.0" customHeight="1" outlineLevel="1">
      <c r="A170" s="18" t="str">
        <f>IMAGE("https://collect-all-pets.github.io/assets/pets/157.png")</f>
        <v/>
      </c>
      <c r="B170" s="4" t="s">
        <v>164</v>
      </c>
      <c r="C170" s="23" t="s">
        <v>171</v>
      </c>
      <c r="D170" s="6"/>
      <c r="E170" s="6"/>
      <c r="F170" s="6"/>
      <c r="G170" s="6"/>
      <c r="H170" s="6"/>
    </row>
    <row r="171" ht="78.0" customHeight="1" outlineLevel="1">
      <c r="A171" s="9" t="str">
        <f>IMAGE("https://collect-all-pets.github.io/assets/pets/158.png")</f>
        <v/>
      </c>
      <c r="B171" s="4" t="s">
        <v>164</v>
      </c>
      <c r="C171" s="23" t="s">
        <v>172</v>
      </c>
      <c r="D171" s="6"/>
      <c r="E171" s="6"/>
      <c r="F171" s="6"/>
      <c r="G171" s="6"/>
      <c r="H171" s="6"/>
    </row>
    <row r="172" ht="78.0" customHeight="1" outlineLevel="1">
      <c r="A172" s="3" t="str">
        <f>IMAGE("https://collect-all-pets.github.io/assets/pets/159.png")</f>
        <v/>
      </c>
      <c r="B172" s="4" t="s">
        <v>164</v>
      </c>
      <c r="C172" s="23" t="s">
        <v>173</v>
      </c>
      <c r="D172" s="6"/>
      <c r="E172" s="6"/>
      <c r="F172" s="6"/>
      <c r="G172" s="6"/>
      <c r="H172" s="6"/>
    </row>
    <row r="173" ht="78.0" customHeight="1" outlineLevel="1">
      <c r="A173" s="3" t="str">
        <f>IMAGE("https://collect-all-pets.github.io/assets/pets/160.png")</f>
        <v/>
      </c>
      <c r="B173" s="4" t="s">
        <v>164</v>
      </c>
      <c r="C173" s="23" t="s">
        <v>174</v>
      </c>
      <c r="D173" s="6"/>
      <c r="E173" s="6"/>
      <c r="F173" s="6"/>
      <c r="G173" s="6"/>
      <c r="H173" s="6"/>
    </row>
    <row r="174" ht="78.0" customHeight="1" outlineLevel="1">
      <c r="A174" s="3" t="str">
        <f>IMAGE("https://collect-all-pets.github.io/assets/pets/161.png")</f>
        <v/>
      </c>
      <c r="B174" s="4" t="s">
        <v>164</v>
      </c>
      <c r="C174" s="23" t="s">
        <v>175</v>
      </c>
      <c r="D174" s="6"/>
      <c r="E174" s="6"/>
      <c r="F174" s="6"/>
      <c r="G174" s="6"/>
      <c r="H174" s="6"/>
    </row>
    <row r="175" ht="78.0" customHeight="1" outlineLevel="1">
      <c r="A175" s="3" t="str">
        <f>IMAGE("https://collect-all-pets.github.io/assets/pets/162.png")</f>
        <v/>
      </c>
      <c r="B175" s="4" t="s">
        <v>164</v>
      </c>
      <c r="C175" s="23" t="s">
        <v>176</v>
      </c>
      <c r="D175" s="6"/>
      <c r="E175" s="6"/>
      <c r="F175" s="6"/>
      <c r="G175" s="6"/>
      <c r="H175" s="6"/>
    </row>
    <row r="176" ht="78.0" customHeight="1" outlineLevel="1">
      <c r="A176" s="3" t="str">
        <f>IMAGE("https://collect-all-pets.github.io/assets/pets/163.png")</f>
        <v/>
      </c>
      <c r="B176" s="4" t="s">
        <v>164</v>
      </c>
      <c r="C176" s="23" t="s">
        <v>177</v>
      </c>
      <c r="D176" s="6"/>
      <c r="E176" s="6"/>
      <c r="F176" s="6"/>
      <c r="G176" s="6"/>
      <c r="H176" s="6"/>
    </row>
    <row r="177" ht="78.0" customHeight="1" outlineLevel="1">
      <c r="A177" s="3" t="str">
        <f>IMAGE("https://collect-all-pets.github.io/assets/pets/164.png")</f>
        <v/>
      </c>
      <c r="B177" s="4" t="s">
        <v>164</v>
      </c>
      <c r="C177" s="23" t="s">
        <v>178</v>
      </c>
      <c r="D177" s="6"/>
      <c r="E177" s="6"/>
      <c r="F177" s="6"/>
      <c r="G177" s="6"/>
      <c r="H177" s="6"/>
    </row>
    <row r="178" ht="78.0" customHeight="1" outlineLevel="1">
      <c r="A178" s="3" t="str">
        <f>IMAGE("https://collect-all-pets.github.io/assets/pets/165.png")</f>
        <v/>
      </c>
      <c r="B178" s="4" t="s">
        <v>164</v>
      </c>
      <c r="C178" s="23" t="s">
        <v>179</v>
      </c>
      <c r="D178" s="6"/>
      <c r="E178" s="6"/>
      <c r="F178" s="6"/>
      <c r="G178" s="6"/>
      <c r="H178" s="6"/>
    </row>
    <row r="179" ht="78.0" customHeight="1" outlineLevel="1">
      <c r="A179" s="3" t="str">
        <f>IMAGE("https://collect-all-pets.github.io/assets/pets/166.png")</f>
        <v/>
      </c>
      <c r="B179" s="4" t="s">
        <v>164</v>
      </c>
      <c r="C179" s="23" t="s">
        <v>180</v>
      </c>
      <c r="D179" s="6"/>
      <c r="E179" s="6"/>
      <c r="F179" s="6"/>
      <c r="G179" s="6"/>
      <c r="H179" s="6"/>
    </row>
    <row r="180" ht="78.0" customHeight="1" outlineLevel="1">
      <c r="A180" s="3" t="str">
        <f>IMAGE("https://collect-all-pets.github.io/assets/pets/167.png")</f>
        <v/>
      </c>
      <c r="B180" s="4" t="s">
        <v>164</v>
      </c>
      <c r="C180" s="23" t="s">
        <v>181</v>
      </c>
      <c r="D180" s="6"/>
      <c r="E180" s="6"/>
      <c r="F180" s="6"/>
      <c r="G180" s="6"/>
      <c r="H180" s="6"/>
    </row>
    <row r="181" ht="78.0" customHeight="1" outlineLevel="1">
      <c r="A181" s="3" t="str">
        <f>IMAGE("https://collect-all-pets.github.io/assets/pets/168.png")</f>
        <v/>
      </c>
      <c r="B181" s="4" t="s">
        <v>164</v>
      </c>
      <c r="C181" s="23" t="s">
        <v>182</v>
      </c>
      <c r="D181" s="6"/>
      <c r="E181" s="6"/>
      <c r="F181" s="6"/>
      <c r="G181" s="6"/>
      <c r="H181" s="6"/>
    </row>
    <row r="182" ht="78.0" customHeight="1" outlineLevel="1">
      <c r="A182" s="3" t="str">
        <f>IMAGE("https://collect-all-pets.github.io/assets/pets/169.png")</f>
        <v/>
      </c>
      <c r="B182" s="4" t="s">
        <v>164</v>
      </c>
      <c r="C182" s="23" t="s">
        <v>183</v>
      </c>
      <c r="D182" s="6"/>
      <c r="E182" s="6"/>
      <c r="F182" s="6"/>
      <c r="G182" s="6"/>
      <c r="H182" s="6"/>
    </row>
    <row r="183" ht="78.0" customHeight="1" outlineLevel="1">
      <c r="A183" s="3" t="str">
        <f>IMAGE("https://collect-all-pets.github.io/assets/pets/170.png")</f>
        <v/>
      </c>
      <c r="B183" s="4" t="s">
        <v>164</v>
      </c>
      <c r="C183" s="23" t="s">
        <v>184</v>
      </c>
      <c r="D183" s="6"/>
      <c r="E183" s="6"/>
      <c r="F183" s="6"/>
      <c r="G183" s="6"/>
      <c r="H183" s="6"/>
    </row>
    <row r="184" ht="78.0" customHeight="1" outlineLevel="1">
      <c r="A184" s="3" t="str">
        <f>IMAGE("https://collect-all-pets.github.io/assets/pets/171.png")</f>
        <v/>
      </c>
      <c r="B184" s="4" t="s">
        <v>164</v>
      </c>
      <c r="C184" s="23" t="s">
        <v>185</v>
      </c>
      <c r="D184" s="6"/>
      <c r="E184" s="6"/>
      <c r="F184" s="6"/>
      <c r="G184" s="6"/>
      <c r="H184" s="6"/>
    </row>
    <row r="185" ht="78.0" customHeight="1" outlineLevel="1">
      <c r="A185" s="3" t="str">
        <f>IMAGE("https://collect-all-pets.github.io/assets/pets/172.png")</f>
        <v/>
      </c>
      <c r="B185" s="4" t="s">
        <v>164</v>
      </c>
      <c r="C185" s="23" t="s">
        <v>186</v>
      </c>
      <c r="D185" s="6"/>
      <c r="E185" s="6"/>
      <c r="F185" s="6"/>
      <c r="G185" s="6"/>
      <c r="H185" s="6"/>
    </row>
    <row r="186" ht="78.0" customHeight="1" outlineLevel="1">
      <c r="A186" s="3" t="str">
        <f>IMAGE("https://collect-all-pets.github.io/assets/pets/173.png")</f>
        <v/>
      </c>
      <c r="B186" s="4" t="s">
        <v>164</v>
      </c>
      <c r="C186" s="23" t="s">
        <v>187</v>
      </c>
      <c r="D186" s="6"/>
      <c r="E186" s="6"/>
      <c r="F186" s="6"/>
      <c r="G186" s="6"/>
      <c r="H186" s="6"/>
    </row>
    <row r="187" ht="78.0" customHeight="1" outlineLevel="1">
      <c r="A187" s="3" t="str">
        <f>IMAGE("https://collect-all-pets.github.io/assets/pets/174.png")</f>
        <v/>
      </c>
      <c r="B187" s="4" t="s">
        <v>164</v>
      </c>
      <c r="C187" s="23" t="s">
        <v>188</v>
      </c>
      <c r="D187" s="6"/>
      <c r="E187" s="6"/>
      <c r="F187" s="6"/>
      <c r="G187" s="6"/>
      <c r="H187" s="6"/>
    </row>
    <row r="188" ht="78.0" customHeight="1" outlineLevel="1">
      <c r="A188" s="3" t="str">
        <f>IMAGE("https://collect-all-pets.github.io/assets/pets/175.png")</f>
        <v/>
      </c>
      <c r="B188" s="4" t="s">
        <v>164</v>
      </c>
      <c r="C188" s="23" t="s">
        <v>189</v>
      </c>
      <c r="D188" s="6"/>
      <c r="E188" s="6"/>
      <c r="F188" s="6"/>
      <c r="G188" s="6"/>
      <c r="H188" s="6"/>
    </row>
    <row r="189" ht="78.0" customHeight="1" outlineLevel="1">
      <c r="A189" s="3" t="str">
        <f>IMAGE("https://collect-all-pets.github.io/assets/pets/176.png")</f>
        <v/>
      </c>
      <c r="B189" s="4" t="s">
        <v>164</v>
      </c>
      <c r="C189" s="23" t="s">
        <v>190</v>
      </c>
      <c r="D189" s="6"/>
      <c r="E189" s="6"/>
      <c r="F189" s="6"/>
      <c r="G189" s="6"/>
      <c r="H189" s="6"/>
    </row>
    <row r="190" ht="78.0" customHeight="1" outlineLevel="1">
      <c r="A190" s="3" t="str">
        <f>IMAGE("https://collect-all-pets.github.io/assets/pets/177.png")</f>
        <v/>
      </c>
      <c r="B190" s="4" t="s">
        <v>164</v>
      </c>
      <c r="C190" s="23" t="s">
        <v>191</v>
      </c>
      <c r="D190" s="6"/>
      <c r="E190" s="6"/>
      <c r="F190" s="6"/>
      <c r="G190" s="6"/>
      <c r="H190" s="6"/>
    </row>
    <row r="191" ht="78.0" customHeight="1" outlineLevel="1">
      <c r="A191" s="3" t="str">
        <f>IMAGE("https://collect-all-pets.github.io/assets/pets/178.png")</f>
        <v/>
      </c>
      <c r="B191" s="4" t="s">
        <v>164</v>
      </c>
      <c r="C191" s="23" t="s">
        <v>192</v>
      </c>
      <c r="D191" s="6"/>
      <c r="E191" s="6"/>
      <c r="F191" s="6"/>
      <c r="G191" s="6"/>
      <c r="H191" s="6"/>
    </row>
    <row r="192" ht="78.0" customHeight="1" outlineLevel="1">
      <c r="A192" s="3" t="str">
        <f>IMAGE("https://collect-all-pets.github.io/assets/pets/179.png")</f>
        <v/>
      </c>
      <c r="B192" s="4" t="s">
        <v>164</v>
      </c>
      <c r="C192" s="23" t="s">
        <v>193</v>
      </c>
      <c r="D192" s="6"/>
      <c r="E192" s="6"/>
      <c r="F192" s="6"/>
      <c r="G192" s="6"/>
      <c r="H192" s="6"/>
    </row>
    <row r="193" ht="78.0" customHeight="1" outlineLevel="1">
      <c r="A193" s="3" t="str">
        <f>IMAGE("https://collect-all-pets.github.io/assets/pets/180.png")</f>
        <v/>
      </c>
      <c r="B193" s="4" t="s">
        <v>164</v>
      </c>
      <c r="C193" s="23" t="s">
        <v>194</v>
      </c>
      <c r="D193" s="6"/>
      <c r="E193" s="6"/>
      <c r="F193" s="6"/>
      <c r="G193" s="6"/>
      <c r="H193" s="6"/>
    </row>
    <row r="194" ht="78.0" customHeight="1" outlineLevel="1">
      <c r="A194" s="3" t="str">
        <f>IMAGE("https://collect-all-pets.github.io/assets/pets/181.png")</f>
        <v/>
      </c>
      <c r="B194" s="4" t="s">
        <v>164</v>
      </c>
      <c r="C194" s="23" t="s">
        <v>195</v>
      </c>
      <c r="D194" s="6"/>
      <c r="E194" s="6"/>
      <c r="F194" s="6"/>
      <c r="G194" s="6"/>
      <c r="H194" s="6"/>
    </row>
    <row r="195" ht="78.0" customHeight="1" outlineLevel="1">
      <c r="A195" s="3" t="str">
        <f>IMAGE("https://collect-all-pets.github.io/assets/pets/182.png")</f>
        <v/>
      </c>
      <c r="B195" s="4" t="s">
        <v>164</v>
      </c>
      <c r="C195" s="23" t="s">
        <v>196</v>
      </c>
      <c r="D195" s="6"/>
      <c r="E195" s="6"/>
      <c r="F195" s="6"/>
      <c r="G195" s="6"/>
      <c r="H195" s="6"/>
    </row>
    <row r="196" ht="78.0" customHeight="1" outlineLevel="1">
      <c r="A196" s="3" t="str">
        <f>IMAGE("https://collect-all-pets.github.io/assets/pets/183.png")</f>
        <v/>
      </c>
      <c r="B196" s="4" t="s">
        <v>164</v>
      </c>
      <c r="C196" s="23" t="s">
        <v>197</v>
      </c>
      <c r="D196" s="6"/>
      <c r="E196" s="6"/>
      <c r="F196" s="6"/>
      <c r="G196" s="6"/>
      <c r="H196" s="6"/>
    </row>
    <row r="197" ht="78.0" customHeight="1" outlineLevel="1">
      <c r="A197" s="3" t="str">
        <f>IMAGE("https://collect-all-pets.github.io/assets/pets/184.png")</f>
        <v/>
      </c>
      <c r="B197" s="4" t="s">
        <v>164</v>
      </c>
      <c r="C197" s="23" t="s">
        <v>198</v>
      </c>
      <c r="D197" s="6"/>
      <c r="E197" s="6"/>
      <c r="F197" s="6"/>
      <c r="G197" s="6"/>
      <c r="H197" s="6"/>
    </row>
    <row r="198" ht="78.0" customHeight="1" outlineLevel="1">
      <c r="A198" s="3" t="str">
        <f>IMAGE("https://collect-all-pets.github.io/assets/pets/185.png")</f>
        <v/>
      </c>
      <c r="B198" s="4" t="s">
        <v>164</v>
      </c>
      <c r="C198" s="23" t="s">
        <v>199</v>
      </c>
      <c r="D198" s="6"/>
      <c r="E198" s="6"/>
      <c r="F198" s="6"/>
      <c r="G198" s="6"/>
      <c r="H198" s="6"/>
    </row>
    <row r="199" ht="78.0" customHeight="1" outlineLevel="1">
      <c r="A199" s="3" t="str">
        <f>IMAGE("https://collect-all-pets.github.io/assets/pets/186.png")</f>
        <v/>
      </c>
      <c r="B199" s="4" t="s">
        <v>164</v>
      </c>
      <c r="C199" s="23" t="s">
        <v>200</v>
      </c>
      <c r="D199" s="6"/>
      <c r="E199" s="6"/>
      <c r="F199" s="6"/>
      <c r="G199" s="6"/>
      <c r="H199" s="6"/>
    </row>
    <row r="200" ht="78.0" customHeight="1" outlineLevel="1">
      <c r="A200" s="3" t="str">
        <f>IMAGE("https://collect-all-pets.github.io/assets/pets/187.png")</f>
        <v/>
      </c>
      <c r="B200" s="4" t="s">
        <v>164</v>
      </c>
      <c r="C200" s="23" t="s">
        <v>201</v>
      </c>
      <c r="D200" s="6"/>
      <c r="E200" s="6"/>
      <c r="F200" s="6"/>
      <c r="G200" s="6"/>
      <c r="H200" s="6"/>
    </row>
    <row r="201" ht="78.0" customHeight="1" outlineLevel="1">
      <c r="A201" s="3" t="str">
        <f>IMAGE("https://collect-all-pets.github.io/assets/pets/188.png")</f>
        <v/>
      </c>
      <c r="B201" s="4" t="s">
        <v>164</v>
      </c>
      <c r="C201" s="23" t="s">
        <v>202</v>
      </c>
      <c r="D201" s="6"/>
      <c r="E201" s="6"/>
      <c r="F201" s="6"/>
      <c r="G201" s="6"/>
      <c r="H201" s="6"/>
    </row>
    <row r="202" ht="78.0" customHeight="1" outlineLevel="1">
      <c r="A202" s="3" t="str">
        <f>IMAGE("https://collect-all-pets.github.io/assets/pets/189.png")</f>
        <v/>
      </c>
      <c r="B202" s="4" t="s">
        <v>164</v>
      </c>
      <c r="C202" s="23" t="s">
        <v>203</v>
      </c>
      <c r="D202" s="6"/>
      <c r="E202" s="6"/>
      <c r="F202" s="6"/>
      <c r="G202" s="6"/>
      <c r="H202" s="6"/>
    </row>
    <row r="203" ht="78.0" customHeight="1" outlineLevel="1">
      <c r="A203" s="3" t="str">
        <f>IMAGE("https://collect-all-pets.github.io/assets/pets/190.png")</f>
        <v/>
      </c>
      <c r="B203" s="4" t="s">
        <v>164</v>
      </c>
      <c r="C203" s="23" t="s">
        <v>204</v>
      </c>
      <c r="D203" s="6"/>
      <c r="E203" s="6"/>
      <c r="F203" s="6"/>
      <c r="G203" s="6"/>
      <c r="H203" s="6"/>
    </row>
    <row r="204" ht="78.0" customHeight="1" outlineLevel="1">
      <c r="A204" s="3" t="str">
        <f>IMAGE("https://collect-all-pets.github.io/assets/pets/191.png")</f>
        <v/>
      </c>
      <c r="B204" s="4" t="s">
        <v>164</v>
      </c>
      <c r="C204" s="23" t="s">
        <v>205</v>
      </c>
      <c r="D204" s="6"/>
      <c r="E204" s="6"/>
      <c r="F204" s="6"/>
      <c r="G204" s="6"/>
      <c r="H204" s="6"/>
    </row>
    <row r="205" ht="78.0" customHeight="1" outlineLevel="1">
      <c r="A205" s="3" t="str">
        <f>IMAGE("https://collect-all-pets.github.io/assets/pets/192.png")</f>
        <v/>
      </c>
      <c r="B205" s="4" t="s">
        <v>164</v>
      </c>
      <c r="C205" s="23" t="s">
        <v>206</v>
      </c>
      <c r="D205" s="6"/>
      <c r="E205" s="6"/>
      <c r="F205" s="6"/>
      <c r="G205" s="6"/>
      <c r="H205" s="6"/>
    </row>
    <row r="206" ht="78.0" customHeight="1" outlineLevel="1">
      <c r="A206" s="3" t="str">
        <f>IMAGE("https://collect-all-pets.github.io/assets/pets/193.png")</f>
        <v/>
      </c>
      <c r="B206" s="4" t="s">
        <v>164</v>
      </c>
      <c r="C206" s="23" t="s">
        <v>207</v>
      </c>
      <c r="D206" s="6"/>
      <c r="E206" s="6"/>
      <c r="F206" s="6"/>
      <c r="G206" s="6"/>
      <c r="H206" s="6"/>
    </row>
    <row r="207" ht="78.0" customHeight="1" outlineLevel="1">
      <c r="A207" s="3" t="str">
        <f>IMAGE("https://collect-all-pets.github.io/assets/pets/194.png")</f>
        <v/>
      </c>
      <c r="B207" s="4" t="s">
        <v>164</v>
      </c>
      <c r="C207" s="23" t="s">
        <v>208</v>
      </c>
      <c r="D207" s="6"/>
      <c r="E207" s="6"/>
      <c r="F207" s="6"/>
      <c r="G207" s="6"/>
      <c r="H207" s="6"/>
    </row>
    <row r="208" ht="78.0" customHeight="1" outlineLevel="1">
      <c r="A208" s="3" t="str">
        <f>IMAGE("https://collect-all-pets.github.io/assets/pets/195.png")</f>
        <v/>
      </c>
      <c r="B208" s="4" t="s">
        <v>164</v>
      </c>
      <c r="C208" s="23" t="s">
        <v>209</v>
      </c>
      <c r="D208" s="6"/>
      <c r="E208" s="6"/>
      <c r="F208" s="6"/>
      <c r="G208" s="6"/>
      <c r="H208" s="6"/>
    </row>
    <row r="209" ht="78.0" customHeight="1" outlineLevel="1">
      <c r="A209" s="3" t="str">
        <f>IMAGE("https://collect-all-pets.github.io/assets/pets/196.png")</f>
        <v/>
      </c>
      <c r="B209" s="4" t="s">
        <v>164</v>
      </c>
      <c r="C209" s="23" t="s">
        <v>210</v>
      </c>
      <c r="D209" s="6"/>
      <c r="E209" s="6"/>
      <c r="F209" s="6"/>
      <c r="G209" s="6"/>
      <c r="H209" s="6"/>
    </row>
    <row r="210" ht="78.0" customHeight="1" outlineLevel="1">
      <c r="A210" s="3" t="str">
        <f>IMAGE("https://collect-all-pets.github.io/assets/pets/197.png")</f>
        <v/>
      </c>
      <c r="B210" s="4" t="s">
        <v>164</v>
      </c>
      <c r="C210" s="23" t="s">
        <v>211</v>
      </c>
      <c r="D210" s="6"/>
      <c r="E210" s="6"/>
      <c r="F210" s="6"/>
      <c r="G210" s="6"/>
      <c r="H210" s="6"/>
    </row>
    <row r="211" ht="78.0" customHeight="1" outlineLevel="1">
      <c r="A211" s="3" t="str">
        <f>IMAGE("https://collect-all-pets.github.io/assets/pets/198.png")</f>
        <v/>
      </c>
      <c r="B211" s="4" t="s">
        <v>164</v>
      </c>
      <c r="C211" s="23" t="s">
        <v>212</v>
      </c>
      <c r="D211" s="6"/>
      <c r="E211" s="6"/>
      <c r="F211" s="6"/>
      <c r="G211" s="6"/>
      <c r="H211" s="6"/>
    </row>
    <row r="212" ht="14.25" customHeight="1">
      <c r="A212" s="9"/>
      <c r="B212" s="30" t="s">
        <v>164</v>
      </c>
      <c r="C212" s="11" t="s">
        <v>52</v>
      </c>
      <c r="D212" s="12" t="str">
        <f t="shared" ref="D212:H212" si="10">concatenate(D213, " / 48")</f>
        <v>0 / 48</v>
      </c>
      <c r="E212" s="12" t="str">
        <f t="shared" si="10"/>
        <v>0 / 48</v>
      </c>
      <c r="F212" s="12" t="str">
        <f t="shared" si="10"/>
        <v>0 / 48</v>
      </c>
      <c r="G212" s="12" t="str">
        <f t="shared" si="10"/>
        <v>0 / 48</v>
      </c>
      <c r="H212" s="12" t="str">
        <f t="shared" si="10"/>
        <v>0 / 48</v>
      </c>
      <c r="I212" s="13" t="str">
        <f>concatenate(I213, " / 240")</f>
        <v>0 / 240</v>
      </c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</row>
    <row r="213" ht="14.25" hidden="1" customHeight="1">
      <c r="A213" s="9"/>
      <c r="B213" s="4"/>
      <c r="C213" s="15"/>
      <c r="D213" s="25">
        <f t="shared" ref="D213:H213" si="11">counta(D164:D211)</f>
        <v>0</v>
      </c>
      <c r="E213" s="25">
        <f t="shared" si="11"/>
        <v>0</v>
      </c>
      <c r="F213" s="25">
        <f t="shared" si="11"/>
        <v>0</v>
      </c>
      <c r="G213" s="25">
        <f t="shared" si="11"/>
        <v>0</v>
      </c>
      <c r="H213" s="25">
        <f t="shared" si="11"/>
        <v>0</v>
      </c>
      <c r="I213" s="26">
        <f>Sum(D213:H213)</f>
        <v>0</v>
      </c>
    </row>
    <row r="214" ht="14.25" customHeight="1">
      <c r="A214" s="9"/>
      <c r="B214" s="31" t="s">
        <v>164</v>
      </c>
      <c r="C214" s="20" t="s">
        <v>53</v>
      </c>
      <c r="D214" s="21">
        <f t="shared" ref="D214:H214" si="12">D213/48</f>
        <v>0</v>
      </c>
      <c r="E214" s="21">
        <f t="shared" si="12"/>
        <v>0</v>
      </c>
      <c r="F214" s="21">
        <f t="shared" si="12"/>
        <v>0</v>
      </c>
      <c r="G214" s="21">
        <f t="shared" si="12"/>
        <v>0</v>
      </c>
      <c r="H214" s="21">
        <f t="shared" si="12"/>
        <v>0</v>
      </c>
      <c r="I214" s="22">
        <f>I213/(48*5)</f>
        <v>0</v>
      </c>
    </row>
    <row r="215" ht="14.25" customHeight="1">
      <c r="A215" s="9"/>
      <c r="B215" s="4"/>
      <c r="C215" s="23"/>
      <c r="D215" s="4"/>
      <c r="E215" s="4"/>
      <c r="F215" s="4"/>
      <c r="G215" s="4"/>
      <c r="H215" s="4"/>
    </row>
    <row r="216" ht="78.0" customHeight="1" outlineLevel="1">
      <c r="A216" s="9" t="str">
        <f>IMAGE("https://collect-all-pets.github.io/assets/pets/199.png")</f>
        <v/>
      </c>
      <c r="B216" s="4" t="s">
        <v>213</v>
      </c>
      <c r="C216" s="23" t="s">
        <v>214</v>
      </c>
      <c r="D216" s="6"/>
      <c r="E216" s="6"/>
      <c r="F216" s="6"/>
      <c r="G216" s="6"/>
      <c r="H216" s="6"/>
    </row>
    <row r="217" ht="78.0" customHeight="1" outlineLevel="1">
      <c r="A217" s="9" t="str">
        <f>IMAGE("https://collect-all-pets.github.io/assets/pets/200.png")</f>
        <v/>
      </c>
      <c r="B217" s="4" t="s">
        <v>213</v>
      </c>
      <c r="C217" s="23" t="s">
        <v>215</v>
      </c>
      <c r="D217" s="6"/>
      <c r="E217" s="6"/>
      <c r="F217" s="6"/>
      <c r="G217" s="6"/>
      <c r="H217" s="6"/>
    </row>
    <row r="218" ht="78.0" customHeight="1" outlineLevel="1">
      <c r="A218" s="9" t="str">
        <f>IMAGE("https://collect-all-pets.github.io/assets/pets/201.png")</f>
        <v/>
      </c>
      <c r="B218" s="4" t="s">
        <v>213</v>
      </c>
      <c r="C218" s="23" t="s">
        <v>216</v>
      </c>
      <c r="D218" s="6"/>
      <c r="E218" s="6"/>
      <c r="F218" s="6"/>
      <c r="G218" s="6"/>
      <c r="H218" s="6"/>
    </row>
    <row r="219" ht="78.0" customHeight="1" outlineLevel="1">
      <c r="A219" s="9" t="str">
        <f>IMAGE("https://collect-all-pets.github.io/assets/pets/202.png")</f>
        <v/>
      </c>
      <c r="B219" s="4" t="s">
        <v>213</v>
      </c>
      <c r="C219" s="23" t="s">
        <v>217</v>
      </c>
      <c r="D219" s="6"/>
      <c r="E219" s="6"/>
      <c r="F219" s="6"/>
      <c r="G219" s="6"/>
      <c r="H219" s="6"/>
    </row>
    <row r="220" ht="78.0" customHeight="1" outlineLevel="1">
      <c r="A220" s="9" t="str">
        <f>IMAGE("https://collect-all-pets.github.io/assets/pets/203.png")</f>
        <v/>
      </c>
      <c r="B220" s="4" t="s">
        <v>213</v>
      </c>
      <c r="C220" s="23" t="s">
        <v>218</v>
      </c>
      <c r="D220" s="6"/>
      <c r="E220" s="6"/>
      <c r="F220" s="6"/>
      <c r="G220" s="6"/>
      <c r="H220" s="6"/>
    </row>
    <row r="221" ht="78.0" customHeight="1" outlineLevel="1">
      <c r="A221" s="9" t="str">
        <f>IMAGE("https://collect-all-pets.github.io/assets/pets/204.png")</f>
        <v/>
      </c>
      <c r="B221" s="4" t="s">
        <v>213</v>
      </c>
      <c r="C221" s="23" t="s">
        <v>219</v>
      </c>
      <c r="D221" s="6"/>
      <c r="E221" s="6"/>
      <c r="F221" s="6"/>
      <c r="G221" s="6"/>
      <c r="H221" s="6"/>
    </row>
    <row r="222" ht="78.0" customHeight="1" outlineLevel="1">
      <c r="A222" s="9" t="str">
        <f>IMAGE("https://collect-all-pets.github.io/assets/pets/205.png")</f>
        <v/>
      </c>
      <c r="B222" s="4" t="s">
        <v>213</v>
      </c>
      <c r="C222" s="23" t="s">
        <v>220</v>
      </c>
      <c r="D222" s="6"/>
      <c r="E222" s="6"/>
      <c r="F222" s="6"/>
      <c r="G222" s="6"/>
      <c r="H222" s="6"/>
    </row>
    <row r="223" ht="78.0" customHeight="1" outlineLevel="1">
      <c r="A223" s="9" t="str">
        <f>IMAGE("https://collect-all-pets.github.io/assets/pets/206.png")</f>
        <v/>
      </c>
      <c r="B223" s="4" t="s">
        <v>213</v>
      </c>
      <c r="C223" s="23" t="s">
        <v>221</v>
      </c>
      <c r="D223" s="6"/>
      <c r="E223" s="6"/>
      <c r="F223" s="6"/>
      <c r="G223" s="6"/>
      <c r="H223" s="6"/>
    </row>
    <row r="224" ht="78.0" customHeight="1" outlineLevel="1">
      <c r="A224" s="9" t="str">
        <f>IMAGE("https://collect-all-pets.github.io/assets/pets/207.png")</f>
        <v/>
      </c>
      <c r="B224" s="4" t="s">
        <v>213</v>
      </c>
      <c r="C224" s="23" t="s">
        <v>222</v>
      </c>
      <c r="D224" s="6"/>
      <c r="E224" s="6"/>
      <c r="F224" s="6"/>
      <c r="G224" s="6"/>
      <c r="H224" s="6"/>
    </row>
    <row r="225" ht="78.0" customHeight="1" outlineLevel="1">
      <c r="A225" s="9" t="str">
        <f>IMAGE("https://collect-all-pets.github.io/assets/pets/208.png")</f>
        <v/>
      </c>
      <c r="B225" s="4" t="s">
        <v>213</v>
      </c>
      <c r="C225" s="23" t="s">
        <v>223</v>
      </c>
      <c r="D225" s="6"/>
      <c r="E225" s="6"/>
      <c r="F225" s="6"/>
      <c r="G225" s="6"/>
      <c r="H225" s="6"/>
    </row>
    <row r="226" ht="78.0" customHeight="1" outlineLevel="1">
      <c r="A226" s="9" t="str">
        <f>IMAGE("https://collect-all-pets.github.io/assets/pets/209.png")</f>
        <v/>
      </c>
      <c r="B226" s="4" t="s">
        <v>213</v>
      </c>
      <c r="C226" s="23" t="s">
        <v>224</v>
      </c>
      <c r="D226" s="6"/>
      <c r="E226" s="6"/>
      <c r="F226" s="6"/>
      <c r="G226" s="6"/>
      <c r="H226" s="6"/>
    </row>
    <row r="227" ht="78.0" customHeight="1" outlineLevel="1">
      <c r="A227" s="9" t="str">
        <f>IMAGE("https://collect-all-pets.github.io/assets/pets/210.png")</f>
        <v/>
      </c>
      <c r="B227" s="4" t="s">
        <v>213</v>
      </c>
      <c r="C227" s="23" t="s">
        <v>225</v>
      </c>
      <c r="D227" s="6"/>
      <c r="E227" s="6"/>
      <c r="F227" s="6"/>
      <c r="G227" s="6"/>
      <c r="H227" s="6"/>
    </row>
    <row r="228" ht="78.0" customHeight="1" outlineLevel="1">
      <c r="A228" s="9" t="str">
        <f>IMAGE("https://collect-all-pets.github.io/assets/pets/211.png")</f>
        <v/>
      </c>
      <c r="B228" s="4" t="s">
        <v>213</v>
      </c>
      <c r="C228" s="23" t="s">
        <v>226</v>
      </c>
      <c r="D228" s="6"/>
      <c r="E228" s="6"/>
      <c r="F228" s="6"/>
      <c r="G228" s="6"/>
      <c r="H228" s="6"/>
    </row>
    <row r="229" ht="78.0" customHeight="1" outlineLevel="1">
      <c r="A229" s="9" t="str">
        <f>IMAGE("https://collect-all-pets.github.io/assets/pets/212.png")</f>
        <v/>
      </c>
      <c r="B229" s="4" t="s">
        <v>213</v>
      </c>
      <c r="C229" s="23" t="s">
        <v>227</v>
      </c>
      <c r="D229" s="6"/>
      <c r="E229" s="6"/>
      <c r="F229" s="6"/>
      <c r="G229" s="6"/>
      <c r="H229" s="6"/>
    </row>
    <row r="230" ht="78.0" customHeight="1" outlineLevel="1">
      <c r="A230" s="9" t="str">
        <f>IMAGE("https://collect-all-pets.github.io/assets/pets/213.png")</f>
        <v/>
      </c>
      <c r="B230" s="4" t="s">
        <v>213</v>
      </c>
      <c r="C230" s="23" t="s">
        <v>228</v>
      </c>
      <c r="D230" s="6"/>
      <c r="E230" s="6"/>
      <c r="F230" s="6"/>
      <c r="G230" s="6"/>
      <c r="H230" s="6"/>
    </row>
    <row r="231" ht="78.0" customHeight="1" outlineLevel="1">
      <c r="A231" s="9" t="str">
        <f>IMAGE("https://collect-all-pets.github.io/assets/pets/214.png")</f>
        <v/>
      </c>
      <c r="B231" s="4" t="s">
        <v>213</v>
      </c>
      <c r="C231" s="23" t="s">
        <v>229</v>
      </c>
      <c r="D231" s="6"/>
      <c r="E231" s="6"/>
      <c r="F231" s="6"/>
      <c r="G231" s="6"/>
      <c r="H231" s="6"/>
    </row>
    <row r="232" ht="78.0" customHeight="1" outlineLevel="1">
      <c r="A232" s="9" t="str">
        <f>IMAGE("https://collect-all-pets.github.io/assets/pets/215.png")</f>
        <v/>
      </c>
      <c r="B232" s="4" t="s">
        <v>213</v>
      </c>
      <c r="C232" s="23" t="s">
        <v>230</v>
      </c>
      <c r="D232" s="6"/>
      <c r="E232" s="6"/>
      <c r="F232" s="6"/>
      <c r="G232" s="6"/>
      <c r="H232" s="6"/>
    </row>
    <row r="233" ht="78.0" customHeight="1" outlineLevel="1">
      <c r="A233" s="9" t="str">
        <f>IMAGE("https://collect-all-pets.github.io/assets/pets/216.png")</f>
        <v/>
      </c>
      <c r="B233" s="4" t="s">
        <v>213</v>
      </c>
      <c r="C233" s="23" t="s">
        <v>231</v>
      </c>
      <c r="D233" s="6"/>
      <c r="E233" s="6"/>
      <c r="F233" s="6"/>
      <c r="G233" s="6"/>
      <c r="H233" s="6"/>
    </row>
    <row r="234" ht="78.0" customHeight="1" outlineLevel="1">
      <c r="A234" s="9" t="str">
        <f>IMAGE("https://collect-all-pets.github.io/assets/pets/217.png")</f>
        <v/>
      </c>
      <c r="B234" s="4" t="s">
        <v>213</v>
      </c>
      <c r="C234" s="23" t="s">
        <v>232</v>
      </c>
      <c r="D234" s="6"/>
      <c r="E234" s="6"/>
      <c r="F234" s="6"/>
      <c r="G234" s="6"/>
      <c r="H234" s="6"/>
    </row>
    <row r="235" ht="78.0" customHeight="1" outlineLevel="1">
      <c r="A235" s="9" t="str">
        <f>IMAGE("https://collect-all-pets.github.io/assets/pets/218.png")</f>
        <v/>
      </c>
      <c r="B235" s="4" t="s">
        <v>213</v>
      </c>
      <c r="C235" s="23" t="s">
        <v>233</v>
      </c>
      <c r="D235" s="6"/>
      <c r="E235" s="6"/>
      <c r="F235" s="6"/>
      <c r="G235" s="6"/>
      <c r="H235" s="6"/>
    </row>
    <row r="236" ht="78.0" customHeight="1" outlineLevel="1">
      <c r="A236" s="9" t="str">
        <f>IMAGE("https://collect-all-pets.github.io/assets/pets/219.png")</f>
        <v/>
      </c>
      <c r="B236" s="4" t="s">
        <v>213</v>
      </c>
      <c r="C236" s="23" t="s">
        <v>234</v>
      </c>
      <c r="D236" s="6"/>
      <c r="E236" s="6"/>
      <c r="F236" s="6"/>
      <c r="G236" s="6"/>
      <c r="H236" s="6"/>
    </row>
    <row r="237" ht="78.0" customHeight="1" outlineLevel="1">
      <c r="A237" s="9" t="str">
        <f>IMAGE("https://collect-all-pets.github.io/assets/pets/220.png")</f>
        <v/>
      </c>
      <c r="B237" s="4" t="s">
        <v>213</v>
      </c>
      <c r="C237" s="23" t="s">
        <v>235</v>
      </c>
      <c r="D237" s="6"/>
      <c r="E237" s="6"/>
      <c r="F237" s="6"/>
      <c r="G237" s="6"/>
      <c r="H237" s="6"/>
    </row>
    <row r="238" ht="78.0" customHeight="1" outlineLevel="1">
      <c r="A238" s="9" t="str">
        <f>IMAGE("https://collect-all-pets.github.io/assets/pets/221.png")</f>
        <v/>
      </c>
      <c r="B238" s="4" t="s">
        <v>213</v>
      </c>
      <c r="C238" s="23" t="s">
        <v>236</v>
      </c>
      <c r="D238" s="6"/>
      <c r="E238" s="6"/>
      <c r="F238" s="6"/>
      <c r="G238" s="6"/>
      <c r="H238" s="6"/>
    </row>
    <row r="239" ht="78.0" customHeight="1" outlineLevel="1">
      <c r="A239" s="9" t="str">
        <f>IMAGE("https://collect-all-pets.github.io/assets/pets/222.png")</f>
        <v/>
      </c>
      <c r="B239" s="4" t="s">
        <v>213</v>
      </c>
      <c r="C239" s="23" t="s">
        <v>237</v>
      </c>
      <c r="D239" s="6"/>
      <c r="E239" s="6"/>
      <c r="F239" s="6"/>
      <c r="G239" s="6"/>
      <c r="H239" s="6"/>
    </row>
    <row r="240" ht="14.25" customHeight="1">
      <c r="A240" s="9"/>
      <c r="B240" s="32" t="s">
        <v>213</v>
      </c>
      <c r="C240" s="11" t="s">
        <v>52</v>
      </c>
      <c r="D240" s="12" t="str">
        <f t="shared" ref="D240:H240" si="13">concatenate(D241, " / 24")</f>
        <v>0 / 24</v>
      </c>
      <c r="E240" s="12" t="str">
        <f t="shared" si="13"/>
        <v>0 / 24</v>
      </c>
      <c r="F240" s="12" t="str">
        <f t="shared" si="13"/>
        <v>0 / 24</v>
      </c>
      <c r="G240" s="12" t="str">
        <f t="shared" si="13"/>
        <v>0 / 24</v>
      </c>
      <c r="H240" s="12" t="str">
        <f t="shared" si="13"/>
        <v>0 / 24</v>
      </c>
      <c r="I240" s="13" t="str">
        <f>concatenate(I241, " / 120")</f>
        <v>0 / 120</v>
      </c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</row>
    <row r="241" ht="14.25" hidden="1" customHeight="1">
      <c r="A241" s="9"/>
      <c r="B241" s="4"/>
      <c r="C241" s="15"/>
      <c r="D241" s="25">
        <f t="shared" ref="D241:H241" si="14">counta(D216:D239)</f>
        <v>0</v>
      </c>
      <c r="E241" s="25">
        <f t="shared" si="14"/>
        <v>0</v>
      </c>
      <c r="F241" s="25">
        <f t="shared" si="14"/>
        <v>0</v>
      </c>
      <c r="G241" s="25">
        <f t="shared" si="14"/>
        <v>0</v>
      </c>
      <c r="H241" s="25">
        <f t="shared" si="14"/>
        <v>0</v>
      </c>
      <c r="I241" s="26">
        <f>Sum(D241:H241)</f>
        <v>0</v>
      </c>
    </row>
    <row r="242" ht="14.25" customHeight="1">
      <c r="A242" s="9"/>
      <c r="B242" s="33" t="s">
        <v>213</v>
      </c>
      <c r="C242" s="20" t="s">
        <v>53</v>
      </c>
      <c r="D242" s="21">
        <f t="shared" ref="D242:H242" si="15">D241/24</f>
        <v>0</v>
      </c>
      <c r="E242" s="21">
        <f t="shared" si="15"/>
        <v>0</v>
      </c>
      <c r="F242" s="21">
        <f t="shared" si="15"/>
        <v>0</v>
      </c>
      <c r="G242" s="21">
        <f t="shared" si="15"/>
        <v>0</v>
      </c>
      <c r="H242" s="21">
        <f t="shared" si="15"/>
        <v>0</v>
      </c>
      <c r="I242" s="34">
        <f>I241/(24*5)</f>
        <v>0</v>
      </c>
    </row>
    <row r="243" ht="14.25" customHeight="1">
      <c r="A243" s="9"/>
      <c r="B243" s="4"/>
      <c r="C243" s="23"/>
      <c r="D243" s="4"/>
      <c r="E243" s="4"/>
      <c r="F243" s="4"/>
      <c r="G243" s="4"/>
      <c r="H243" s="4"/>
    </row>
    <row r="244" ht="78.0" customHeight="1" outlineLevel="1">
      <c r="A244" s="9" t="str">
        <f>IMAGE("https://collect-all-pets.github.io/assets/pets/223.png")</f>
        <v/>
      </c>
      <c r="B244" s="4" t="s">
        <v>238</v>
      </c>
      <c r="C244" s="23" t="s">
        <v>239</v>
      </c>
      <c r="D244" s="6"/>
      <c r="E244" s="6"/>
      <c r="F244" s="6"/>
      <c r="G244" s="6"/>
      <c r="H244" s="6"/>
    </row>
    <row r="245" ht="78.0" customHeight="1" outlineLevel="1">
      <c r="A245" s="9" t="str">
        <f>IMAGE("https://collect-all-pets.github.io/assets/pets/224.png")</f>
        <v/>
      </c>
      <c r="B245" s="4" t="s">
        <v>238</v>
      </c>
      <c r="C245" s="23" t="s">
        <v>240</v>
      </c>
      <c r="D245" s="6"/>
      <c r="E245" s="6"/>
      <c r="F245" s="6"/>
      <c r="G245" s="6"/>
      <c r="H245" s="6"/>
    </row>
    <row r="246" ht="78.0" customHeight="1" outlineLevel="1">
      <c r="A246" s="9" t="str">
        <f>IMAGE("https://collect-all-pets.github.io/assets/pets/225.png")</f>
        <v/>
      </c>
      <c r="B246" s="4" t="s">
        <v>238</v>
      </c>
      <c r="C246" s="23" t="s">
        <v>241</v>
      </c>
      <c r="D246" s="6"/>
      <c r="E246" s="6"/>
      <c r="F246" s="6"/>
      <c r="G246" s="6"/>
      <c r="H246" s="6"/>
    </row>
    <row r="247" ht="78.0" customHeight="1" outlineLevel="1">
      <c r="A247" s="9" t="str">
        <f>IMAGE("https://collect-all-pets.github.io/assets/pets/226.png")</f>
        <v/>
      </c>
      <c r="B247" s="4" t="s">
        <v>238</v>
      </c>
      <c r="C247" s="23" t="s">
        <v>242</v>
      </c>
      <c r="D247" s="6"/>
      <c r="E247" s="6"/>
      <c r="F247" s="6"/>
      <c r="G247" s="6"/>
      <c r="H247" s="6"/>
    </row>
    <row r="248" ht="78.0" customHeight="1" outlineLevel="1">
      <c r="A248" s="9" t="str">
        <f>IMAGE("https://collect-all-pets.github.io/assets/pets/227.png")</f>
        <v/>
      </c>
      <c r="B248" s="4" t="s">
        <v>238</v>
      </c>
      <c r="C248" s="23" t="s">
        <v>243</v>
      </c>
      <c r="D248" s="6"/>
      <c r="E248" s="6"/>
      <c r="F248" s="6"/>
      <c r="G248" s="6"/>
      <c r="H248" s="6"/>
    </row>
    <row r="249" ht="78.0" customHeight="1" outlineLevel="1">
      <c r="A249" s="9" t="str">
        <f>IMAGE("https://collect-all-pets.github.io/assets/pets/228.png")</f>
        <v/>
      </c>
      <c r="B249" s="4" t="s">
        <v>238</v>
      </c>
      <c r="C249" s="23" t="s">
        <v>244</v>
      </c>
      <c r="D249" s="6"/>
      <c r="E249" s="6"/>
      <c r="F249" s="6"/>
      <c r="G249" s="6"/>
      <c r="H249" s="6"/>
    </row>
    <row r="250" ht="14.25" customHeight="1">
      <c r="A250" s="9"/>
      <c r="B250" s="35" t="s">
        <v>238</v>
      </c>
      <c r="C250" s="11" t="s">
        <v>52</v>
      </c>
      <c r="D250" s="12" t="str">
        <f t="shared" ref="D250:H250" si="16">concatenate(D251, " / 6")</f>
        <v>0 / 6</v>
      </c>
      <c r="E250" s="12" t="str">
        <f t="shared" si="16"/>
        <v>0 / 6</v>
      </c>
      <c r="F250" s="12" t="str">
        <f t="shared" si="16"/>
        <v>0 / 6</v>
      </c>
      <c r="G250" s="12" t="str">
        <f t="shared" si="16"/>
        <v>0 / 6</v>
      </c>
      <c r="H250" s="12" t="str">
        <f t="shared" si="16"/>
        <v>0 / 6</v>
      </c>
      <c r="I250" s="13" t="str">
        <f>concatenate(I251, " / 30")</f>
        <v>0 / 30</v>
      </c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</row>
    <row r="251" ht="14.25" hidden="1" customHeight="1">
      <c r="A251" s="9"/>
      <c r="B251" s="4"/>
      <c r="C251" s="15"/>
      <c r="D251" s="25">
        <f t="shared" ref="D251:H251" si="17">counta(D244:D249)</f>
        <v>0</v>
      </c>
      <c r="E251" s="25">
        <f t="shared" si="17"/>
        <v>0</v>
      </c>
      <c r="F251" s="25">
        <f t="shared" si="17"/>
        <v>0</v>
      </c>
      <c r="G251" s="25">
        <f t="shared" si="17"/>
        <v>0</v>
      </c>
      <c r="H251" s="25">
        <f t="shared" si="17"/>
        <v>0</v>
      </c>
      <c r="I251" s="26">
        <f>Sum(D251:H251)</f>
        <v>0</v>
      </c>
    </row>
    <row r="252" ht="14.25" customHeight="1">
      <c r="A252" s="18"/>
      <c r="B252" s="36" t="s">
        <v>238</v>
      </c>
      <c r="C252" s="20" t="s">
        <v>53</v>
      </c>
      <c r="D252" s="21">
        <f t="shared" ref="D252:H252" si="18">D251/6</f>
        <v>0</v>
      </c>
      <c r="E252" s="21">
        <f t="shared" si="18"/>
        <v>0</v>
      </c>
      <c r="F252" s="21">
        <f t="shared" si="18"/>
        <v>0</v>
      </c>
      <c r="G252" s="21">
        <f t="shared" si="18"/>
        <v>0</v>
      </c>
      <c r="H252" s="21">
        <f t="shared" si="18"/>
        <v>0</v>
      </c>
      <c r="I252" s="22">
        <f>I251/30</f>
        <v>0</v>
      </c>
    </row>
    <row r="253" ht="14.25" customHeight="1">
      <c r="A253" s="9"/>
      <c r="B253" s="4"/>
      <c r="C253" s="23"/>
      <c r="D253" s="4"/>
      <c r="E253" s="4"/>
      <c r="F253" s="4"/>
      <c r="G253" s="4"/>
      <c r="H253" s="4"/>
    </row>
    <row r="254" ht="78.0" customHeight="1" outlineLevel="1">
      <c r="A254" s="9" t="str">
        <f>IMAGE("https://collect-all-pets.github.io/assets/pets/229.png")</f>
        <v/>
      </c>
      <c r="B254" s="4" t="s">
        <v>245</v>
      </c>
      <c r="C254" s="23" t="s">
        <v>246</v>
      </c>
      <c r="D254" s="6"/>
      <c r="E254" s="6"/>
      <c r="F254" s="6"/>
      <c r="G254" s="6"/>
      <c r="H254" s="6"/>
    </row>
    <row r="255" ht="78.0" customHeight="1" outlineLevel="1">
      <c r="A255" s="9" t="str">
        <f>IMAGE("https://collect-all-pets.github.io/assets/pets/230.png")</f>
        <v/>
      </c>
      <c r="B255" s="4" t="s">
        <v>245</v>
      </c>
      <c r="C255" s="23" t="s">
        <v>247</v>
      </c>
      <c r="D255" s="6"/>
      <c r="E255" s="6"/>
      <c r="F255" s="6"/>
      <c r="G255" s="6"/>
      <c r="H255" s="6"/>
    </row>
    <row r="256" ht="78.0" customHeight="1" outlineLevel="1">
      <c r="A256" s="9" t="str">
        <f>IMAGE("https://collect-all-pets.github.io/assets/pets/231.png")</f>
        <v/>
      </c>
      <c r="B256" s="4" t="s">
        <v>245</v>
      </c>
      <c r="C256" s="23" t="s">
        <v>248</v>
      </c>
      <c r="D256" s="6"/>
      <c r="E256" s="6"/>
      <c r="F256" s="6"/>
      <c r="G256" s="6"/>
      <c r="H256" s="6"/>
    </row>
    <row r="257" ht="78.0" customHeight="1" outlineLevel="1">
      <c r="A257" s="9" t="str">
        <f>IMAGE("https://collect-all-pets.github.io/assets/pets/232.png")</f>
        <v/>
      </c>
      <c r="B257" s="4" t="s">
        <v>245</v>
      </c>
      <c r="C257" s="23" t="s">
        <v>249</v>
      </c>
      <c r="D257" s="6"/>
      <c r="E257" s="6"/>
      <c r="F257" s="6"/>
      <c r="G257" s="6"/>
      <c r="H257" s="6"/>
    </row>
    <row r="258" ht="78.0" customHeight="1" outlineLevel="1">
      <c r="A258" s="9" t="str">
        <f>IMAGE("https://collect-all-pets.github.io/assets/pets/233.png")</f>
        <v/>
      </c>
      <c r="B258" s="4" t="s">
        <v>245</v>
      </c>
      <c r="C258" s="23" t="s">
        <v>250</v>
      </c>
      <c r="D258" s="6"/>
      <c r="E258" s="6"/>
      <c r="F258" s="6"/>
      <c r="G258" s="6"/>
      <c r="H258" s="6"/>
    </row>
    <row r="259" ht="78.0" customHeight="1" outlineLevel="1">
      <c r="A259" s="9" t="str">
        <f>IMAGE("https://collect-all-pets.github.io/assets/pets/234.png")</f>
        <v/>
      </c>
      <c r="B259" s="4" t="s">
        <v>245</v>
      </c>
      <c r="C259" s="23" t="s">
        <v>251</v>
      </c>
      <c r="D259" s="6"/>
      <c r="E259" s="6"/>
      <c r="F259" s="6"/>
      <c r="G259" s="6"/>
      <c r="H259" s="6"/>
    </row>
    <row r="260" ht="14.25" customHeight="1">
      <c r="A260" s="9"/>
      <c r="B260" s="37" t="s">
        <v>245</v>
      </c>
      <c r="C260" s="11" t="s">
        <v>52</v>
      </c>
      <c r="D260" s="12" t="str">
        <f t="shared" ref="D260:H260" si="19">concatenate(D261, " / 6")</f>
        <v>0 / 6</v>
      </c>
      <c r="E260" s="12" t="str">
        <f t="shared" si="19"/>
        <v>0 / 6</v>
      </c>
      <c r="F260" s="12" t="str">
        <f t="shared" si="19"/>
        <v>0 / 6</v>
      </c>
      <c r="G260" s="12" t="str">
        <f t="shared" si="19"/>
        <v>0 / 6</v>
      </c>
      <c r="H260" s="12" t="str">
        <f t="shared" si="19"/>
        <v>0 / 6</v>
      </c>
      <c r="I260" s="13" t="str">
        <f>concatenate(I261, " / 30")</f>
        <v>0 / 30</v>
      </c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</row>
    <row r="261" ht="14.25" hidden="1" customHeight="1">
      <c r="A261" s="9"/>
      <c r="B261" s="4"/>
      <c r="C261" s="15"/>
      <c r="D261" s="25">
        <f t="shared" ref="D261:H261" si="20">counta(D254:D259)</f>
        <v>0</v>
      </c>
      <c r="E261" s="25">
        <f t="shared" si="20"/>
        <v>0</v>
      </c>
      <c r="F261" s="25">
        <f t="shared" si="20"/>
        <v>0</v>
      </c>
      <c r="G261" s="25">
        <f t="shared" si="20"/>
        <v>0</v>
      </c>
      <c r="H261" s="25">
        <f t="shared" si="20"/>
        <v>0</v>
      </c>
      <c r="I261" s="26">
        <f>Sum(D261:H261)</f>
        <v>0</v>
      </c>
    </row>
    <row r="262" ht="14.25" customHeight="1">
      <c r="A262" s="18"/>
      <c r="B262" s="38" t="s">
        <v>245</v>
      </c>
      <c r="C262" s="20" t="s">
        <v>53</v>
      </c>
      <c r="D262" s="21">
        <f t="shared" ref="D262:H262" si="21">D261/6</f>
        <v>0</v>
      </c>
      <c r="E262" s="21">
        <f t="shared" si="21"/>
        <v>0</v>
      </c>
      <c r="F262" s="21">
        <f t="shared" si="21"/>
        <v>0</v>
      </c>
      <c r="G262" s="21">
        <f t="shared" si="21"/>
        <v>0</v>
      </c>
      <c r="H262" s="21">
        <f t="shared" si="21"/>
        <v>0</v>
      </c>
      <c r="I262" s="22">
        <f>I261/30</f>
        <v>0</v>
      </c>
    </row>
    <row r="263" ht="14.25" customHeight="1">
      <c r="A263" s="9"/>
      <c r="B263" s="4"/>
      <c r="C263" s="23"/>
      <c r="D263" s="4"/>
      <c r="E263" s="4"/>
      <c r="F263" s="4"/>
      <c r="G263" s="4"/>
      <c r="H263" s="4"/>
    </row>
    <row r="264" ht="78.0" customHeight="1" outlineLevel="1">
      <c r="A264" s="9" t="str">
        <f>IMAGE("https://collect-all-pets.github.io/assets/pets/235.png")</f>
        <v/>
      </c>
      <c r="B264" s="4" t="s">
        <v>252</v>
      </c>
      <c r="C264" s="23" t="s">
        <v>253</v>
      </c>
      <c r="D264" s="6"/>
      <c r="E264" s="6"/>
      <c r="F264" s="6"/>
      <c r="G264" s="6"/>
      <c r="H264" s="6"/>
    </row>
    <row r="265" ht="78.0" customHeight="1" outlineLevel="1">
      <c r="A265" s="9" t="str">
        <f>IMAGE("https://collect-all-pets.github.io/assets/pets/236.png")</f>
        <v/>
      </c>
      <c r="B265" s="4" t="s">
        <v>252</v>
      </c>
      <c r="C265" s="23" t="s">
        <v>254</v>
      </c>
      <c r="D265" s="6"/>
      <c r="E265" s="6"/>
      <c r="F265" s="6"/>
      <c r="G265" s="6"/>
      <c r="H265" s="6"/>
    </row>
    <row r="266" ht="78.0" customHeight="1" outlineLevel="1">
      <c r="A266" s="9" t="str">
        <f>IMAGE("https://collect-all-pets.github.io/assets/pets/237.png")</f>
        <v/>
      </c>
      <c r="B266" s="4" t="s">
        <v>252</v>
      </c>
      <c r="C266" s="23" t="s">
        <v>255</v>
      </c>
      <c r="D266" s="6"/>
      <c r="E266" s="6"/>
      <c r="F266" s="6"/>
      <c r="G266" s="6"/>
      <c r="H266" s="6"/>
    </row>
    <row r="267" ht="78.0" customHeight="1" outlineLevel="1">
      <c r="A267" s="9" t="str">
        <f>IMAGE("https://collect-all-pets.github.io/assets/pets/238.png")</f>
        <v/>
      </c>
      <c r="B267" s="4" t="s">
        <v>252</v>
      </c>
      <c r="C267" s="23" t="s">
        <v>256</v>
      </c>
      <c r="D267" s="6"/>
      <c r="E267" s="6"/>
      <c r="F267" s="6"/>
      <c r="G267" s="6"/>
      <c r="H267" s="6"/>
    </row>
    <row r="268" ht="78.0" customHeight="1" outlineLevel="1">
      <c r="A268" s="9" t="str">
        <f>IMAGE("https://collect-all-pets.github.io/assets/pets/239.png")</f>
        <v/>
      </c>
      <c r="B268" s="4" t="s">
        <v>252</v>
      </c>
      <c r="C268" s="23" t="s">
        <v>257</v>
      </c>
      <c r="D268" s="6"/>
      <c r="E268" s="6"/>
      <c r="F268" s="6"/>
      <c r="G268" s="6"/>
      <c r="H268" s="6"/>
    </row>
    <row r="269" ht="78.0" customHeight="1" outlineLevel="1">
      <c r="A269" s="9" t="str">
        <f>IMAGE("https://collect-all-pets.github.io/assets/pets/240.png")</f>
        <v/>
      </c>
      <c r="B269" s="4" t="s">
        <v>252</v>
      </c>
      <c r="C269" s="23" t="s">
        <v>258</v>
      </c>
      <c r="D269" s="6"/>
      <c r="E269" s="6"/>
      <c r="F269" s="6"/>
      <c r="G269" s="6"/>
      <c r="H269" s="6"/>
    </row>
    <row r="270" ht="14.25" customHeight="1">
      <c r="A270" s="39"/>
      <c r="B270" s="40" t="s">
        <v>252</v>
      </c>
      <c r="C270" s="11" t="s">
        <v>52</v>
      </c>
      <c r="D270" s="12" t="str">
        <f t="shared" ref="D270:H270" si="22">concatenate(D271, " / 6")</f>
        <v>0 / 6</v>
      </c>
      <c r="E270" s="12" t="str">
        <f t="shared" si="22"/>
        <v>0 / 6</v>
      </c>
      <c r="F270" s="12" t="str">
        <f t="shared" si="22"/>
        <v>0 / 6</v>
      </c>
      <c r="G270" s="12" t="str">
        <f t="shared" si="22"/>
        <v>0 / 6</v>
      </c>
      <c r="H270" s="12" t="str">
        <f t="shared" si="22"/>
        <v>0 / 6</v>
      </c>
      <c r="I270" s="13" t="str">
        <f>concatenate(I271, " / 30")</f>
        <v>0 / 30</v>
      </c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</row>
    <row r="271" ht="14.25" hidden="1" customHeight="1">
      <c r="A271" s="39"/>
      <c r="B271" s="4"/>
      <c r="C271" s="15"/>
      <c r="D271" s="25">
        <f t="shared" ref="D271:H271" si="23">counta(D264:D269)</f>
        <v>0</v>
      </c>
      <c r="E271" s="25">
        <f t="shared" si="23"/>
        <v>0</v>
      </c>
      <c r="F271" s="25">
        <f t="shared" si="23"/>
        <v>0</v>
      </c>
      <c r="G271" s="25">
        <f t="shared" si="23"/>
        <v>0</v>
      </c>
      <c r="H271" s="25">
        <f t="shared" si="23"/>
        <v>0</v>
      </c>
      <c r="I271" s="26">
        <f>Sum(D271:H271)</f>
        <v>0</v>
      </c>
    </row>
    <row r="272" ht="14.25" customHeight="1">
      <c r="A272" s="41"/>
      <c r="B272" s="42" t="s">
        <v>252</v>
      </c>
      <c r="C272" s="20" t="s">
        <v>53</v>
      </c>
      <c r="D272" s="21">
        <f t="shared" ref="D272:H272" si="24">D271/6</f>
        <v>0</v>
      </c>
      <c r="E272" s="21">
        <f t="shared" si="24"/>
        <v>0</v>
      </c>
      <c r="F272" s="21">
        <f t="shared" si="24"/>
        <v>0</v>
      </c>
      <c r="G272" s="21">
        <f t="shared" si="24"/>
        <v>0</v>
      </c>
      <c r="H272" s="21">
        <f t="shared" si="24"/>
        <v>0</v>
      </c>
      <c r="I272" s="22">
        <f>I271/30</f>
        <v>0</v>
      </c>
    </row>
    <row r="273" ht="14.25" customHeight="1">
      <c r="A273" s="39"/>
      <c r="B273" s="4"/>
      <c r="C273" s="23"/>
      <c r="D273" s="4"/>
      <c r="E273" s="4"/>
      <c r="F273" s="4"/>
      <c r="G273" s="4"/>
      <c r="H273" s="4"/>
    </row>
    <row r="274" ht="14.25" customHeight="1">
      <c r="A274" s="39"/>
      <c r="B274" s="1"/>
      <c r="C274" s="43" t="s">
        <v>259</v>
      </c>
      <c r="D274" s="12" t="str">
        <f t="shared" ref="D274:H274" si="25">CONCATENATE(D275, " / 240")</f>
        <v>0 / 240</v>
      </c>
      <c r="E274" s="12" t="str">
        <f t="shared" si="25"/>
        <v>0 / 240</v>
      </c>
      <c r="F274" s="12" t="str">
        <f t="shared" si="25"/>
        <v>0 / 240</v>
      </c>
      <c r="G274" s="12" t="str">
        <f t="shared" si="25"/>
        <v>0 / 240</v>
      </c>
      <c r="H274" s="12" t="str">
        <f t="shared" si="25"/>
        <v>0 / 240</v>
      </c>
      <c r="I274" s="13" t="str">
        <f>CONCATENATE(I275, " / 1200")</f>
        <v>0 / 1200</v>
      </c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</row>
    <row r="275" ht="14.25" hidden="1" customHeight="1">
      <c r="A275" s="39"/>
      <c r="B275" s="4"/>
      <c r="C275" s="23"/>
      <c r="D275" s="25">
        <f t="shared" ref="D275:I275" si="26">sum(D$45,D$97,D$161,D$213,D$241,D$251,D$261,D$271)</f>
        <v>0</v>
      </c>
      <c r="E275" s="25">
        <f t="shared" si="26"/>
        <v>0</v>
      </c>
      <c r="F275" s="25">
        <f t="shared" si="26"/>
        <v>0</v>
      </c>
      <c r="G275" s="25">
        <f t="shared" si="26"/>
        <v>0</v>
      </c>
      <c r="H275" s="25">
        <f t="shared" si="26"/>
        <v>0</v>
      </c>
      <c r="I275" s="44">
        <f t="shared" si="26"/>
        <v>0</v>
      </c>
    </row>
    <row r="276" ht="14.25" customHeight="1">
      <c r="A276" s="41"/>
      <c r="B276" s="4"/>
      <c r="C276" s="15" t="s">
        <v>260</v>
      </c>
      <c r="D276" s="21">
        <f t="shared" ref="D276:H276" si="27">D275/240</f>
        <v>0</v>
      </c>
      <c r="E276" s="21">
        <f t="shared" si="27"/>
        <v>0</v>
      </c>
      <c r="F276" s="21">
        <f t="shared" si="27"/>
        <v>0</v>
      </c>
      <c r="G276" s="21">
        <f t="shared" si="27"/>
        <v>0</v>
      </c>
      <c r="H276" s="21">
        <f t="shared" si="27"/>
        <v>0</v>
      </c>
      <c r="I276" s="22">
        <f>I275/1200</f>
        <v>0</v>
      </c>
    </row>
    <row r="277" ht="14.25" customHeight="1">
      <c r="A277" s="39"/>
      <c r="B277" s="4"/>
      <c r="C277" s="45"/>
      <c r="D277" s="4"/>
      <c r="E277" s="4"/>
      <c r="F277" s="4"/>
      <c r="G277" s="4"/>
      <c r="H277" s="4"/>
    </row>
    <row r="278" ht="14.25" customHeight="1">
      <c r="A278" s="39"/>
      <c r="B278" s="4"/>
      <c r="C278" s="45"/>
      <c r="D278" s="4"/>
      <c r="E278" s="4"/>
      <c r="F278" s="4"/>
      <c r="G278" s="4"/>
      <c r="H278" s="4"/>
    </row>
    <row r="279" ht="14.25" customHeight="1">
      <c r="A279" s="39"/>
      <c r="B279" s="4"/>
      <c r="C279" s="45"/>
      <c r="D279" s="4"/>
      <c r="E279" s="4"/>
      <c r="F279" s="4"/>
      <c r="G279" s="4"/>
      <c r="H279" s="4"/>
    </row>
    <row r="280" ht="14.25" customHeight="1">
      <c r="A280" s="39"/>
      <c r="B280" s="4"/>
      <c r="C280" s="45"/>
      <c r="D280" s="4"/>
      <c r="E280" s="4"/>
      <c r="F280" s="4"/>
      <c r="G280" s="4"/>
      <c r="H280" s="4"/>
    </row>
    <row r="281" ht="14.25" customHeight="1">
      <c r="A281" s="39"/>
      <c r="B281" s="4"/>
      <c r="C281" s="45"/>
      <c r="D281" s="4"/>
      <c r="E281" s="4"/>
      <c r="F281" s="4"/>
      <c r="G281" s="4"/>
      <c r="H281" s="4"/>
    </row>
    <row r="282" ht="14.25" customHeight="1">
      <c r="A282" s="39"/>
      <c r="B282" s="4"/>
      <c r="C282" s="45"/>
      <c r="D282" s="4"/>
      <c r="E282" s="4"/>
      <c r="F282" s="4"/>
      <c r="G282" s="4"/>
      <c r="H282" s="4"/>
    </row>
    <row r="283" ht="14.25" customHeight="1">
      <c r="A283" s="39"/>
      <c r="B283" s="4"/>
      <c r="C283" s="45"/>
      <c r="D283" s="4"/>
      <c r="E283" s="4"/>
      <c r="F283" s="4"/>
      <c r="G283" s="4"/>
      <c r="H283" s="4"/>
    </row>
    <row r="284" ht="14.25" customHeight="1">
      <c r="A284" s="39"/>
      <c r="B284" s="4"/>
      <c r="C284" s="45"/>
      <c r="D284" s="4"/>
      <c r="E284" s="4"/>
      <c r="F284" s="4"/>
      <c r="G284" s="4"/>
      <c r="H284" s="4"/>
    </row>
    <row r="285" ht="14.25" customHeight="1">
      <c r="A285" s="39"/>
      <c r="B285" s="4"/>
      <c r="C285" s="45"/>
      <c r="D285" s="4"/>
      <c r="E285" s="4"/>
      <c r="F285" s="4"/>
      <c r="G285" s="4"/>
      <c r="H285" s="4"/>
    </row>
    <row r="286" ht="14.25" customHeight="1">
      <c r="A286" s="39"/>
      <c r="B286" s="4"/>
      <c r="C286" s="45"/>
      <c r="D286" s="4"/>
      <c r="E286" s="4"/>
      <c r="F286" s="4"/>
      <c r="G286" s="4"/>
      <c r="H286" s="4"/>
    </row>
    <row r="287" ht="14.25" customHeight="1">
      <c r="A287" s="39"/>
      <c r="B287" s="4"/>
      <c r="C287" s="45"/>
      <c r="D287" s="4"/>
      <c r="E287" s="4"/>
      <c r="F287" s="4"/>
      <c r="G287" s="4"/>
      <c r="H287" s="4"/>
    </row>
    <row r="288" ht="14.25" customHeight="1">
      <c r="A288" s="39"/>
      <c r="B288" s="4"/>
      <c r="C288" s="45"/>
      <c r="D288" s="4"/>
      <c r="E288" s="4"/>
      <c r="F288" s="4"/>
      <c r="G288" s="4"/>
      <c r="H288" s="4"/>
    </row>
    <row r="289" ht="14.25" customHeight="1">
      <c r="A289" s="39"/>
      <c r="B289" s="4"/>
      <c r="C289" s="45"/>
      <c r="D289" s="4"/>
      <c r="E289" s="4"/>
      <c r="F289" s="4"/>
      <c r="G289" s="4"/>
      <c r="H289" s="4"/>
    </row>
    <row r="290" ht="14.25" customHeight="1">
      <c r="A290" s="39"/>
      <c r="B290" s="4"/>
      <c r="C290" s="45"/>
      <c r="D290" s="4"/>
      <c r="E290" s="4"/>
      <c r="F290" s="4"/>
      <c r="G290" s="4"/>
      <c r="H290" s="4"/>
    </row>
    <row r="291" ht="14.25" customHeight="1">
      <c r="A291" s="39"/>
      <c r="B291" s="4"/>
      <c r="C291" s="45"/>
      <c r="D291" s="4"/>
      <c r="E291" s="4"/>
      <c r="F291" s="4"/>
      <c r="G291" s="4"/>
      <c r="H291" s="4"/>
    </row>
    <row r="292" ht="14.25" customHeight="1">
      <c r="A292" s="39"/>
      <c r="B292" s="4"/>
      <c r="C292" s="45"/>
      <c r="D292" s="4"/>
      <c r="E292" s="4"/>
      <c r="F292" s="4"/>
      <c r="G292" s="4"/>
      <c r="H292" s="4"/>
    </row>
    <row r="293" ht="14.25" customHeight="1">
      <c r="A293" s="39"/>
      <c r="B293" s="4"/>
      <c r="C293" s="45"/>
      <c r="D293" s="4"/>
      <c r="E293" s="4"/>
      <c r="F293" s="4"/>
      <c r="G293" s="4"/>
      <c r="H293" s="4"/>
    </row>
    <row r="294" ht="14.25" customHeight="1">
      <c r="A294" s="39"/>
      <c r="B294" s="4"/>
      <c r="C294" s="45"/>
      <c r="D294" s="4"/>
      <c r="E294" s="4"/>
      <c r="F294" s="4"/>
      <c r="G294" s="4"/>
      <c r="H294" s="4"/>
    </row>
    <row r="295" ht="14.25" customHeight="1">
      <c r="A295" s="39"/>
      <c r="B295" s="4"/>
      <c r="C295" s="45"/>
      <c r="D295" s="4"/>
      <c r="E295" s="4"/>
      <c r="F295" s="4"/>
      <c r="G295" s="4"/>
      <c r="H295" s="4"/>
    </row>
    <row r="296" ht="14.25" customHeight="1">
      <c r="A296" s="39"/>
      <c r="B296" s="4"/>
      <c r="C296" s="45"/>
      <c r="D296" s="4"/>
      <c r="E296" s="4"/>
      <c r="F296" s="4"/>
      <c r="G296" s="4"/>
      <c r="H296" s="4"/>
    </row>
    <row r="297" ht="14.25" customHeight="1">
      <c r="A297" s="39"/>
      <c r="B297" s="4"/>
      <c r="C297" s="45"/>
      <c r="D297" s="4"/>
      <c r="E297" s="4"/>
      <c r="F297" s="4"/>
      <c r="G297" s="4"/>
      <c r="H297" s="4"/>
    </row>
    <row r="298" ht="14.25" customHeight="1">
      <c r="A298" s="39"/>
      <c r="B298" s="4"/>
      <c r="C298" s="45"/>
      <c r="D298" s="4"/>
      <c r="E298" s="4"/>
      <c r="F298" s="4"/>
      <c r="G298" s="4"/>
      <c r="H298" s="4"/>
    </row>
    <row r="299" ht="14.25" customHeight="1">
      <c r="A299" s="39"/>
      <c r="B299" s="4"/>
      <c r="C299" s="45"/>
      <c r="D299" s="4"/>
      <c r="E299" s="4"/>
      <c r="F299" s="4"/>
      <c r="G299" s="4"/>
      <c r="H299" s="4"/>
    </row>
    <row r="300" ht="14.25" customHeight="1">
      <c r="A300" s="39"/>
      <c r="B300" s="4"/>
      <c r="C300" s="45"/>
      <c r="D300" s="4"/>
      <c r="E300" s="4"/>
      <c r="F300" s="4"/>
      <c r="G300" s="4"/>
      <c r="H300" s="4"/>
    </row>
    <row r="301" ht="14.25" customHeight="1">
      <c r="A301" s="39"/>
      <c r="B301" s="4"/>
      <c r="C301" s="45"/>
      <c r="D301" s="4"/>
      <c r="E301" s="4"/>
      <c r="F301" s="4"/>
      <c r="G301" s="4"/>
      <c r="H301" s="4"/>
    </row>
    <row r="302" ht="14.25" customHeight="1">
      <c r="A302" s="39"/>
      <c r="B302" s="4"/>
      <c r="C302" s="45"/>
      <c r="D302" s="4"/>
      <c r="E302" s="4"/>
      <c r="F302" s="4"/>
      <c r="G302" s="4"/>
      <c r="H302" s="4"/>
    </row>
    <row r="303" ht="14.25" customHeight="1">
      <c r="A303" s="39"/>
      <c r="B303" s="4"/>
      <c r="C303" s="45"/>
      <c r="D303" s="4"/>
      <c r="E303" s="4"/>
      <c r="F303" s="4"/>
      <c r="G303" s="4"/>
      <c r="H303" s="4"/>
    </row>
    <row r="304" ht="14.25" customHeight="1">
      <c r="A304" s="39"/>
      <c r="B304" s="4"/>
      <c r="C304" s="45"/>
      <c r="D304" s="4"/>
      <c r="E304" s="4"/>
      <c r="F304" s="4"/>
      <c r="G304" s="4"/>
      <c r="H304" s="4"/>
    </row>
    <row r="305" ht="14.25" customHeight="1">
      <c r="A305" s="39"/>
      <c r="B305" s="4"/>
      <c r="C305" s="45"/>
      <c r="D305" s="4"/>
      <c r="E305" s="4"/>
      <c r="F305" s="4"/>
      <c r="G305" s="4"/>
      <c r="H305" s="4"/>
    </row>
    <row r="306" ht="14.25" customHeight="1">
      <c r="A306" s="39"/>
      <c r="B306" s="4"/>
      <c r="C306" s="45"/>
      <c r="D306" s="4"/>
      <c r="E306" s="4"/>
      <c r="F306" s="4"/>
      <c r="G306" s="4"/>
      <c r="H306" s="4"/>
    </row>
    <row r="307" ht="14.25" customHeight="1">
      <c r="A307" s="39"/>
      <c r="B307" s="4"/>
      <c r="C307" s="45"/>
      <c r="D307" s="4"/>
      <c r="E307" s="4"/>
      <c r="F307" s="4"/>
      <c r="G307" s="4"/>
      <c r="H307" s="4"/>
    </row>
    <row r="308" ht="14.25" customHeight="1">
      <c r="A308" s="39"/>
      <c r="B308" s="4"/>
      <c r="C308" s="45"/>
      <c r="D308" s="4"/>
      <c r="E308" s="4"/>
      <c r="F308" s="4"/>
      <c r="G308" s="4"/>
      <c r="H308" s="4"/>
    </row>
    <row r="309" ht="14.25" customHeight="1">
      <c r="A309" s="39"/>
      <c r="B309" s="4"/>
      <c r="C309" s="45"/>
      <c r="D309" s="4"/>
      <c r="E309" s="4"/>
      <c r="F309" s="4"/>
      <c r="G309" s="4"/>
      <c r="H309" s="4"/>
    </row>
    <row r="310" ht="14.25" customHeight="1">
      <c r="A310" s="39"/>
      <c r="B310" s="4"/>
      <c r="C310" s="45"/>
      <c r="D310" s="4"/>
      <c r="E310" s="4"/>
      <c r="F310" s="4"/>
      <c r="G310" s="4"/>
      <c r="H310" s="4"/>
    </row>
    <row r="311" ht="14.25" customHeight="1">
      <c r="A311" s="39"/>
      <c r="B311" s="4"/>
      <c r="C311" s="45"/>
      <c r="D311" s="4"/>
      <c r="E311" s="4"/>
      <c r="F311" s="4"/>
      <c r="G311" s="4"/>
      <c r="H311" s="4"/>
    </row>
    <row r="312" ht="14.25" customHeight="1">
      <c r="A312" s="39"/>
      <c r="B312" s="4"/>
      <c r="C312" s="45"/>
      <c r="D312" s="4"/>
      <c r="E312" s="4"/>
      <c r="F312" s="4"/>
      <c r="G312" s="4"/>
      <c r="H312" s="4"/>
    </row>
    <row r="313" ht="14.25" customHeight="1">
      <c r="A313" s="39"/>
      <c r="B313" s="4"/>
      <c r="C313" s="45"/>
      <c r="D313" s="4"/>
      <c r="E313" s="4"/>
      <c r="F313" s="4"/>
      <c r="G313" s="4"/>
      <c r="H313" s="4"/>
    </row>
    <row r="314" ht="14.25" customHeight="1">
      <c r="A314" s="39"/>
      <c r="B314" s="4"/>
      <c r="C314" s="45"/>
      <c r="D314" s="4"/>
      <c r="E314" s="4"/>
      <c r="F314" s="4"/>
      <c r="G314" s="4"/>
      <c r="H314" s="4"/>
    </row>
    <row r="315" ht="14.25" customHeight="1">
      <c r="A315" s="39"/>
      <c r="B315" s="4"/>
      <c r="C315" s="45"/>
      <c r="D315" s="4"/>
      <c r="E315" s="4"/>
      <c r="F315" s="4"/>
      <c r="G315" s="4"/>
      <c r="H315" s="4"/>
    </row>
    <row r="316" ht="14.25" customHeight="1">
      <c r="A316" s="39"/>
      <c r="B316" s="4"/>
      <c r="C316" s="45"/>
      <c r="D316" s="4"/>
      <c r="E316" s="4"/>
      <c r="F316" s="4"/>
      <c r="G316" s="4"/>
      <c r="H316" s="4"/>
    </row>
    <row r="317" ht="14.25" customHeight="1">
      <c r="A317" s="39"/>
      <c r="B317" s="4"/>
      <c r="C317" s="45"/>
      <c r="D317" s="4"/>
      <c r="E317" s="4"/>
      <c r="F317" s="4"/>
      <c r="G317" s="4"/>
      <c r="H317" s="4"/>
    </row>
    <row r="318" ht="14.25" customHeight="1">
      <c r="A318" s="39"/>
      <c r="B318" s="4"/>
      <c r="C318" s="45"/>
      <c r="D318" s="4"/>
      <c r="E318" s="4"/>
      <c r="F318" s="4"/>
      <c r="G318" s="4"/>
      <c r="H318" s="4"/>
    </row>
    <row r="319" ht="14.25" customHeight="1">
      <c r="A319" s="39"/>
      <c r="B319" s="4"/>
      <c r="C319" s="45"/>
      <c r="D319" s="4"/>
      <c r="E319" s="4"/>
      <c r="F319" s="4"/>
      <c r="G319" s="4"/>
      <c r="H319" s="4"/>
    </row>
    <row r="320" ht="14.25" customHeight="1">
      <c r="A320" s="39"/>
      <c r="B320" s="4"/>
      <c r="C320" s="45"/>
      <c r="D320" s="4"/>
      <c r="E320" s="4"/>
      <c r="F320" s="4"/>
      <c r="G320" s="4"/>
      <c r="H320" s="4"/>
    </row>
    <row r="321" ht="14.25" customHeight="1">
      <c r="A321" s="39"/>
      <c r="B321" s="4"/>
      <c r="C321" s="45"/>
      <c r="D321" s="4"/>
      <c r="E321" s="4"/>
      <c r="F321" s="4"/>
      <c r="G321" s="4"/>
      <c r="H321" s="4"/>
    </row>
    <row r="322" ht="14.25" customHeight="1">
      <c r="A322" s="39"/>
      <c r="B322" s="4"/>
      <c r="C322" s="45"/>
      <c r="D322" s="4"/>
      <c r="E322" s="4"/>
      <c r="F322" s="4"/>
      <c r="G322" s="4"/>
      <c r="H322" s="4"/>
    </row>
    <row r="323" ht="14.25" customHeight="1">
      <c r="A323" s="39"/>
      <c r="B323" s="4"/>
      <c r="C323" s="45"/>
      <c r="D323" s="4"/>
      <c r="E323" s="4"/>
      <c r="F323" s="4"/>
      <c r="G323" s="4"/>
      <c r="H323" s="4"/>
    </row>
    <row r="324" ht="14.25" customHeight="1">
      <c r="A324" s="39"/>
      <c r="B324" s="4"/>
      <c r="C324" s="45"/>
      <c r="D324" s="4"/>
      <c r="E324" s="4"/>
      <c r="F324" s="4"/>
      <c r="G324" s="4"/>
      <c r="H324" s="4"/>
    </row>
    <row r="325" ht="14.25" customHeight="1">
      <c r="A325" s="39"/>
      <c r="B325" s="4"/>
      <c r="C325" s="45"/>
      <c r="D325" s="4"/>
      <c r="E325" s="4"/>
      <c r="F325" s="4"/>
      <c r="G325" s="4"/>
      <c r="H325" s="4"/>
    </row>
    <row r="326" ht="14.25" customHeight="1">
      <c r="A326" s="39"/>
      <c r="B326" s="4"/>
      <c r="C326" s="45"/>
      <c r="D326" s="4"/>
      <c r="E326" s="4"/>
      <c r="F326" s="4"/>
      <c r="G326" s="4"/>
      <c r="H326" s="4"/>
    </row>
    <row r="327" ht="14.25" customHeight="1">
      <c r="A327" s="39"/>
      <c r="B327" s="4"/>
      <c r="C327" s="45"/>
      <c r="D327" s="4"/>
      <c r="E327" s="4"/>
      <c r="F327" s="4"/>
      <c r="G327" s="4"/>
      <c r="H327" s="4"/>
    </row>
    <row r="328" ht="14.25" customHeight="1">
      <c r="A328" s="39"/>
      <c r="B328" s="4"/>
      <c r="C328" s="45"/>
      <c r="D328" s="4"/>
      <c r="E328" s="4"/>
      <c r="F328" s="4"/>
      <c r="G328" s="4"/>
      <c r="H328" s="4"/>
    </row>
    <row r="329" ht="14.25" customHeight="1">
      <c r="A329" s="39"/>
      <c r="B329" s="4"/>
      <c r="C329" s="45"/>
      <c r="D329" s="4"/>
      <c r="E329" s="4"/>
      <c r="F329" s="4"/>
      <c r="G329" s="4"/>
      <c r="H329" s="4"/>
    </row>
    <row r="330" ht="14.25" customHeight="1">
      <c r="A330" s="39"/>
      <c r="B330" s="4"/>
      <c r="C330" s="45"/>
      <c r="D330" s="4"/>
      <c r="E330" s="4"/>
      <c r="F330" s="4"/>
      <c r="G330" s="4"/>
      <c r="H330" s="4"/>
    </row>
    <row r="331" ht="14.25" customHeight="1">
      <c r="A331" s="39"/>
      <c r="B331" s="4"/>
      <c r="C331" s="45"/>
      <c r="D331" s="4"/>
      <c r="E331" s="4"/>
      <c r="F331" s="4"/>
      <c r="G331" s="4"/>
      <c r="H331" s="4"/>
    </row>
    <row r="332" ht="14.25" customHeight="1">
      <c r="A332" s="39"/>
      <c r="B332" s="4"/>
      <c r="C332" s="45"/>
      <c r="D332" s="4"/>
      <c r="E332" s="4"/>
      <c r="F332" s="4"/>
      <c r="G332" s="4"/>
      <c r="H332" s="4"/>
    </row>
    <row r="333" ht="14.25" customHeight="1">
      <c r="A333" s="39"/>
      <c r="B333" s="4"/>
      <c r="C333" s="45"/>
      <c r="D333" s="4"/>
      <c r="E333" s="4"/>
      <c r="F333" s="4"/>
      <c r="G333" s="4"/>
      <c r="H333" s="4"/>
    </row>
    <row r="334" ht="14.25" customHeight="1">
      <c r="A334" s="39"/>
      <c r="B334" s="4"/>
      <c r="C334" s="45"/>
      <c r="D334" s="4"/>
      <c r="E334" s="4"/>
      <c r="F334" s="4"/>
      <c r="G334" s="4"/>
      <c r="H334" s="4"/>
    </row>
    <row r="335" ht="14.25" customHeight="1">
      <c r="A335" s="39"/>
      <c r="B335" s="4"/>
      <c r="C335" s="45"/>
      <c r="D335" s="4"/>
      <c r="E335" s="4"/>
      <c r="F335" s="4"/>
      <c r="G335" s="4"/>
      <c r="H335" s="4"/>
    </row>
    <row r="336" ht="14.25" customHeight="1">
      <c r="A336" s="39"/>
      <c r="B336" s="4"/>
      <c r="C336" s="45"/>
      <c r="D336" s="4"/>
      <c r="E336" s="4"/>
      <c r="F336" s="4"/>
      <c r="G336" s="4"/>
      <c r="H336" s="4"/>
    </row>
    <row r="337" ht="14.25" customHeight="1">
      <c r="A337" s="39"/>
      <c r="B337" s="4"/>
      <c r="C337" s="45"/>
      <c r="D337" s="4"/>
      <c r="E337" s="4"/>
      <c r="F337" s="4"/>
      <c r="G337" s="4"/>
      <c r="H337" s="4"/>
    </row>
    <row r="338" ht="14.25" customHeight="1">
      <c r="A338" s="39"/>
      <c r="B338" s="4"/>
      <c r="C338" s="45"/>
      <c r="D338" s="4"/>
      <c r="E338" s="4"/>
      <c r="F338" s="4"/>
      <c r="G338" s="4"/>
      <c r="H338" s="4"/>
    </row>
    <row r="339" ht="14.25" customHeight="1">
      <c r="A339" s="39"/>
      <c r="B339" s="4"/>
      <c r="C339" s="45"/>
      <c r="D339" s="4"/>
      <c r="E339" s="4"/>
      <c r="F339" s="4"/>
      <c r="G339" s="4"/>
      <c r="H339" s="4"/>
    </row>
    <row r="340" ht="14.25" customHeight="1">
      <c r="A340" s="39"/>
      <c r="B340" s="4"/>
      <c r="C340" s="45"/>
      <c r="D340" s="4"/>
      <c r="E340" s="4"/>
      <c r="F340" s="4"/>
      <c r="G340" s="4"/>
      <c r="H340" s="4"/>
    </row>
    <row r="341" ht="14.25" customHeight="1">
      <c r="A341" s="39"/>
      <c r="B341" s="4"/>
      <c r="C341" s="45"/>
      <c r="D341" s="4"/>
      <c r="E341" s="4"/>
      <c r="F341" s="4"/>
      <c r="G341" s="4"/>
      <c r="H341" s="4"/>
    </row>
    <row r="342" ht="14.25" customHeight="1">
      <c r="A342" s="39"/>
      <c r="B342" s="4"/>
      <c r="C342" s="45"/>
      <c r="D342" s="4"/>
      <c r="E342" s="4"/>
      <c r="F342" s="4"/>
      <c r="G342" s="4"/>
      <c r="H342" s="4"/>
    </row>
    <row r="343" ht="14.25" customHeight="1">
      <c r="A343" s="39"/>
      <c r="B343" s="4"/>
      <c r="C343" s="45"/>
      <c r="D343" s="4"/>
      <c r="E343" s="4"/>
      <c r="F343" s="4"/>
      <c r="G343" s="4"/>
      <c r="H343" s="4"/>
    </row>
    <row r="344" ht="14.25" customHeight="1">
      <c r="A344" s="39"/>
      <c r="B344" s="4"/>
      <c r="C344" s="45"/>
      <c r="D344" s="4"/>
      <c r="E344" s="4"/>
      <c r="F344" s="4"/>
      <c r="G344" s="4"/>
      <c r="H344" s="4"/>
    </row>
    <row r="345" ht="14.25" customHeight="1">
      <c r="A345" s="39"/>
      <c r="B345" s="4"/>
      <c r="C345" s="45"/>
      <c r="D345" s="4"/>
      <c r="E345" s="4"/>
      <c r="F345" s="4"/>
      <c r="G345" s="4"/>
      <c r="H345" s="4"/>
    </row>
    <row r="346" ht="14.25" customHeight="1">
      <c r="A346" s="39"/>
      <c r="B346" s="4"/>
      <c r="C346" s="45"/>
      <c r="D346" s="4"/>
      <c r="E346" s="4"/>
      <c r="F346" s="4"/>
      <c r="G346" s="4"/>
      <c r="H346" s="4"/>
    </row>
    <row r="347" ht="14.25" customHeight="1">
      <c r="A347" s="39"/>
      <c r="B347" s="4"/>
      <c r="C347" s="45"/>
      <c r="D347" s="4"/>
      <c r="E347" s="4"/>
      <c r="F347" s="4"/>
      <c r="G347" s="4"/>
      <c r="H347" s="4"/>
    </row>
    <row r="348" ht="14.25" customHeight="1">
      <c r="A348" s="39"/>
      <c r="B348" s="4"/>
      <c r="C348" s="45"/>
      <c r="D348" s="4"/>
      <c r="E348" s="4"/>
      <c r="F348" s="4"/>
      <c r="G348" s="4"/>
      <c r="H348" s="4"/>
    </row>
    <row r="349" ht="14.25" customHeight="1">
      <c r="A349" s="39"/>
      <c r="B349" s="4"/>
      <c r="C349" s="45"/>
      <c r="D349" s="4"/>
      <c r="E349" s="4"/>
      <c r="F349" s="4"/>
      <c r="G349" s="4"/>
      <c r="H349" s="4"/>
    </row>
    <row r="350" ht="14.25" customHeight="1">
      <c r="A350" s="39"/>
      <c r="B350" s="4"/>
      <c r="C350" s="45"/>
      <c r="D350" s="4"/>
      <c r="E350" s="4"/>
      <c r="F350" s="4"/>
      <c r="G350" s="4"/>
      <c r="H350" s="4"/>
    </row>
    <row r="351" ht="14.25" customHeight="1">
      <c r="A351" s="39"/>
      <c r="B351" s="4"/>
      <c r="C351" s="45"/>
      <c r="D351" s="4"/>
      <c r="E351" s="4"/>
      <c r="F351" s="4"/>
      <c r="G351" s="4"/>
      <c r="H351" s="4"/>
    </row>
    <row r="352" ht="14.25" customHeight="1">
      <c r="A352" s="39"/>
      <c r="B352" s="4"/>
      <c r="C352" s="45"/>
      <c r="D352" s="4"/>
      <c r="E352" s="4"/>
      <c r="F352" s="4"/>
      <c r="G352" s="4"/>
      <c r="H352" s="4"/>
    </row>
    <row r="353" ht="14.25" customHeight="1">
      <c r="A353" s="39"/>
      <c r="B353" s="4"/>
      <c r="C353" s="45"/>
      <c r="D353" s="4"/>
      <c r="E353" s="4"/>
      <c r="F353" s="4"/>
      <c r="G353" s="4"/>
      <c r="H353" s="4"/>
    </row>
    <row r="354" ht="14.25" customHeight="1">
      <c r="A354" s="39"/>
      <c r="B354" s="4"/>
      <c r="C354" s="45"/>
      <c r="D354" s="4"/>
      <c r="E354" s="4"/>
      <c r="F354" s="4"/>
      <c r="G354" s="4"/>
      <c r="H354" s="4"/>
    </row>
    <row r="355" ht="14.25" customHeight="1">
      <c r="A355" s="39"/>
      <c r="B355" s="4"/>
      <c r="C355" s="45"/>
      <c r="D355" s="4"/>
      <c r="E355" s="4"/>
      <c r="F355" s="4"/>
      <c r="G355" s="4"/>
      <c r="H355" s="4"/>
    </row>
    <row r="356" ht="14.25" customHeight="1">
      <c r="A356" s="39"/>
      <c r="B356" s="4"/>
      <c r="C356" s="45"/>
      <c r="D356" s="4"/>
      <c r="E356" s="4"/>
      <c r="F356" s="4"/>
      <c r="G356" s="4"/>
      <c r="H356" s="4"/>
    </row>
    <row r="357" ht="14.25" customHeight="1">
      <c r="A357" s="39"/>
      <c r="B357" s="4"/>
      <c r="C357" s="45"/>
      <c r="D357" s="4"/>
      <c r="E357" s="4"/>
      <c r="F357" s="4"/>
      <c r="G357" s="4"/>
      <c r="H357" s="4"/>
    </row>
    <row r="358" ht="14.25" customHeight="1">
      <c r="A358" s="39"/>
      <c r="B358" s="4"/>
      <c r="C358" s="45"/>
      <c r="D358" s="4"/>
      <c r="E358" s="4"/>
      <c r="F358" s="4"/>
      <c r="G358" s="4"/>
      <c r="H358" s="4"/>
    </row>
    <row r="359" ht="14.25" customHeight="1">
      <c r="A359" s="39"/>
      <c r="B359" s="4"/>
      <c r="C359" s="45"/>
      <c r="D359" s="4"/>
      <c r="E359" s="4"/>
      <c r="F359" s="4"/>
      <c r="G359" s="4"/>
      <c r="H359" s="4"/>
    </row>
    <row r="360" ht="14.25" customHeight="1">
      <c r="A360" s="39"/>
      <c r="B360" s="4"/>
      <c r="C360" s="45"/>
      <c r="D360" s="4"/>
      <c r="E360" s="4"/>
      <c r="F360" s="4"/>
      <c r="G360" s="4"/>
      <c r="H360" s="4"/>
    </row>
    <row r="361" ht="14.25" customHeight="1">
      <c r="A361" s="39"/>
      <c r="B361" s="4"/>
      <c r="C361" s="45"/>
      <c r="D361" s="4"/>
      <c r="E361" s="4"/>
      <c r="F361" s="4"/>
      <c r="G361" s="4"/>
      <c r="H361" s="4"/>
    </row>
    <row r="362" ht="14.25" customHeight="1">
      <c r="A362" s="39"/>
      <c r="B362" s="4"/>
      <c r="C362" s="45"/>
      <c r="D362" s="4"/>
      <c r="E362" s="4"/>
      <c r="F362" s="4"/>
      <c r="G362" s="4"/>
      <c r="H362" s="4"/>
    </row>
    <row r="363" ht="14.25" customHeight="1">
      <c r="A363" s="39"/>
      <c r="B363" s="4"/>
      <c r="C363" s="45"/>
      <c r="D363" s="4"/>
      <c r="E363" s="4"/>
      <c r="F363" s="4"/>
      <c r="G363" s="4"/>
      <c r="H363" s="4"/>
    </row>
    <row r="364" ht="14.25" customHeight="1">
      <c r="A364" s="39"/>
      <c r="B364" s="4"/>
      <c r="C364" s="45"/>
      <c r="D364" s="4"/>
      <c r="E364" s="4"/>
      <c r="F364" s="4"/>
      <c r="G364" s="4"/>
      <c r="H364" s="4"/>
    </row>
    <row r="365" ht="14.25" customHeight="1">
      <c r="A365" s="39"/>
      <c r="B365" s="4"/>
      <c r="C365" s="45"/>
      <c r="D365" s="4"/>
      <c r="E365" s="4"/>
      <c r="F365" s="4"/>
      <c r="G365" s="4"/>
      <c r="H365" s="4"/>
    </row>
    <row r="366" ht="14.25" customHeight="1">
      <c r="A366" s="39"/>
      <c r="B366" s="4"/>
      <c r="C366" s="45"/>
      <c r="D366" s="4"/>
      <c r="E366" s="4"/>
      <c r="F366" s="4"/>
      <c r="G366" s="4"/>
      <c r="H366" s="4"/>
    </row>
    <row r="367" ht="14.25" customHeight="1">
      <c r="A367" s="39"/>
      <c r="B367" s="4"/>
      <c r="C367" s="45"/>
      <c r="D367" s="4"/>
      <c r="E367" s="4"/>
      <c r="F367" s="4"/>
      <c r="G367" s="4"/>
      <c r="H367" s="4"/>
    </row>
    <row r="368" ht="14.25" customHeight="1">
      <c r="A368" s="39"/>
      <c r="B368" s="4"/>
      <c r="C368" s="45"/>
      <c r="D368" s="4"/>
      <c r="E368" s="4"/>
      <c r="F368" s="4"/>
      <c r="G368" s="4"/>
      <c r="H368" s="4"/>
    </row>
    <row r="369" ht="14.25" customHeight="1">
      <c r="A369" s="39"/>
      <c r="B369" s="4"/>
      <c r="C369" s="45"/>
      <c r="D369" s="4"/>
      <c r="E369" s="4"/>
      <c r="F369" s="4"/>
      <c r="G369" s="4"/>
      <c r="H369" s="4"/>
    </row>
    <row r="370" ht="14.25" customHeight="1">
      <c r="A370" s="39"/>
      <c r="B370" s="4"/>
      <c r="C370" s="45"/>
      <c r="D370" s="4"/>
      <c r="E370" s="4"/>
      <c r="F370" s="4"/>
      <c r="G370" s="4"/>
      <c r="H370" s="4"/>
    </row>
    <row r="371" ht="14.25" customHeight="1">
      <c r="A371" s="39"/>
      <c r="B371" s="4"/>
      <c r="C371" s="45"/>
      <c r="D371" s="4"/>
      <c r="E371" s="4"/>
      <c r="F371" s="4"/>
      <c r="G371" s="4"/>
      <c r="H371" s="4"/>
    </row>
    <row r="372" ht="14.25" customHeight="1">
      <c r="A372" s="39"/>
      <c r="B372" s="4"/>
      <c r="C372" s="45"/>
      <c r="D372" s="4"/>
      <c r="E372" s="4"/>
      <c r="F372" s="4"/>
      <c r="G372" s="4"/>
      <c r="H372" s="4"/>
    </row>
    <row r="373" ht="14.25" customHeight="1">
      <c r="A373" s="39"/>
      <c r="B373" s="4"/>
      <c r="C373" s="45"/>
      <c r="D373" s="4"/>
      <c r="E373" s="4"/>
      <c r="F373" s="4"/>
      <c r="G373" s="4"/>
      <c r="H373" s="4"/>
    </row>
    <row r="374" ht="14.25" customHeight="1">
      <c r="A374" s="39"/>
      <c r="B374" s="4"/>
      <c r="C374" s="45"/>
      <c r="D374" s="4"/>
      <c r="E374" s="4"/>
      <c r="F374" s="4"/>
      <c r="G374" s="4"/>
      <c r="H374" s="4"/>
    </row>
    <row r="375" ht="14.25" customHeight="1">
      <c r="A375" s="39"/>
      <c r="B375" s="4"/>
      <c r="C375" s="45"/>
      <c r="D375" s="4"/>
      <c r="E375" s="4"/>
      <c r="F375" s="4"/>
      <c r="G375" s="4"/>
      <c r="H375" s="4"/>
    </row>
    <row r="376" ht="14.25" customHeight="1">
      <c r="A376" s="39"/>
      <c r="B376" s="4"/>
      <c r="C376" s="45"/>
      <c r="D376" s="4"/>
      <c r="E376" s="4"/>
      <c r="F376" s="4"/>
      <c r="G376" s="4"/>
      <c r="H376" s="4"/>
    </row>
    <row r="377" ht="14.25" customHeight="1">
      <c r="A377" s="39"/>
      <c r="B377" s="4"/>
      <c r="C377" s="45"/>
      <c r="D377" s="4"/>
      <c r="E377" s="4"/>
      <c r="F377" s="4"/>
      <c r="G377" s="4"/>
      <c r="H377" s="4"/>
    </row>
    <row r="378" ht="14.25" customHeight="1">
      <c r="A378" s="39"/>
      <c r="B378" s="4"/>
      <c r="C378" s="45"/>
      <c r="D378" s="4"/>
      <c r="E378" s="4"/>
      <c r="F378" s="4"/>
      <c r="G378" s="4"/>
      <c r="H378" s="4"/>
    </row>
    <row r="379" ht="14.25" customHeight="1">
      <c r="A379" s="39"/>
      <c r="B379" s="4"/>
      <c r="C379" s="45"/>
      <c r="D379" s="4"/>
      <c r="E379" s="4"/>
      <c r="F379" s="4"/>
      <c r="G379" s="4"/>
      <c r="H379" s="4"/>
    </row>
    <row r="380" ht="14.25" customHeight="1">
      <c r="A380" s="39"/>
      <c r="B380" s="4"/>
      <c r="C380" s="45"/>
      <c r="D380" s="4"/>
      <c r="E380" s="4"/>
      <c r="F380" s="4"/>
      <c r="G380" s="4"/>
      <c r="H380" s="4"/>
    </row>
    <row r="381" ht="14.25" customHeight="1">
      <c r="A381" s="39"/>
      <c r="B381" s="4"/>
      <c r="C381" s="45"/>
      <c r="D381" s="4"/>
      <c r="E381" s="4"/>
      <c r="F381" s="4"/>
      <c r="G381" s="4"/>
      <c r="H381" s="4"/>
    </row>
    <row r="382" ht="14.25" customHeight="1">
      <c r="A382" s="39"/>
      <c r="B382" s="4"/>
      <c r="C382" s="45"/>
      <c r="D382" s="4"/>
      <c r="E382" s="4"/>
      <c r="F382" s="4"/>
      <c r="G382" s="4"/>
      <c r="H382" s="4"/>
    </row>
    <row r="383" ht="14.25" customHeight="1">
      <c r="A383" s="39"/>
      <c r="B383" s="4"/>
      <c r="C383" s="45"/>
      <c r="D383" s="4"/>
      <c r="E383" s="4"/>
      <c r="F383" s="4"/>
      <c r="G383" s="4"/>
      <c r="H383" s="4"/>
    </row>
    <row r="384" ht="14.25" customHeight="1">
      <c r="A384" s="39"/>
      <c r="B384" s="4"/>
      <c r="C384" s="45"/>
      <c r="D384" s="4"/>
      <c r="E384" s="4"/>
      <c r="F384" s="4"/>
      <c r="G384" s="4"/>
      <c r="H384" s="4"/>
    </row>
    <row r="385" ht="14.25" customHeight="1">
      <c r="A385" s="39"/>
      <c r="B385" s="4"/>
      <c r="C385" s="45"/>
      <c r="D385" s="4"/>
      <c r="E385" s="4"/>
      <c r="F385" s="4"/>
      <c r="G385" s="4"/>
      <c r="H385" s="4"/>
    </row>
    <row r="386" ht="14.25" customHeight="1">
      <c r="A386" s="39"/>
      <c r="B386" s="4"/>
      <c r="C386" s="45"/>
      <c r="D386" s="4"/>
      <c r="E386" s="4"/>
      <c r="F386" s="4"/>
      <c r="G386" s="4"/>
      <c r="H386" s="4"/>
    </row>
    <row r="387" ht="14.25" customHeight="1">
      <c r="A387" s="39"/>
      <c r="B387" s="4"/>
      <c r="C387" s="45"/>
      <c r="D387" s="4"/>
      <c r="E387" s="4"/>
      <c r="F387" s="4"/>
      <c r="G387" s="4"/>
      <c r="H387" s="4"/>
    </row>
    <row r="388" ht="14.25" customHeight="1">
      <c r="A388" s="39"/>
      <c r="B388" s="4"/>
      <c r="C388" s="45"/>
      <c r="D388" s="4"/>
      <c r="E388" s="4"/>
      <c r="F388" s="4"/>
      <c r="G388" s="4"/>
      <c r="H388" s="4"/>
    </row>
    <row r="389" ht="14.25" customHeight="1">
      <c r="A389" s="39"/>
      <c r="B389" s="4"/>
      <c r="C389" s="45"/>
      <c r="D389" s="4"/>
      <c r="E389" s="4"/>
      <c r="F389" s="4"/>
      <c r="G389" s="4"/>
      <c r="H389" s="4"/>
    </row>
    <row r="390" ht="14.25" customHeight="1">
      <c r="A390" s="39"/>
      <c r="B390" s="4"/>
      <c r="C390" s="45"/>
      <c r="D390" s="4"/>
      <c r="E390" s="4"/>
      <c r="F390" s="4"/>
      <c r="G390" s="4"/>
      <c r="H390" s="4"/>
    </row>
    <row r="391" ht="14.25" customHeight="1">
      <c r="A391" s="39"/>
      <c r="B391" s="4"/>
      <c r="C391" s="45"/>
      <c r="D391" s="4"/>
      <c r="E391" s="4"/>
      <c r="F391" s="4"/>
      <c r="G391" s="4"/>
      <c r="H391" s="4"/>
    </row>
    <row r="392" ht="14.25" customHeight="1">
      <c r="A392" s="39"/>
      <c r="B392" s="4"/>
      <c r="C392" s="45"/>
      <c r="D392" s="4"/>
      <c r="E392" s="4"/>
      <c r="F392" s="4"/>
      <c r="G392" s="4"/>
      <c r="H392" s="4"/>
    </row>
    <row r="393" ht="14.25" customHeight="1">
      <c r="A393" s="39"/>
      <c r="B393" s="4"/>
      <c r="C393" s="45"/>
      <c r="D393" s="4"/>
      <c r="E393" s="4"/>
      <c r="F393" s="4"/>
      <c r="G393" s="4"/>
      <c r="H393" s="4"/>
    </row>
    <row r="394" ht="14.25" customHeight="1">
      <c r="A394" s="39"/>
      <c r="B394" s="4"/>
      <c r="C394" s="45"/>
      <c r="D394" s="4"/>
      <c r="E394" s="4"/>
      <c r="F394" s="4"/>
      <c r="G394" s="4"/>
      <c r="H394" s="4"/>
    </row>
    <row r="395" ht="14.25" customHeight="1">
      <c r="A395" s="39"/>
      <c r="B395" s="4"/>
      <c r="C395" s="45"/>
      <c r="D395" s="4"/>
      <c r="E395" s="4"/>
      <c r="F395" s="4"/>
      <c r="G395" s="4"/>
      <c r="H395" s="4"/>
    </row>
    <row r="396" ht="14.25" customHeight="1">
      <c r="A396" s="39"/>
      <c r="B396" s="4"/>
      <c r="C396" s="45"/>
      <c r="D396" s="4"/>
      <c r="E396" s="4"/>
      <c r="F396" s="4"/>
      <c r="G396" s="4"/>
      <c r="H396" s="4"/>
    </row>
    <row r="397" ht="14.25" customHeight="1">
      <c r="A397" s="39"/>
      <c r="B397" s="4"/>
      <c r="C397" s="45"/>
      <c r="D397" s="4"/>
      <c r="E397" s="4"/>
      <c r="F397" s="4"/>
      <c r="G397" s="4"/>
      <c r="H397" s="4"/>
    </row>
    <row r="398" ht="14.25" customHeight="1">
      <c r="A398" s="39"/>
      <c r="B398" s="4"/>
      <c r="C398" s="45"/>
      <c r="D398" s="4"/>
      <c r="E398" s="4"/>
      <c r="F398" s="4"/>
      <c r="G398" s="4"/>
      <c r="H398" s="4"/>
    </row>
    <row r="399" ht="14.25" customHeight="1">
      <c r="A399" s="39"/>
      <c r="B399" s="4"/>
      <c r="C399" s="45"/>
      <c r="D399" s="4"/>
      <c r="E399" s="4"/>
      <c r="F399" s="4"/>
      <c r="G399" s="4"/>
      <c r="H399" s="4"/>
    </row>
    <row r="400" ht="14.25" customHeight="1">
      <c r="A400" s="39"/>
      <c r="B400" s="4"/>
      <c r="C400" s="45"/>
      <c r="D400" s="4"/>
      <c r="E400" s="4"/>
      <c r="F400" s="4"/>
      <c r="G400" s="4"/>
      <c r="H400" s="4"/>
    </row>
    <row r="401" ht="14.25" customHeight="1">
      <c r="A401" s="39"/>
      <c r="B401" s="4"/>
      <c r="C401" s="45"/>
      <c r="D401" s="4"/>
      <c r="E401" s="4"/>
      <c r="F401" s="4"/>
      <c r="G401" s="4"/>
      <c r="H401" s="4"/>
    </row>
    <row r="402" ht="14.25" customHeight="1">
      <c r="A402" s="39"/>
      <c r="B402" s="4"/>
      <c r="C402" s="45"/>
      <c r="D402" s="4"/>
      <c r="E402" s="4"/>
      <c r="F402" s="4"/>
      <c r="G402" s="4"/>
      <c r="H402" s="4"/>
    </row>
    <row r="403" ht="14.25" customHeight="1">
      <c r="A403" s="39"/>
      <c r="B403" s="4"/>
      <c r="C403" s="45"/>
      <c r="D403" s="4"/>
      <c r="E403" s="4"/>
      <c r="F403" s="4"/>
      <c r="G403" s="4"/>
      <c r="H403" s="4"/>
    </row>
    <row r="404" ht="14.25" customHeight="1">
      <c r="A404" s="39"/>
      <c r="B404" s="4"/>
      <c r="C404" s="45"/>
      <c r="D404" s="4"/>
      <c r="E404" s="4"/>
      <c r="F404" s="4"/>
      <c r="G404" s="4"/>
      <c r="H404" s="4"/>
    </row>
    <row r="405" ht="14.25" customHeight="1">
      <c r="A405" s="39"/>
      <c r="B405" s="4"/>
      <c r="C405" s="45"/>
      <c r="D405" s="4"/>
      <c r="E405" s="4"/>
      <c r="F405" s="4"/>
      <c r="G405" s="4"/>
      <c r="H405" s="4"/>
    </row>
    <row r="406" ht="14.25" customHeight="1">
      <c r="A406" s="39"/>
      <c r="B406" s="4"/>
      <c r="C406" s="45"/>
      <c r="D406" s="4"/>
      <c r="E406" s="4"/>
      <c r="F406" s="4"/>
      <c r="G406" s="4"/>
      <c r="H406" s="4"/>
    </row>
    <row r="407" ht="14.25" customHeight="1">
      <c r="A407" s="39"/>
      <c r="B407" s="4"/>
      <c r="C407" s="45"/>
      <c r="D407" s="4"/>
      <c r="E407" s="4"/>
      <c r="F407" s="4"/>
      <c r="G407" s="4"/>
      <c r="H407" s="4"/>
    </row>
    <row r="408" ht="14.25" customHeight="1">
      <c r="A408" s="39"/>
      <c r="B408" s="4"/>
      <c r="C408" s="45"/>
      <c r="D408" s="4"/>
      <c r="E408" s="4"/>
      <c r="F408" s="4"/>
      <c r="G408" s="4"/>
      <c r="H408" s="4"/>
    </row>
    <row r="409" ht="14.25" customHeight="1">
      <c r="A409" s="39"/>
      <c r="B409" s="4"/>
      <c r="C409" s="45"/>
      <c r="D409" s="4"/>
      <c r="E409" s="4"/>
      <c r="F409" s="4"/>
      <c r="G409" s="4"/>
      <c r="H409" s="4"/>
    </row>
    <row r="410" ht="14.25" customHeight="1">
      <c r="A410" s="39"/>
      <c r="B410" s="4"/>
      <c r="C410" s="45"/>
      <c r="D410" s="4"/>
      <c r="E410" s="4"/>
      <c r="F410" s="4"/>
      <c r="G410" s="4"/>
      <c r="H410" s="4"/>
    </row>
    <row r="411" ht="14.25" customHeight="1">
      <c r="A411" s="39"/>
      <c r="B411" s="4"/>
      <c r="C411" s="45"/>
      <c r="D411" s="4"/>
      <c r="E411" s="4"/>
      <c r="F411" s="4"/>
      <c r="G411" s="4"/>
      <c r="H411" s="4"/>
    </row>
    <row r="412" ht="14.25" customHeight="1">
      <c r="A412" s="39"/>
      <c r="B412" s="4"/>
      <c r="C412" s="45"/>
      <c r="D412" s="4"/>
      <c r="E412" s="4"/>
      <c r="F412" s="4"/>
      <c r="G412" s="4"/>
      <c r="H412" s="4"/>
    </row>
    <row r="413" ht="14.25" customHeight="1">
      <c r="A413" s="39"/>
      <c r="B413" s="4"/>
      <c r="C413" s="45"/>
      <c r="D413" s="4"/>
      <c r="E413" s="4"/>
      <c r="F413" s="4"/>
      <c r="G413" s="4"/>
      <c r="H413" s="4"/>
    </row>
    <row r="414" ht="14.25" customHeight="1">
      <c r="A414" s="39"/>
      <c r="B414" s="4"/>
      <c r="C414" s="45"/>
      <c r="D414" s="4"/>
      <c r="E414" s="4"/>
      <c r="F414" s="4"/>
      <c r="G414" s="4"/>
      <c r="H414" s="4"/>
    </row>
    <row r="415" ht="14.25" customHeight="1">
      <c r="A415" s="39"/>
      <c r="B415" s="4"/>
      <c r="C415" s="45"/>
      <c r="D415" s="4"/>
      <c r="E415" s="4"/>
      <c r="F415" s="4"/>
      <c r="G415" s="4"/>
      <c r="H415" s="4"/>
    </row>
    <row r="416" ht="14.25" customHeight="1">
      <c r="A416" s="39"/>
      <c r="B416" s="4"/>
      <c r="C416" s="45"/>
      <c r="D416" s="4"/>
      <c r="E416" s="4"/>
      <c r="F416" s="4"/>
      <c r="G416" s="4"/>
      <c r="H416" s="4"/>
    </row>
    <row r="417" ht="14.25" customHeight="1">
      <c r="A417" s="39"/>
      <c r="B417" s="4"/>
      <c r="C417" s="45"/>
      <c r="D417" s="4"/>
      <c r="E417" s="4"/>
      <c r="F417" s="4"/>
      <c r="G417" s="4"/>
      <c r="H417" s="4"/>
    </row>
    <row r="418" ht="14.25" customHeight="1">
      <c r="A418" s="39"/>
      <c r="B418" s="4"/>
      <c r="C418" s="45"/>
      <c r="D418" s="4"/>
      <c r="E418" s="4"/>
      <c r="F418" s="4"/>
      <c r="G418" s="4"/>
      <c r="H418" s="4"/>
    </row>
    <row r="419" ht="14.25" customHeight="1">
      <c r="A419" s="39"/>
      <c r="B419" s="4"/>
      <c r="C419" s="45"/>
      <c r="D419" s="4"/>
      <c r="E419" s="4"/>
      <c r="F419" s="4"/>
      <c r="G419" s="4"/>
      <c r="H419" s="4"/>
    </row>
    <row r="420" ht="14.25" customHeight="1">
      <c r="A420" s="39"/>
      <c r="B420" s="4"/>
      <c r="C420" s="45"/>
      <c r="D420" s="4"/>
      <c r="E420" s="4"/>
      <c r="F420" s="4"/>
      <c r="G420" s="4"/>
      <c r="H420" s="4"/>
    </row>
    <row r="421" ht="14.25" customHeight="1">
      <c r="A421" s="39"/>
      <c r="B421" s="4"/>
      <c r="C421" s="45"/>
      <c r="D421" s="4"/>
      <c r="E421" s="4"/>
      <c r="F421" s="4"/>
      <c r="G421" s="4"/>
      <c r="H421" s="4"/>
    </row>
    <row r="422" ht="14.25" customHeight="1">
      <c r="A422" s="39"/>
      <c r="B422" s="4"/>
      <c r="C422" s="45"/>
      <c r="D422" s="4"/>
      <c r="E422" s="4"/>
      <c r="F422" s="4"/>
      <c r="G422" s="4"/>
      <c r="H422" s="4"/>
    </row>
    <row r="423" ht="14.25" customHeight="1">
      <c r="A423" s="39"/>
      <c r="B423" s="4"/>
      <c r="C423" s="45"/>
      <c r="D423" s="4"/>
      <c r="E423" s="4"/>
      <c r="F423" s="4"/>
      <c r="G423" s="4"/>
      <c r="H423" s="4"/>
    </row>
    <row r="424" ht="14.25" customHeight="1">
      <c r="A424" s="39"/>
      <c r="B424" s="4"/>
      <c r="C424" s="45"/>
      <c r="D424" s="4"/>
      <c r="E424" s="4"/>
      <c r="F424" s="4"/>
      <c r="G424" s="4"/>
      <c r="H424" s="4"/>
    </row>
    <row r="425" ht="14.25" customHeight="1">
      <c r="A425" s="39"/>
      <c r="B425" s="4"/>
      <c r="C425" s="45"/>
      <c r="D425" s="4"/>
      <c r="E425" s="4"/>
      <c r="F425" s="4"/>
      <c r="G425" s="4"/>
      <c r="H425" s="4"/>
    </row>
    <row r="426" ht="14.25" customHeight="1">
      <c r="A426" s="39"/>
      <c r="B426" s="4"/>
      <c r="C426" s="45"/>
      <c r="D426" s="4"/>
      <c r="E426" s="4"/>
      <c r="F426" s="4"/>
      <c r="G426" s="4"/>
      <c r="H426" s="4"/>
    </row>
    <row r="427" ht="14.25" customHeight="1">
      <c r="A427" s="39"/>
      <c r="B427" s="4"/>
      <c r="C427" s="45"/>
      <c r="D427" s="4"/>
      <c r="E427" s="4"/>
      <c r="F427" s="4"/>
      <c r="G427" s="4"/>
      <c r="H427" s="4"/>
    </row>
    <row r="428" ht="14.25" customHeight="1">
      <c r="A428" s="39"/>
      <c r="B428" s="4"/>
      <c r="C428" s="45"/>
      <c r="D428" s="4"/>
      <c r="E428" s="4"/>
      <c r="F428" s="4"/>
      <c r="G428" s="4"/>
      <c r="H428" s="4"/>
    </row>
    <row r="429" ht="14.25" customHeight="1">
      <c r="A429" s="39"/>
      <c r="B429" s="4"/>
      <c r="C429" s="45"/>
      <c r="D429" s="4"/>
      <c r="E429" s="4"/>
      <c r="F429" s="4"/>
      <c r="G429" s="4"/>
      <c r="H429" s="4"/>
    </row>
    <row r="430" ht="14.25" customHeight="1">
      <c r="A430" s="39"/>
      <c r="B430" s="4"/>
      <c r="C430" s="45"/>
      <c r="D430" s="4"/>
      <c r="E430" s="4"/>
      <c r="F430" s="4"/>
      <c r="G430" s="4"/>
      <c r="H430" s="4"/>
    </row>
    <row r="431" ht="14.25" customHeight="1">
      <c r="A431" s="39"/>
      <c r="B431" s="4"/>
      <c r="C431" s="45"/>
      <c r="D431" s="4"/>
      <c r="E431" s="4"/>
      <c r="F431" s="4"/>
      <c r="G431" s="4"/>
      <c r="H431" s="4"/>
    </row>
    <row r="432" ht="14.25" customHeight="1">
      <c r="A432" s="39"/>
      <c r="B432" s="4"/>
      <c r="C432" s="45"/>
      <c r="D432" s="4"/>
      <c r="E432" s="4"/>
      <c r="F432" s="4"/>
      <c r="G432" s="4"/>
      <c r="H432" s="4"/>
    </row>
    <row r="433" ht="14.25" customHeight="1">
      <c r="A433" s="39"/>
      <c r="B433" s="4"/>
      <c r="C433" s="45"/>
      <c r="D433" s="4"/>
      <c r="E433" s="4"/>
      <c r="F433" s="4"/>
      <c r="G433" s="4"/>
      <c r="H433" s="4"/>
    </row>
    <row r="434" ht="14.25" customHeight="1">
      <c r="A434" s="39"/>
      <c r="B434" s="4"/>
      <c r="C434" s="45"/>
      <c r="D434" s="4"/>
      <c r="E434" s="4"/>
      <c r="F434" s="4"/>
      <c r="G434" s="4"/>
      <c r="H434" s="4"/>
    </row>
    <row r="435" ht="14.25" customHeight="1">
      <c r="A435" s="39"/>
      <c r="B435" s="4"/>
      <c r="C435" s="45"/>
      <c r="D435" s="4"/>
      <c r="E435" s="4"/>
      <c r="F435" s="4"/>
      <c r="G435" s="4"/>
      <c r="H435" s="4"/>
    </row>
    <row r="436" ht="14.25" customHeight="1">
      <c r="A436" s="39"/>
      <c r="B436" s="4"/>
      <c r="C436" s="45"/>
      <c r="D436" s="4"/>
      <c r="E436" s="4"/>
      <c r="F436" s="4"/>
      <c r="G436" s="4"/>
      <c r="H436" s="4"/>
    </row>
    <row r="437" ht="14.25" customHeight="1">
      <c r="A437" s="39"/>
      <c r="B437" s="4"/>
      <c r="C437" s="45"/>
      <c r="D437" s="4"/>
      <c r="E437" s="4"/>
      <c r="F437" s="4"/>
      <c r="G437" s="4"/>
      <c r="H437" s="4"/>
    </row>
    <row r="438" ht="14.25" customHeight="1">
      <c r="A438" s="39"/>
      <c r="B438" s="4"/>
      <c r="C438" s="45"/>
      <c r="D438" s="4"/>
      <c r="E438" s="4"/>
      <c r="F438" s="4"/>
      <c r="G438" s="4"/>
      <c r="H438" s="4"/>
    </row>
    <row r="439" ht="14.25" customHeight="1">
      <c r="A439" s="39"/>
      <c r="B439" s="4"/>
      <c r="C439" s="45"/>
      <c r="D439" s="4"/>
      <c r="E439" s="4"/>
      <c r="F439" s="4"/>
      <c r="G439" s="4"/>
      <c r="H439" s="4"/>
    </row>
    <row r="440" ht="14.25" customHeight="1">
      <c r="A440" s="39"/>
      <c r="B440" s="4"/>
      <c r="C440" s="45"/>
      <c r="D440" s="4"/>
      <c r="E440" s="4"/>
      <c r="F440" s="4"/>
      <c r="G440" s="4"/>
      <c r="H440" s="4"/>
    </row>
    <row r="441" ht="14.25" customHeight="1">
      <c r="A441" s="39"/>
      <c r="B441" s="4"/>
      <c r="C441" s="45"/>
      <c r="D441" s="4"/>
      <c r="E441" s="4"/>
      <c r="F441" s="4"/>
      <c r="G441" s="4"/>
      <c r="H441" s="4"/>
    </row>
    <row r="442" ht="14.25" customHeight="1">
      <c r="A442" s="39"/>
      <c r="B442" s="4"/>
      <c r="C442" s="45"/>
      <c r="D442" s="4"/>
      <c r="E442" s="4"/>
      <c r="F442" s="4"/>
      <c r="G442" s="4"/>
      <c r="H442" s="4"/>
    </row>
    <row r="443" ht="14.25" customHeight="1">
      <c r="A443" s="39"/>
      <c r="B443" s="4"/>
      <c r="C443" s="45"/>
      <c r="D443" s="4"/>
      <c r="E443" s="4"/>
      <c r="F443" s="4"/>
      <c r="G443" s="4"/>
      <c r="H443" s="4"/>
    </row>
    <row r="444" ht="14.25" customHeight="1">
      <c r="A444" s="39"/>
      <c r="B444" s="4"/>
      <c r="C444" s="45"/>
      <c r="D444" s="4"/>
      <c r="E444" s="4"/>
      <c r="F444" s="4"/>
      <c r="G444" s="4"/>
      <c r="H444" s="4"/>
    </row>
    <row r="445" ht="14.25" customHeight="1">
      <c r="A445" s="39"/>
      <c r="B445" s="4"/>
      <c r="C445" s="45"/>
      <c r="D445" s="4"/>
      <c r="E445" s="4"/>
      <c r="F445" s="4"/>
      <c r="G445" s="4"/>
      <c r="H445" s="4"/>
    </row>
    <row r="446" ht="14.25" customHeight="1">
      <c r="A446" s="39"/>
      <c r="B446" s="4"/>
      <c r="C446" s="45"/>
      <c r="D446" s="4"/>
      <c r="E446" s="4"/>
      <c r="F446" s="4"/>
      <c r="G446" s="4"/>
      <c r="H446" s="4"/>
    </row>
    <row r="447" ht="14.25" customHeight="1">
      <c r="A447" s="39"/>
      <c r="B447" s="4"/>
      <c r="C447" s="45"/>
      <c r="D447" s="4"/>
      <c r="E447" s="4"/>
      <c r="F447" s="4"/>
      <c r="G447" s="4"/>
      <c r="H447" s="4"/>
    </row>
    <row r="448" ht="14.25" customHeight="1">
      <c r="A448" s="39"/>
      <c r="B448" s="4"/>
      <c r="C448" s="45"/>
      <c r="D448" s="4"/>
      <c r="E448" s="4"/>
      <c r="F448" s="4"/>
      <c r="G448" s="4"/>
      <c r="H448" s="4"/>
    </row>
    <row r="449" ht="14.25" customHeight="1">
      <c r="A449" s="39"/>
      <c r="B449" s="4"/>
      <c r="C449" s="45"/>
      <c r="D449" s="4"/>
      <c r="E449" s="4"/>
      <c r="F449" s="4"/>
      <c r="G449" s="4"/>
      <c r="H449" s="4"/>
    </row>
    <row r="450" ht="14.25" customHeight="1">
      <c r="A450" s="39"/>
      <c r="B450" s="4"/>
      <c r="C450" s="45"/>
      <c r="D450" s="4"/>
      <c r="E450" s="4"/>
      <c r="F450" s="4"/>
      <c r="G450" s="4"/>
      <c r="H450" s="4"/>
    </row>
    <row r="451" ht="14.25" customHeight="1">
      <c r="A451" s="39"/>
      <c r="B451" s="4"/>
      <c r="C451" s="45"/>
      <c r="D451" s="4"/>
      <c r="E451" s="4"/>
      <c r="F451" s="4"/>
      <c r="G451" s="4"/>
      <c r="H451" s="4"/>
    </row>
    <row r="452" ht="14.25" customHeight="1">
      <c r="A452" s="39"/>
      <c r="B452" s="4"/>
      <c r="C452" s="45"/>
      <c r="D452" s="4"/>
      <c r="E452" s="4"/>
      <c r="F452" s="4"/>
      <c r="G452" s="4"/>
      <c r="H452" s="4"/>
    </row>
    <row r="453" ht="14.25" customHeight="1">
      <c r="A453" s="39"/>
      <c r="B453" s="4"/>
      <c r="C453" s="45"/>
      <c r="D453" s="4"/>
      <c r="E453" s="4"/>
      <c r="F453" s="4"/>
      <c r="G453" s="4"/>
      <c r="H453" s="4"/>
    </row>
    <row r="454" ht="14.25" customHeight="1">
      <c r="A454" s="39"/>
      <c r="B454" s="4"/>
      <c r="C454" s="45"/>
      <c r="D454" s="4"/>
      <c r="E454" s="4"/>
      <c r="F454" s="4"/>
      <c r="G454" s="4"/>
      <c r="H454" s="4"/>
    </row>
    <row r="455" ht="14.25" customHeight="1">
      <c r="A455" s="39"/>
      <c r="B455" s="4"/>
      <c r="C455" s="45"/>
      <c r="D455" s="4"/>
      <c r="E455" s="4"/>
      <c r="F455" s="4"/>
      <c r="G455" s="4"/>
      <c r="H455" s="4"/>
    </row>
    <row r="456" ht="14.25" customHeight="1">
      <c r="A456" s="39"/>
      <c r="B456" s="4"/>
      <c r="C456" s="45"/>
      <c r="D456" s="4"/>
      <c r="E456" s="4"/>
      <c r="F456" s="4"/>
      <c r="G456" s="4"/>
      <c r="H456" s="4"/>
    </row>
    <row r="457" ht="14.25" customHeight="1">
      <c r="A457" s="39"/>
      <c r="B457" s="4"/>
      <c r="C457" s="45"/>
      <c r="D457" s="4"/>
      <c r="E457" s="4"/>
      <c r="F457" s="4"/>
      <c r="G457" s="4"/>
      <c r="H457" s="4"/>
    </row>
    <row r="458" ht="14.25" customHeight="1">
      <c r="A458" s="39"/>
      <c r="B458" s="4"/>
      <c r="C458" s="45"/>
      <c r="D458" s="4"/>
      <c r="E458" s="4"/>
      <c r="F458" s="4"/>
      <c r="G458" s="4"/>
      <c r="H458" s="4"/>
    </row>
    <row r="459" ht="14.25" customHeight="1">
      <c r="A459" s="39"/>
      <c r="B459" s="4"/>
      <c r="C459" s="45"/>
      <c r="D459" s="4"/>
      <c r="E459" s="4"/>
      <c r="F459" s="4"/>
      <c r="G459" s="4"/>
      <c r="H459" s="4"/>
    </row>
    <row r="460" ht="14.25" customHeight="1">
      <c r="A460" s="39"/>
      <c r="B460" s="4"/>
      <c r="C460" s="45"/>
      <c r="D460" s="4"/>
      <c r="E460" s="4"/>
      <c r="F460" s="4"/>
      <c r="G460" s="4"/>
      <c r="H460" s="4"/>
    </row>
    <row r="461" ht="14.25" customHeight="1">
      <c r="A461" s="39"/>
      <c r="B461" s="4"/>
      <c r="C461" s="45"/>
      <c r="D461" s="4"/>
      <c r="E461" s="4"/>
      <c r="F461" s="4"/>
      <c r="G461" s="4"/>
      <c r="H461" s="4"/>
    </row>
    <row r="462" ht="14.25" customHeight="1">
      <c r="A462" s="39"/>
      <c r="B462" s="4"/>
      <c r="C462" s="45"/>
      <c r="D462" s="4"/>
      <c r="E462" s="4"/>
      <c r="F462" s="4"/>
      <c r="G462" s="4"/>
      <c r="H462" s="4"/>
    </row>
    <row r="463" ht="14.25" customHeight="1">
      <c r="A463" s="39"/>
      <c r="B463" s="4"/>
      <c r="C463" s="45"/>
      <c r="D463" s="4"/>
      <c r="E463" s="4"/>
      <c r="F463" s="4"/>
      <c r="G463" s="4"/>
      <c r="H463" s="4"/>
    </row>
    <row r="464" ht="14.25" customHeight="1">
      <c r="A464" s="39"/>
      <c r="B464" s="4"/>
      <c r="C464" s="45"/>
      <c r="D464" s="4"/>
      <c r="E464" s="4"/>
      <c r="F464" s="4"/>
      <c r="G464" s="4"/>
      <c r="H464" s="4"/>
    </row>
    <row r="465" ht="14.25" customHeight="1">
      <c r="A465" s="39"/>
      <c r="B465" s="4"/>
      <c r="C465" s="45"/>
      <c r="D465" s="4"/>
      <c r="E465" s="4"/>
      <c r="F465" s="4"/>
      <c r="G465" s="4"/>
      <c r="H465" s="4"/>
    </row>
    <row r="466" ht="14.25" customHeight="1">
      <c r="A466" s="39"/>
      <c r="B466" s="4"/>
      <c r="C466" s="45"/>
      <c r="D466" s="4"/>
      <c r="E466" s="4"/>
      <c r="F466" s="4"/>
      <c r="G466" s="4"/>
      <c r="H466" s="4"/>
    </row>
    <row r="467" ht="14.25" customHeight="1">
      <c r="A467" s="39"/>
      <c r="B467" s="4"/>
      <c r="C467" s="45"/>
      <c r="D467" s="4"/>
      <c r="E467" s="4"/>
      <c r="F467" s="4"/>
      <c r="G467" s="4"/>
      <c r="H467" s="4"/>
    </row>
    <row r="468" ht="14.25" customHeight="1">
      <c r="A468" s="39"/>
      <c r="B468" s="4"/>
      <c r="C468" s="45"/>
      <c r="D468" s="4"/>
      <c r="E468" s="4"/>
      <c r="F468" s="4"/>
      <c r="G468" s="4"/>
      <c r="H468" s="4"/>
    </row>
    <row r="469" ht="14.25" customHeight="1">
      <c r="A469" s="39"/>
      <c r="B469" s="4"/>
      <c r="C469" s="45"/>
      <c r="D469" s="4"/>
      <c r="E469" s="4"/>
      <c r="F469" s="4"/>
      <c r="G469" s="4"/>
      <c r="H469" s="4"/>
    </row>
    <row r="470" ht="14.25" customHeight="1">
      <c r="A470" s="39"/>
      <c r="B470" s="4"/>
      <c r="C470" s="45"/>
      <c r="D470" s="4"/>
      <c r="E470" s="4"/>
      <c r="F470" s="4"/>
      <c r="G470" s="4"/>
      <c r="H470" s="4"/>
    </row>
    <row r="471" ht="14.25" customHeight="1">
      <c r="A471" s="39"/>
      <c r="B471" s="4"/>
      <c r="C471" s="45"/>
      <c r="D471" s="4"/>
      <c r="E471" s="4"/>
      <c r="F471" s="4"/>
      <c r="G471" s="4"/>
      <c r="H471" s="4"/>
    </row>
    <row r="472" ht="14.25" customHeight="1">
      <c r="A472" s="39"/>
      <c r="B472" s="4"/>
      <c r="C472" s="45"/>
      <c r="D472" s="4"/>
      <c r="E472" s="4"/>
      <c r="F472" s="4"/>
      <c r="G472" s="4"/>
      <c r="H472" s="4"/>
    </row>
    <row r="473" ht="14.25" customHeight="1">
      <c r="A473" s="39"/>
      <c r="B473" s="4"/>
      <c r="C473" s="45"/>
      <c r="D473" s="4"/>
      <c r="E473" s="4"/>
      <c r="F473" s="4"/>
      <c r="G473" s="4"/>
      <c r="H473" s="4"/>
    </row>
    <row r="474" ht="14.25" customHeight="1">
      <c r="A474" s="39"/>
      <c r="B474" s="4"/>
      <c r="C474" s="45"/>
      <c r="D474" s="4"/>
      <c r="E474" s="4"/>
      <c r="F474" s="4"/>
      <c r="G474" s="4"/>
      <c r="H474" s="4"/>
    </row>
    <row r="475" ht="14.25" customHeight="1">
      <c r="A475" s="39"/>
      <c r="B475" s="4"/>
      <c r="C475" s="45"/>
      <c r="D475" s="4"/>
      <c r="E475" s="4"/>
      <c r="F475" s="4"/>
      <c r="G475" s="4"/>
      <c r="H475" s="4"/>
    </row>
    <row r="476" ht="14.25" customHeight="1">
      <c r="A476" s="39"/>
      <c r="B476" s="4"/>
      <c r="C476" s="45"/>
      <c r="D476" s="4"/>
      <c r="E476" s="4"/>
      <c r="F476" s="4"/>
      <c r="G476" s="4"/>
      <c r="H476" s="4"/>
    </row>
    <row r="477" ht="14.25" customHeight="1">
      <c r="A477" s="39"/>
      <c r="B477" s="4"/>
      <c r="C477" s="45"/>
      <c r="D477" s="4"/>
      <c r="E477" s="4"/>
      <c r="F477" s="4"/>
      <c r="G477" s="4"/>
      <c r="H477" s="4"/>
    </row>
    <row r="478" ht="14.25" customHeight="1">
      <c r="A478" s="39"/>
      <c r="B478" s="4"/>
      <c r="C478" s="45"/>
      <c r="D478" s="4"/>
      <c r="E478" s="4"/>
      <c r="F478" s="4"/>
      <c r="G478" s="4"/>
      <c r="H478" s="4"/>
    </row>
    <row r="479" ht="14.25" customHeight="1">
      <c r="A479" s="39"/>
      <c r="B479" s="4"/>
      <c r="C479" s="45"/>
      <c r="D479" s="4"/>
      <c r="E479" s="4"/>
      <c r="F479" s="4"/>
      <c r="G479" s="4"/>
      <c r="H479" s="4"/>
    </row>
    <row r="480" ht="14.25" customHeight="1">
      <c r="A480" s="39"/>
      <c r="B480" s="4"/>
      <c r="C480" s="45"/>
      <c r="D480" s="4"/>
      <c r="E480" s="4"/>
      <c r="F480" s="4"/>
      <c r="G480" s="4"/>
      <c r="H480" s="4"/>
    </row>
    <row r="481" ht="14.25" customHeight="1">
      <c r="A481" s="39"/>
      <c r="B481" s="4"/>
      <c r="C481" s="45"/>
      <c r="D481" s="4"/>
      <c r="E481" s="4"/>
      <c r="F481" s="4"/>
      <c r="G481" s="4"/>
      <c r="H481" s="4"/>
    </row>
    <row r="482" ht="14.25" customHeight="1">
      <c r="A482" s="39"/>
      <c r="B482" s="4"/>
      <c r="C482" s="45"/>
      <c r="D482" s="4"/>
      <c r="E482" s="4"/>
      <c r="F482" s="4"/>
      <c r="G482" s="4"/>
      <c r="H482" s="4"/>
    </row>
    <row r="483" ht="14.25" customHeight="1">
      <c r="A483" s="39"/>
      <c r="B483" s="4"/>
      <c r="C483" s="45"/>
      <c r="D483" s="4"/>
      <c r="E483" s="4"/>
      <c r="F483" s="4"/>
      <c r="G483" s="4"/>
      <c r="H483" s="4"/>
    </row>
    <row r="484" ht="14.25" customHeight="1">
      <c r="A484" s="39"/>
      <c r="B484" s="4"/>
      <c r="C484" s="45"/>
      <c r="D484" s="4"/>
      <c r="E484" s="4"/>
      <c r="F484" s="4"/>
      <c r="G484" s="4"/>
      <c r="H484" s="4"/>
    </row>
    <row r="485" ht="14.25" customHeight="1">
      <c r="A485" s="39"/>
      <c r="B485" s="4"/>
      <c r="C485" s="45"/>
      <c r="D485" s="4"/>
      <c r="E485" s="4"/>
      <c r="F485" s="4"/>
      <c r="G485" s="4"/>
      <c r="H485" s="4"/>
    </row>
    <row r="486" ht="14.25" customHeight="1">
      <c r="A486" s="39"/>
      <c r="B486" s="4"/>
      <c r="C486" s="45"/>
      <c r="D486" s="4"/>
      <c r="E486" s="4"/>
      <c r="F486" s="4"/>
      <c r="G486" s="4"/>
      <c r="H486" s="4"/>
    </row>
    <row r="487" ht="14.25" customHeight="1">
      <c r="A487" s="39"/>
      <c r="B487" s="4"/>
      <c r="C487" s="45"/>
      <c r="D487" s="4"/>
      <c r="E487" s="4"/>
      <c r="F487" s="4"/>
      <c r="G487" s="4"/>
      <c r="H487" s="4"/>
    </row>
    <row r="488" ht="14.25" customHeight="1">
      <c r="A488" s="39"/>
      <c r="B488" s="4"/>
      <c r="C488" s="45"/>
      <c r="D488" s="4"/>
      <c r="E488" s="4"/>
      <c r="F488" s="4"/>
      <c r="G488" s="4"/>
      <c r="H488" s="4"/>
    </row>
    <row r="489" ht="14.25" customHeight="1">
      <c r="A489" s="39"/>
      <c r="B489" s="4"/>
      <c r="C489" s="45"/>
      <c r="D489" s="4"/>
      <c r="E489" s="4"/>
      <c r="F489" s="4"/>
      <c r="G489" s="4"/>
      <c r="H489" s="4"/>
    </row>
    <row r="490" ht="14.25" customHeight="1">
      <c r="A490" s="39"/>
      <c r="B490" s="4"/>
      <c r="C490" s="45"/>
      <c r="D490" s="4"/>
      <c r="E490" s="4"/>
      <c r="F490" s="4"/>
      <c r="G490" s="4"/>
      <c r="H490" s="4"/>
    </row>
    <row r="491" ht="14.25" customHeight="1">
      <c r="A491" s="39"/>
      <c r="B491" s="4"/>
      <c r="C491" s="45"/>
      <c r="D491" s="4"/>
      <c r="E491" s="4"/>
      <c r="F491" s="4"/>
      <c r="G491" s="4"/>
      <c r="H491" s="4"/>
    </row>
    <row r="492" ht="14.25" customHeight="1">
      <c r="A492" s="39"/>
      <c r="B492" s="4"/>
      <c r="C492" s="45"/>
      <c r="D492" s="4"/>
      <c r="E492" s="4"/>
      <c r="F492" s="4"/>
      <c r="G492" s="4"/>
      <c r="H492" s="4"/>
    </row>
    <row r="493" ht="14.25" customHeight="1">
      <c r="A493" s="39"/>
      <c r="B493" s="4"/>
      <c r="C493" s="45"/>
      <c r="D493" s="4"/>
      <c r="E493" s="4"/>
      <c r="F493" s="4"/>
      <c r="G493" s="4"/>
      <c r="H493" s="4"/>
    </row>
    <row r="494" ht="14.25" customHeight="1">
      <c r="A494" s="39"/>
      <c r="B494" s="4"/>
      <c r="C494" s="45"/>
      <c r="D494" s="4"/>
      <c r="E494" s="4"/>
      <c r="F494" s="4"/>
      <c r="G494" s="4"/>
      <c r="H494" s="4"/>
    </row>
    <row r="495" ht="14.25" customHeight="1">
      <c r="A495" s="39"/>
      <c r="B495" s="4"/>
      <c r="C495" s="45"/>
      <c r="D495" s="4"/>
      <c r="E495" s="4"/>
      <c r="F495" s="4"/>
      <c r="G495" s="4"/>
      <c r="H495" s="4"/>
    </row>
    <row r="496" ht="14.25" customHeight="1">
      <c r="A496" s="39"/>
      <c r="B496" s="4"/>
      <c r="C496" s="45"/>
      <c r="D496" s="4"/>
      <c r="E496" s="4"/>
      <c r="F496" s="4"/>
      <c r="G496" s="4"/>
      <c r="H496" s="4"/>
    </row>
    <row r="497" ht="14.25" customHeight="1">
      <c r="A497" s="39"/>
      <c r="B497" s="4"/>
      <c r="C497" s="45"/>
      <c r="D497" s="4"/>
      <c r="E497" s="4"/>
      <c r="F497" s="4"/>
      <c r="G497" s="4"/>
      <c r="H497" s="4"/>
    </row>
    <row r="498" ht="14.25" customHeight="1">
      <c r="A498" s="39"/>
      <c r="B498" s="4"/>
      <c r="C498" s="45"/>
      <c r="D498" s="4"/>
      <c r="E498" s="4"/>
      <c r="F498" s="4"/>
      <c r="G498" s="4"/>
      <c r="H498" s="4"/>
    </row>
    <row r="499" ht="14.25" customHeight="1">
      <c r="A499" s="39"/>
      <c r="B499" s="4"/>
      <c r="C499" s="45"/>
      <c r="D499" s="4"/>
      <c r="E499" s="4"/>
      <c r="F499" s="4"/>
      <c r="G499" s="4"/>
      <c r="H499" s="4"/>
    </row>
    <row r="500" ht="14.25" customHeight="1">
      <c r="A500" s="39"/>
      <c r="B500" s="4"/>
      <c r="C500" s="45"/>
      <c r="D500" s="4"/>
      <c r="E500" s="4"/>
      <c r="F500" s="4"/>
      <c r="G500" s="4"/>
      <c r="H500" s="4"/>
    </row>
    <row r="501" ht="14.25" customHeight="1">
      <c r="A501" s="39"/>
      <c r="B501" s="4"/>
      <c r="C501" s="45"/>
      <c r="D501" s="4"/>
      <c r="E501" s="4"/>
      <c r="F501" s="4"/>
      <c r="G501" s="4"/>
      <c r="H501" s="4"/>
    </row>
    <row r="502" ht="14.25" customHeight="1">
      <c r="A502" s="39"/>
      <c r="B502" s="4"/>
      <c r="C502" s="45"/>
      <c r="D502" s="4"/>
      <c r="E502" s="4"/>
      <c r="F502" s="4"/>
      <c r="G502" s="4"/>
      <c r="H502" s="4"/>
    </row>
    <row r="503" ht="14.25" customHeight="1">
      <c r="A503" s="39"/>
      <c r="B503" s="4"/>
      <c r="C503" s="45"/>
      <c r="D503" s="4"/>
      <c r="E503" s="4"/>
      <c r="F503" s="4"/>
      <c r="G503" s="4"/>
      <c r="H503" s="4"/>
    </row>
    <row r="504" ht="14.25" customHeight="1">
      <c r="A504" s="39"/>
      <c r="B504" s="4"/>
      <c r="C504" s="45"/>
      <c r="D504" s="4"/>
      <c r="E504" s="4"/>
      <c r="F504" s="4"/>
      <c r="G504" s="4"/>
      <c r="H504" s="4"/>
    </row>
    <row r="505" ht="14.25" customHeight="1">
      <c r="A505" s="39"/>
      <c r="B505" s="4"/>
      <c r="C505" s="45"/>
      <c r="D505" s="4"/>
      <c r="E505" s="4"/>
      <c r="F505" s="4"/>
      <c r="G505" s="4"/>
      <c r="H505" s="4"/>
    </row>
    <row r="506" ht="14.25" customHeight="1">
      <c r="A506" s="39"/>
      <c r="B506" s="4"/>
      <c r="C506" s="45"/>
      <c r="D506" s="4"/>
      <c r="E506" s="4"/>
      <c r="F506" s="4"/>
      <c r="G506" s="4"/>
      <c r="H506" s="4"/>
    </row>
    <row r="507" ht="14.25" customHeight="1">
      <c r="A507" s="39"/>
      <c r="B507" s="4"/>
      <c r="C507" s="45"/>
      <c r="D507" s="4"/>
      <c r="E507" s="4"/>
      <c r="F507" s="4"/>
      <c r="G507" s="4"/>
      <c r="H507" s="4"/>
    </row>
    <row r="508" ht="14.25" customHeight="1">
      <c r="A508" s="39"/>
      <c r="B508" s="4"/>
      <c r="C508" s="45"/>
      <c r="D508" s="4"/>
      <c r="E508" s="4"/>
      <c r="F508" s="4"/>
      <c r="G508" s="4"/>
      <c r="H508" s="4"/>
    </row>
    <row r="509" ht="14.25" customHeight="1">
      <c r="A509" s="39"/>
      <c r="B509" s="4"/>
      <c r="C509" s="45"/>
      <c r="D509" s="4"/>
      <c r="E509" s="4"/>
      <c r="F509" s="4"/>
      <c r="G509" s="4"/>
      <c r="H509" s="4"/>
    </row>
    <row r="510" ht="14.25" customHeight="1">
      <c r="A510" s="39"/>
      <c r="B510" s="4"/>
      <c r="C510" s="45"/>
      <c r="D510" s="4"/>
      <c r="E510" s="4"/>
      <c r="F510" s="4"/>
      <c r="G510" s="4"/>
      <c r="H510" s="4"/>
    </row>
    <row r="511" ht="14.25" customHeight="1">
      <c r="A511" s="39"/>
      <c r="B511" s="4"/>
      <c r="C511" s="45"/>
      <c r="D511" s="4"/>
      <c r="E511" s="4"/>
      <c r="F511" s="4"/>
      <c r="G511" s="4"/>
      <c r="H511" s="4"/>
    </row>
    <row r="512" ht="14.25" customHeight="1">
      <c r="A512" s="39"/>
      <c r="B512" s="4"/>
      <c r="C512" s="45"/>
      <c r="D512" s="4"/>
      <c r="E512" s="4"/>
      <c r="F512" s="4"/>
      <c r="G512" s="4"/>
      <c r="H512" s="4"/>
    </row>
    <row r="513" ht="14.25" customHeight="1">
      <c r="A513" s="39"/>
      <c r="B513" s="4"/>
      <c r="C513" s="45"/>
      <c r="D513" s="4"/>
      <c r="E513" s="4"/>
      <c r="F513" s="4"/>
      <c r="G513" s="4"/>
      <c r="H513" s="4"/>
    </row>
    <row r="514" ht="14.25" customHeight="1">
      <c r="A514" s="39"/>
      <c r="B514" s="4"/>
      <c r="C514" s="45"/>
      <c r="D514" s="4"/>
      <c r="E514" s="4"/>
      <c r="F514" s="4"/>
      <c r="G514" s="4"/>
      <c r="H514" s="4"/>
    </row>
    <row r="515" ht="14.25" customHeight="1">
      <c r="A515" s="39"/>
      <c r="B515" s="4"/>
      <c r="C515" s="45"/>
      <c r="D515" s="4"/>
      <c r="E515" s="4"/>
      <c r="F515" s="4"/>
      <c r="G515" s="4"/>
      <c r="H515" s="4"/>
    </row>
    <row r="516" ht="14.25" customHeight="1">
      <c r="A516" s="39"/>
      <c r="B516" s="4"/>
      <c r="C516" s="45"/>
      <c r="D516" s="4"/>
      <c r="E516" s="4"/>
      <c r="F516" s="4"/>
      <c r="G516" s="4"/>
      <c r="H516" s="4"/>
    </row>
    <row r="517" ht="14.25" customHeight="1">
      <c r="A517" s="39"/>
      <c r="B517" s="4"/>
      <c r="C517" s="45"/>
      <c r="D517" s="4"/>
      <c r="E517" s="4"/>
      <c r="F517" s="4"/>
      <c r="G517" s="4"/>
      <c r="H517" s="4"/>
    </row>
    <row r="518" ht="14.25" customHeight="1">
      <c r="A518" s="39"/>
      <c r="B518" s="4"/>
      <c r="C518" s="45"/>
      <c r="D518" s="4"/>
      <c r="E518" s="4"/>
      <c r="F518" s="4"/>
      <c r="G518" s="4"/>
      <c r="H518" s="4"/>
    </row>
    <row r="519" ht="14.25" customHeight="1">
      <c r="A519" s="39"/>
      <c r="B519" s="4"/>
      <c r="C519" s="45"/>
      <c r="D519" s="4"/>
      <c r="E519" s="4"/>
      <c r="F519" s="4"/>
      <c r="G519" s="4"/>
      <c r="H519" s="4"/>
    </row>
    <row r="520" ht="14.25" customHeight="1">
      <c r="A520" s="39"/>
      <c r="B520" s="4"/>
      <c r="C520" s="45"/>
      <c r="D520" s="4"/>
      <c r="E520" s="4"/>
      <c r="F520" s="4"/>
      <c r="G520" s="4"/>
      <c r="H520" s="4"/>
    </row>
    <row r="521" ht="14.25" customHeight="1">
      <c r="A521" s="39"/>
      <c r="B521" s="4"/>
      <c r="C521" s="45"/>
      <c r="D521" s="4"/>
      <c r="E521" s="4"/>
      <c r="F521" s="4"/>
      <c r="G521" s="4"/>
      <c r="H521" s="4"/>
    </row>
    <row r="522" ht="14.25" customHeight="1">
      <c r="A522" s="39"/>
      <c r="B522" s="4"/>
      <c r="C522" s="45"/>
      <c r="D522" s="4"/>
      <c r="E522" s="4"/>
      <c r="F522" s="4"/>
      <c r="G522" s="4"/>
      <c r="H522" s="4"/>
    </row>
    <row r="523" ht="14.25" customHeight="1">
      <c r="A523" s="39"/>
      <c r="B523" s="4"/>
      <c r="C523" s="45"/>
      <c r="D523" s="4"/>
      <c r="E523" s="4"/>
      <c r="F523" s="4"/>
      <c r="G523" s="4"/>
      <c r="H523" s="4"/>
    </row>
    <row r="524" ht="14.25" customHeight="1">
      <c r="A524" s="39"/>
      <c r="B524" s="4"/>
      <c r="C524" s="45"/>
      <c r="D524" s="4"/>
      <c r="E524" s="4"/>
      <c r="F524" s="4"/>
      <c r="G524" s="4"/>
      <c r="H524" s="4"/>
    </row>
    <row r="525" ht="14.25" customHeight="1">
      <c r="A525" s="39"/>
      <c r="B525" s="4"/>
      <c r="C525" s="45"/>
      <c r="D525" s="4"/>
      <c r="E525" s="4"/>
      <c r="F525" s="4"/>
      <c r="G525" s="4"/>
      <c r="H525" s="4"/>
    </row>
    <row r="526" ht="14.25" customHeight="1">
      <c r="A526" s="39"/>
      <c r="B526" s="4"/>
      <c r="C526" s="45"/>
      <c r="D526" s="4"/>
      <c r="E526" s="4"/>
      <c r="F526" s="4"/>
      <c r="G526" s="4"/>
      <c r="H526" s="4"/>
    </row>
    <row r="527" ht="14.25" customHeight="1">
      <c r="A527" s="39"/>
      <c r="B527" s="4"/>
      <c r="C527" s="45"/>
      <c r="D527" s="4"/>
      <c r="E527" s="4"/>
      <c r="F527" s="4"/>
      <c r="G527" s="4"/>
      <c r="H527" s="4"/>
    </row>
    <row r="528" ht="14.25" customHeight="1">
      <c r="A528" s="39"/>
      <c r="B528" s="4"/>
      <c r="C528" s="45"/>
      <c r="D528" s="4"/>
      <c r="E528" s="4"/>
      <c r="F528" s="4"/>
      <c r="G528" s="4"/>
      <c r="H528" s="4"/>
    </row>
    <row r="529" ht="14.25" customHeight="1">
      <c r="A529" s="39"/>
      <c r="B529" s="4"/>
      <c r="C529" s="45"/>
      <c r="D529" s="4"/>
      <c r="E529" s="4"/>
      <c r="F529" s="4"/>
      <c r="G529" s="4"/>
      <c r="H529" s="4"/>
    </row>
    <row r="530" ht="14.25" customHeight="1">
      <c r="A530" s="39"/>
      <c r="B530" s="4"/>
      <c r="C530" s="45"/>
      <c r="D530" s="4"/>
      <c r="E530" s="4"/>
      <c r="F530" s="4"/>
      <c r="G530" s="4"/>
      <c r="H530" s="4"/>
    </row>
    <row r="531" ht="14.25" customHeight="1">
      <c r="A531" s="39"/>
      <c r="B531" s="4"/>
      <c r="C531" s="45"/>
      <c r="D531" s="4"/>
      <c r="E531" s="4"/>
      <c r="F531" s="4"/>
      <c r="G531" s="4"/>
      <c r="H531" s="4"/>
    </row>
    <row r="532" ht="14.25" customHeight="1">
      <c r="A532" s="39"/>
      <c r="B532" s="4"/>
      <c r="C532" s="45"/>
      <c r="D532" s="4"/>
      <c r="E532" s="4"/>
      <c r="F532" s="4"/>
      <c r="G532" s="4"/>
      <c r="H532" s="4"/>
    </row>
    <row r="533" ht="14.25" customHeight="1">
      <c r="A533" s="39"/>
      <c r="B533" s="4"/>
      <c r="C533" s="45"/>
      <c r="D533" s="4"/>
      <c r="E533" s="4"/>
      <c r="F533" s="4"/>
      <c r="G533" s="4"/>
      <c r="H533" s="4"/>
    </row>
    <row r="534" ht="14.25" customHeight="1">
      <c r="A534" s="39"/>
      <c r="B534" s="4"/>
      <c r="C534" s="45"/>
      <c r="D534" s="4"/>
      <c r="E534" s="4"/>
      <c r="F534" s="4"/>
      <c r="G534" s="4"/>
      <c r="H534" s="4"/>
    </row>
    <row r="535" ht="14.25" customHeight="1">
      <c r="A535" s="39"/>
      <c r="B535" s="4"/>
      <c r="C535" s="45"/>
      <c r="D535" s="4"/>
      <c r="E535" s="4"/>
      <c r="F535" s="4"/>
      <c r="G535" s="4"/>
      <c r="H535" s="4"/>
    </row>
    <row r="536" ht="14.25" customHeight="1">
      <c r="A536" s="39"/>
      <c r="B536" s="4"/>
      <c r="C536" s="45"/>
      <c r="D536" s="4"/>
      <c r="E536" s="4"/>
      <c r="F536" s="4"/>
      <c r="G536" s="4"/>
      <c r="H536" s="4"/>
    </row>
    <row r="537" ht="14.25" customHeight="1">
      <c r="A537" s="39"/>
      <c r="B537" s="4"/>
      <c r="C537" s="45"/>
      <c r="D537" s="4"/>
      <c r="E537" s="4"/>
      <c r="F537" s="4"/>
      <c r="G537" s="4"/>
      <c r="H537" s="4"/>
    </row>
    <row r="538" ht="14.25" customHeight="1">
      <c r="A538" s="39"/>
      <c r="B538" s="4"/>
      <c r="C538" s="45"/>
      <c r="D538" s="4"/>
      <c r="E538" s="4"/>
      <c r="F538" s="4"/>
      <c r="G538" s="4"/>
      <c r="H538" s="4"/>
    </row>
    <row r="539" ht="14.25" customHeight="1">
      <c r="A539" s="39"/>
      <c r="B539" s="4"/>
      <c r="C539" s="45"/>
      <c r="D539" s="4"/>
      <c r="E539" s="4"/>
      <c r="F539" s="4"/>
      <c r="G539" s="4"/>
      <c r="H539" s="4"/>
    </row>
    <row r="540" ht="14.25" customHeight="1">
      <c r="A540" s="39"/>
      <c r="B540" s="4"/>
      <c r="C540" s="45"/>
      <c r="D540" s="4"/>
      <c r="E540" s="4"/>
      <c r="F540" s="4"/>
      <c r="G540" s="4"/>
      <c r="H540" s="4"/>
    </row>
    <row r="541" ht="14.25" customHeight="1">
      <c r="A541" s="39"/>
      <c r="B541" s="4"/>
      <c r="C541" s="45"/>
      <c r="D541" s="4"/>
      <c r="E541" s="4"/>
      <c r="F541" s="4"/>
      <c r="G541" s="4"/>
      <c r="H541" s="4"/>
    </row>
    <row r="542" ht="14.25" customHeight="1">
      <c r="A542" s="39"/>
      <c r="B542" s="4"/>
      <c r="C542" s="45"/>
      <c r="D542" s="4"/>
      <c r="E542" s="4"/>
      <c r="F542" s="4"/>
      <c r="G542" s="4"/>
      <c r="H542" s="4"/>
    </row>
    <row r="543" ht="14.25" customHeight="1">
      <c r="A543" s="39"/>
      <c r="B543" s="4"/>
      <c r="C543" s="45"/>
      <c r="D543" s="4"/>
      <c r="E543" s="4"/>
      <c r="F543" s="4"/>
      <c r="G543" s="4"/>
      <c r="H543" s="4"/>
    </row>
    <row r="544" ht="14.25" customHeight="1">
      <c r="A544" s="39"/>
      <c r="B544" s="4"/>
      <c r="C544" s="45"/>
      <c r="D544" s="4"/>
      <c r="E544" s="4"/>
      <c r="F544" s="4"/>
      <c r="G544" s="4"/>
      <c r="H544" s="4"/>
    </row>
    <row r="545" ht="14.25" customHeight="1">
      <c r="A545" s="39"/>
      <c r="B545" s="4"/>
      <c r="C545" s="45"/>
      <c r="D545" s="4"/>
      <c r="E545" s="4"/>
      <c r="F545" s="4"/>
      <c r="G545" s="4"/>
      <c r="H545" s="4"/>
    </row>
    <row r="546" ht="14.25" customHeight="1">
      <c r="A546" s="39"/>
      <c r="B546" s="4"/>
      <c r="C546" s="45"/>
      <c r="D546" s="4"/>
      <c r="E546" s="4"/>
      <c r="F546" s="4"/>
      <c r="G546" s="4"/>
      <c r="H546" s="4"/>
    </row>
    <row r="547" ht="14.25" customHeight="1">
      <c r="A547" s="39"/>
      <c r="B547" s="4"/>
      <c r="C547" s="45"/>
      <c r="D547" s="4"/>
      <c r="E547" s="4"/>
      <c r="F547" s="4"/>
      <c r="G547" s="4"/>
      <c r="H547" s="4"/>
    </row>
    <row r="548" ht="14.25" customHeight="1">
      <c r="A548" s="39"/>
      <c r="B548" s="4"/>
      <c r="C548" s="45"/>
      <c r="D548" s="4"/>
      <c r="E548" s="4"/>
      <c r="F548" s="4"/>
      <c r="G548" s="4"/>
      <c r="H548" s="4"/>
    </row>
    <row r="549" ht="14.25" customHeight="1">
      <c r="A549" s="39"/>
      <c r="B549" s="4"/>
      <c r="C549" s="45"/>
      <c r="D549" s="4"/>
      <c r="E549" s="4"/>
      <c r="F549" s="4"/>
      <c r="G549" s="4"/>
      <c r="H549" s="4"/>
    </row>
    <row r="550" ht="14.25" customHeight="1">
      <c r="A550" s="39"/>
      <c r="B550" s="4"/>
      <c r="C550" s="45"/>
      <c r="D550" s="4"/>
      <c r="E550" s="4"/>
      <c r="F550" s="4"/>
      <c r="G550" s="4"/>
      <c r="H550" s="4"/>
    </row>
    <row r="551" ht="14.25" customHeight="1">
      <c r="A551" s="39"/>
      <c r="B551" s="4"/>
      <c r="C551" s="45"/>
      <c r="D551" s="4"/>
      <c r="E551" s="4"/>
      <c r="F551" s="4"/>
      <c r="G551" s="4"/>
      <c r="H551" s="4"/>
    </row>
    <row r="552" ht="14.25" customHeight="1">
      <c r="A552" s="39"/>
      <c r="B552" s="4"/>
      <c r="C552" s="45"/>
      <c r="D552" s="4"/>
      <c r="E552" s="4"/>
      <c r="F552" s="4"/>
      <c r="G552" s="4"/>
      <c r="H552" s="4"/>
    </row>
    <row r="553" ht="14.25" customHeight="1">
      <c r="A553" s="39"/>
      <c r="B553" s="4"/>
      <c r="C553" s="45"/>
      <c r="D553" s="4"/>
      <c r="E553" s="4"/>
      <c r="F553" s="4"/>
      <c r="G553" s="4"/>
      <c r="H553" s="4"/>
    </row>
    <row r="554" ht="14.25" customHeight="1">
      <c r="A554" s="39"/>
      <c r="B554" s="4"/>
      <c r="C554" s="45"/>
      <c r="D554" s="4"/>
      <c r="E554" s="4"/>
      <c r="F554" s="4"/>
      <c r="G554" s="4"/>
      <c r="H554" s="4"/>
    </row>
    <row r="555" ht="14.25" customHeight="1">
      <c r="A555" s="39"/>
      <c r="B555" s="4"/>
      <c r="C555" s="45"/>
      <c r="D555" s="4"/>
      <c r="E555" s="4"/>
      <c r="F555" s="4"/>
      <c r="G555" s="4"/>
      <c r="H555" s="4"/>
    </row>
    <row r="556" ht="14.25" customHeight="1">
      <c r="A556" s="39"/>
      <c r="B556" s="4"/>
      <c r="C556" s="45"/>
      <c r="D556" s="4"/>
      <c r="E556" s="4"/>
      <c r="F556" s="4"/>
      <c r="G556" s="4"/>
      <c r="H556" s="4"/>
    </row>
    <row r="557" ht="14.25" customHeight="1">
      <c r="A557" s="39"/>
      <c r="B557" s="4"/>
      <c r="C557" s="45"/>
      <c r="D557" s="4"/>
      <c r="E557" s="4"/>
      <c r="F557" s="4"/>
      <c r="G557" s="4"/>
      <c r="H557" s="4"/>
    </row>
    <row r="558" ht="14.25" customHeight="1">
      <c r="A558" s="39"/>
      <c r="B558" s="4"/>
      <c r="C558" s="45"/>
      <c r="D558" s="4"/>
      <c r="E558" s="4"/>
      <c r="F558" s="4"/>
      <c r="G558" s="4"/>
      <c r="H558" s="4"/>
    </row>
    <row r="559" ht="14.25" customHeight="1">
      <c r="A559" s="39"/>
      <c r="B559" s="4"/>
      <c r="C559" s="45"/>
      <c r="D559" s="4"/>
      <c r="E559" s="4"/>
      <c r="F559" s="4"/>
      <c r="G559" s="4"/>
      <c r="H559" s="4"/>
    </row>
    <row r="560" ht="14.25" customHeight="1">
      <c r="A560" s="39"/>
      <c r="B560" s="4"/>
      <c r="C560" s="45"/>
      <c r="D560" s="4"/>
      <c r="E560" s="4"/>
      <c r="F560" s="4"/>
      <c r="G560" s="4"/>
      <c r="H560" s="4"/>
    </row>
    <row r="561" ht="14.25" customHeight="1">
      <c r="A561" s="39"/>
      <c r="B561" s="4"/>
      <c r="C561" s="45"/>
      <c r="D561" s="4"/>
      <c r="E561" s="4"/>
      <c r="F561" s="4"/>
      <c r="G561" s="4"/>
      <c r="H561" s="4"/>
    </row>
    <row r="562" ht="14.25" customHeight="1">
      <c r="A562" s="39"/>
      <c r="B562" s="4"/>
      <c r="C562" s="45"/>
      <c r="D562" s="4"/>
      <c r="E562" s="4"/>
      <c r="F562" s="4"/>
      <c r="G562" s="4"/>
      <c r="H562" s="4"/>
    </row>
    <row r="563" ht="14.25" customHeight="1">
      <c r="A563" s="39"/>
      <c r="B563" s="4"/>
      <c r="C563" s="45"/>
      <c r="D563" s="4"/>
      <c r="E563" s="4"/>
      <c r="F563" s="4"/>
      <c r="G563" s="4"/>
      <c r="H563" s="4"/>
    </row>
    <row r="564" ht="14.25" customHeight="1">
      <c r="A564" s="39"/>
      <c r="B564" s="4"/>
      <c r="C564" s="45"/>
      <c r="D564" s="4"/>
      <c r="E564" s="4"/>
      <c r="F564" s="4"/>
      <c r="G564" s="4"/>
      <c r="H564" s="4"/>
    </row>
    <row r="565" ht="14.25" customHeight="1">
      <c r="A565" s="39"/>
      <c r="B565" s="4"/>
      <c r="C565" s="45"/>
      <c r="D565" s="4"/>
      <c r="E565" s="4"/>
      <c r="F565" s="4"/>
      <c r="G565" s="4"/>
      <c r="H565" s="4"/>
    </row>
    <row r="566" ht="14.25" customHeight="1">
      <c r="A566" s="39"/>
      <c r="B566" s="4"/>
      <c r="C566" s="45"/>
      <c r="D566" s="4"/>
      <c r="E566" s="4"/>
      <c r="F566" s="4"/>
      <c r="G566" s="4"/>
      <c r="H566" s="4"/>
    </row>
    <row r="567" ht="14.25" customHeight="1">
      <c r="A567" s="39"/>
      <c r="B567" s="4"/>
      <c r="C567" s="45"/>
      <c r="D567" s="4"/>
      <c r="E567" s="4"/>
      <c r="F567" s="4"/>
      <c r="G567" s="4"/>
      <c r="H567" s="4"/>
    </row>
    <row r="568" ht="14.25" customHeight="1">
      <c r="A568" s="39"/>
      <c r="B568" s="4"/>
      <c r="C568" s="45"/>
      <c r="D568" s="4"/>
      <c r="E568" s="4"/>
      <c r="F568" s="4"/>
      <c r="G568" s="4"/>
      <c r="H568" s="4"/>
    </row>
    <row r="569" ht="14.25" customHeight="1">
      <c r="A569" s="39"/>
      <c r="B569" s="4"/>
      <c r="C569" s="45"/>
      <c r="D569" s="4"/>
      <c r="E569" s="4"/>
      <c r="F569" s="4"/>
      <c r="G569" s="4"/>
      <c r="H569" s="4"/>
    </row>
    <row r="570" ht="14.25" customHeight="1">
      <c r="A570" s="39"/>
      <c r="B570" s="4"/>
      <c r="C570" s="45"/>
      <c r="D570" s="4"/>
      <c r="E570" s="4"/>
      <c r="F570" s="4"/>
      <c r="G570" s="4"/>
      <c r="H570" s="4"/>
    </row>
    <row r="571" ht="14.25" customHeight="1">
      <c r="A571" s="39"/>
      <c r="B571" s="4"/>
      <c r="C571" s="45"/>
      <c r="D571" s="4"/>
      <c r="E571" s="4"/>
      <c r="F571" s="4"/>
      <c r="G571" s="4"/>
      <c r="H571" s="4"/>
    </row>
    <row r="572" ht="14.25" customHeight="1">
      <c r="A572" s="39"/>
      <c r="B572" s="4"/>
      <c r="C572" s="45"/>
      <c r="D572" s="4"/>
      <c r="E572" s="4"/>
      <c r="F572" s="4"/>
      <c r="G572" s="4"/>
      <c r="H572" s="4"/>
    </row>
    <row r="573" ht="14.25" customHeight="1">
      <c r="A573" s="39"/>
      <c r="B573" s="4"/>
      <c r="C573" s="45"/>
      <c r="D573" s="4"/>
      <c r="E573" s="4"/>
      <c r="F573" s="4"/>
      <c r="G573" s="4"/>
      <c r="H573" s="4"/>
    </row>
    <row r="574" ht="14.25" customHeight="1">
      <c r="A574" s="39"/>
      <c r="B574" s="4"/>
      <c r="C574" s="45"/>
      <c r="D574" s="4"/>
      <c r="E574" s="4"/>
      <c r="F574" s="4"/>
      <c r="G574" s="4"/>
      <c r="H574" s="4"/>
    </row>
    <row r="575" ht="14.25" customHeight="1">
      <c r="A575" s="39"/>
      <c r="B575" s="4"/>
      <c r="C575" s="45"/>
      <c r="D575" s="4"/>
      <c r="E575" s="4"/>
      <c r="F575" s="4"/>
      <c r="G575" s="4"/>
      <c r="H575" s="4"/>
    </row>
    <row r="576" ht="14.25" customHeight="1">
      <c r="A576" s="39"/>
      <c r="B576" s="4"/>
      <c r="C576" s="45"/>
      <c r="D576" s="4"/>
      <c r="E576" s="4"/>
      <c r="F576" s="4"/>
      <c r="G576" s="4"/>
      <c r="H576" s="4"/>
    </row>
    <row r="577" ht="14.25" customHeight="1">
      <c r="A577" s="39"/>
      <c r="B577" s="4"/>
      <c r="C577" s="45"/>
      <c r="D577" s="4"/>
      <c r="E577" s="4"/>
      <c r="F577" s="4"/>
      <c r="G577" s="4"/>
      <c r="H577" s="4"/>
    </row>
    <row r="578" ht="14.25" customHeight="1">
      <c r="A578" s="39"/>
      <c r="B578" s="4"/>
      <c r="C578" s="45"/>
      <c r="D578" s="4"/>
      <c r="E578" s="4"/>
      <c r="F578" s="4"/>
      <c r="G578" s="4"/>
      <c r="H578" s="4"/>
    </row>
    <row r="579" ht="14.25" customHeight="1">
      <c r="A579" s="39"/>
      <c r="B579" s="4"/>
      <c r="C579" s="45"/>
      <c r="D579" s="4"/>
      <c r="E579" s="4"/>
      <c r="F579" s="4"/>
      <c r="G579" s="4"/>
      <c r="H579" s="4"/>
    </row>
    <row r="580" ht="14.25" customHeight="1">
      <c r="A580" s="39"/>
      <c r="B580" s="4"/>
      <c r="C580" s="45"/>
      <c r="D580" s="4"/>
      <c r="E580" s="4"/>
      <c r="F580" s="4"/>
      <c r="G580" s="4"/>
      <c r="H580" s="4"/>
    </row>
    <row r="581" ht="14.25" customHeight="1">
      <c r="A581" s="39"/>
      <c r="B581" s="4"/>
      <c r="C581" s="45"/>
      <c r="D581" s="4"/>
      <c r="E581" s="4"/>
      <c r="F581" s="4"/>
      <c r="G581" s="4"/>
      <c r="H581" s="4"/>
    </row>
    <row r="582" ht="14.25" customHeight="1">
      <c r="A582" s="39"/>
      <c r="B582" s="4"/>
      <c r="C582" s="45"/>
      <c r="D582" s="4"/>
      <c r="E582" s="4"/>
      <c r="F582" s="4"/>
      <c r="G582" s="4"/>
      <c r="H582" s="4"/>
    </row>
    <row r="583" ht="14.25" customHeight="1">
      <c r="A583" s="39"/>
      <c r="B583" s="4"/>
      <c r="C583" s="45"/>
      <c r="D583" s="4"/>
      <c r="E583" s="4"/>
      <c r="F583" s="4"/>
      <c r="G583" s="4"/>
      <c r="H583" s="4"/>
    </row>
    <row r="584" ht="14.25" customHeight="1">
      <c r="A584" s="39"/>
      <c r="B584" s="4"/>
      <c r="C584" s="45"/>
      <c r="D584" s="4"/>
      <c r="E584" s="4"/>
      <c r="F584" s="4"/>
      <c r="G584" s="4"/>
      <c r="H584" s="4"/>
    </row>
    <row r="585" ht="14.25" customHeight="1">
      <c r="A585" s="39"/>
      <c r="B585" s="4"/>
      <c r="C585" s="45"/>
      <c r="D585" s="4"/>
      <c r="E585" s="4"/>
      <c r="F585" s="4"/>
      <c r="G585" s="4"/>
      <c r="H585" s="4"/>
    </row>
    <row r="586" ht="14.25" customHeight="1">
      <c r="A586" s="39"/>
      <c r="B586" s="4"/>
      <c r="C586" s="45"/>
      <c r="D586" s="4"/>
      <c r="E586" s="4"/>
      <c r="F586" s="4"/>
      <c r="G586" s="4"/>
      <c r="H586" s="4"/>
    </row>
    <row r="587" ht="14.25" customHeight="1">
      <c r="A587" s="39"/>
      <c r="B587" s="4"/>
      <c r="C587" s="45"/>
      <c r="D587" s="4"/>
      <c r="E587" s="4"/>
      <c r="F587" s="4"/>
      <c r="G587" s="4"/>
      <c r="H587" s="4"/>
    </row>
    <row r="588" ht="14.25" customHeight="1">
      <c r="A588" s="39"/>
      <c r="B588" s="4"/>
      <c r="C588" s="45"/>
      <c r="D588" s="4"/>
      <c r="E588" s="4"/>
      <c r="F588" s="4"/>
      <c r="G588" s="4"/>
      <c r="H588" s="4"/>
    </row>
    <row r="589" ht="14.25" customHeight="1">
      <c r="A589" s="39"/>
      <c r="B589" s="4"/>
      <c r="C589" s="45"/>
      <c r="D589" s="4"/>
      <c r="E589" s="4"/>
      <c r="F589" s="4"/>
      <c r="G589" s="4"/>
      <c r="H589" s="4"/>
    </row>
    <row r="590" ht="14.25" customHeight="1">
      <c r="A590" s="39"/>
      <c r="B590" s="4"/>
      <c r="C590" s="45"/>
      <c r="D590" s="4"/>
      <c r="E590" s="4"/>
      <c r="F590" s="4"/>
      <c r="G590" s="4"/>
      <c r="H590" s="4"/>
    </row>
    <row r="591" ht="14.25" customHeight="1">
      <c r="A591" s="39"/>
      <c r="B591" s="4"/>
      <c r="C591" s="45"/>
      <c r="D591" s="4"/>
      <c r="E591" s="4"/>
      <c r="F591" s="4"/>
      <c r="G591" s="4"/>
      <c r="H591" s="4"/>
    </row>
    <row r="592" ht="14.25" customHeight="1">
      <c r="A592" s="39"/>
      <c r="B592" s="4"/>
      <c r="C592" s="45"/>
      <c r="D592" s="4"/>
      <c r="E592" s="4"/>
      <c r="F592" s="4"/>
      <c r="G592" s="4"/>
      <c r="H592" s="4"/>
    </row>
    <row r="593" ht="14.25" customHeight="1">
      <c r="A593" s="39"/>
      <c r="B593" s="4"/>
      <c r="C593" s="45"/>
      <c r="D593" s="4"/>
      <c r="E593" s="4"/>
      <c r="F593" s="4"/>
      <c r="G593" s="4"/>
      <c r="H593" s="4"/>
    </row>
    <row r="594" ht="14.25" customHeight="1">
      <c r="A594" s="39"/>
      <c r="B594" s="4"/>
      <c r="C594" s="45"/>
      <c r="D594" s="4"/>
      <c r="E594" s="4"/>
      <c r="F594" s="4"/>
      <c r="G594" s="4"/>
      <c r="H594" s="4"/>
    </row>
    <row r="595" ht="14.25" customHeight="1">
      <c r="A595" s="39"/>
      <c r="B595" s="4"/>
      <c r="C595" s="45"/>
      <c r="D595" s="4"/>
      <c r="E595" s="4"/>
      <c r="F595" s="4"/>
      <c r="G595" s="4"/>
      <c r="H595" s="4"/>
    </row>
    <row r="596" ht="14.25" customHeight="1">
      <c r="A596" s="39"/>
      <c r="B596" s="4"/>
      <c r="C596" s="45"/>
      <c r="D596" s="4"/>
      <c r="E596" s="4"/>
      <c r="F596" s="4"/>
      <c r="G596" s="4"/>
      <c r="H596" s="4"/>
    </row>
    <row r="597" ht="14.25" customHeight="1">
      <c r="A597" s="39"/>
      <c r="B597" s="4"/>
      <c r="C597" s="45"/>
      <c r="D597" s="4"/>
      <c r="E597" s="4"/>
      <c r="F597" s="4"/>
      <c r="G597" s="4"/>
      <c r="H597" s="4"/>
    </row>
    <row r="598" ht="14.25" customHeight="1">
      <c r="A598" s="39"/>
      <c r="B598" s="4"/>
      <c r="C598" s="45"/>
      <c r="D598" s="4"/>
      <c r="E598" s="4"/>
      <c r="F598" s="4"/>
      <c r="G598" s="4"/>
      <c r="H598" s="4"/>
    </row>
    <row r="599" ht="14.25" customHeight="1">
      <c r="A599" s="39"/>
      <c r="B599" s="4"/>
      <c r="C599" s="45"/>
      <c r="D599" s="4"/>
      <c r="E599" s="4"/>
      <c r="F599" s="4"/>
      <c r="G599" s="4"/>
      <c r="H599" s="4"/>
    </row>
    <row r="600" ht="14.25" customHeight="1">
      <c r="A600" s="39"/>
      <c r="B600" s="4"/>
      <c r="C600" s="45"/>
      <c r="D600" s="4"/>
      <c r="E600" s="4"/>
      <c r="F600" s="4"/>
      <c r="G600" s="4"/>
      <c r="H600" s="4"/>
    </row>
    <row r="601" ht="14.25" customHeight="1">
      <c r="A601" s="39"/>
      <c r="B601" s="4"/>
      <c r="C601" s="45"/>
      <c r="D601" s="4"/>
      <c r="E601" s="4"/>
      <c r="F601" s="4"/>
      <c r="G601" s="4"/>
      <c r="H601" s="4"/>
    </row>
    <row r="602" ht="14.25" customHeight="1">
      <c r="A602" s="39"/>
      <c r="B602" s="4"/>
      <c r="C602" s="45"/>
      <c r="D602" s="4"/>
      <c r="E602" s="4"/>
      <c r="F602" s="4"/>
      <c r="G602" s="4"/>
      <c r="H602" s="4"/>
    </row>
    <row r="603" ht="14.25" customHeight="1">
      <c r="A603" s="39"/>
      <c r="B603" s="4"/>
      <c r="C603" s="45"/>
      <c r="D603" s="4"/>
      <c r="E603" s="4"/>
      <c r="F603" s="4"/>
      <c r="G603" s="4"/>
      <c r="H603" s="4"/>
    </row>
    <row r="604" ht="14.25" customHeight="1">
      <c r="A604" s="39"/>
      <c r="B604" s="4"/>
      <c r="C604" s="45"/>
      <c r="D604" s="4"/>
      <c r="E604" s="4"/>
      <c r="F604" s="4"/>
      <c r="G604" s="4"/>
      <c r="H604" s="4"/>
    </row>
    <row r="605" ht="14.25" customHeight="1">
      <c r="A605" s="39"/>
      <c r="B605" s="4"/>
      <c r="C605" s="45"/>
      <c r="D605" s="4"/>
      <c r="E605" s="4"/>
      <c r="F605" s="4"/>
      <c r="G605" s="4"/>
      <c r="H605" s="4"/>
    </row>
    <row r="606" ht="14.25" customHeight="1">
      <c r="A606" s="39"/>
      <c r="B606" s="4"/>
      <c r="C606" s="45"/>
      <c r="D606" s="4"/>
      <c r="E606" s="4"/>
      <c r="F606" s="4"/>
      <c r="G606" s="4"/>
      <c r="H606" s="4"/>
    </row>
    <row r="607" ht="14.25" customHeight="1">
      <c r="A607" s="39"/>
      <c r="B607" s="4"/>
      <c r="C607" s="45"/>
      <c r="D607" s="4"/>
      <c r="E607" s="4"/>
      <c r="F607" s="4"/>
      <c r="G607" s="4"/>
      <c r="H607" s="4"/>
    </row>
    <row r="608" ht="14.25" customHeight="1">
      <c r="A608" s="39"/>
      <c r="B608" s="4"/>
      <c r="C608" s="45"/>
      <c r="D608" s="4"/>
      <c r="E608" s="4"/>
      <c r="F608" s="4"/>
      <c r="G608" s="4"/>
      <c r="H608" s="4"/>
    </row>
    <row r="609" ht="14.25" customHeight="1">
      <c r="A609" s="39"/>
      <c r="B609" s="4"/>
      <c r="C609" s="45"/>
      <c r="D609" s="4"/>
      <c r="E609" s="4"/>
      <c r="F609" s="4"/>
      <c r="G609" s="4"/>
      <c r="H609" s="4"/>
    </row>
    <row r="610" ht="14.25" customHeight="1">
      <c r="A610" s="39"/>
      <c r="B610" s="4"/>
      <c r="C610" s="45"/>
      <c r="D610" s="4"/>
      <c r="E610" s="4"/>
      <c r="F610" s="4"/>
      <c r="G610" s="4"/>
      <c r="H610" s="4"/>
    </row>
    <row r="611" ht="14.25" customHeight="1">
      <c r="A611" s="39"/>
      <c r="B611" s="4"/>
      <c r="C611" s="45"/>
      <c r="D611" s="4"/>
      <c r="E611" s="4"/>
      <c r="F611" s="4"/>
      <c r="G611" s="4"/>
      <c r="H611" s="4"/>
    </row>
    <row r="612" ht="14.25" customHeight="1">
      <c r="A612" s="39"/>
      <c r="B612" s="4"/>
      <c r="C612" s="45"/>
      <c r="D612" s="4"/>
      <c r="E612" s="4"/>
      <c r="F612" s="4"/>
      <c r="G612" s="4"/>
      <c r="H612" s="4"/>
    </row>
    <row r="613" ht="14.25" customHeight="1">
      <c r="A613" s="39"/>
      <c r="B613" s="4"/>
      <c r="C613" s="45"/>
      <c r="D613" s="4"/>
      <c r="E613" s="4"/>
      <c r="F613" s="4"/>
      <c r="G613" s="4"/>
      <c r="H613" s="4"/>
    </row>
    <row r="614" ht="14.25" customHeight="1">
      <c r="A614" s="39"/>
      <c r="B614" s="4"/>
      <c r="C614" s="45"/>
      <c r="D614" s="4"/>
      <c r="E614" s="4"/>
      <c r="F614" s="4"/>
      <c r="G614" s="4"/>
      <c r="H614" s="4"/>
    </row>
    <row r="615" ht="14.25" customHeight="1">
      <c r="A615" s="39"/>
      <c r="B615" s="4"/>
      <c r="C615" s="45"/>
      <c r="D615" s="4"/>
      <c r="E615" s="4"/>
      <c r="F615" s="4"/>
      <c r="G615" s="4"/>
      <c r="H615" s="4"/>
    </row>
    <row r="616" ht="14.25" customHeight="1">
      <c r="A616" s="39"/>
      <c r="B616" s="4"/>
      <c r="C616" s="45"/>
      <c r="D616" s="4"/>
      <c r="E616" s="4"/>
      <c r="F616" s="4"/>
      <c r="G616" s="4"/>
      <c r="H616" s="4"/>
    </row>
    <row r="617" ht="14.25" customHeight="1">
      <c r="A617" s="39"/>
      <c r="B617" s="4"/>
      <c r="C617" s="45"/>
      <c r="D617" s="4"/>
      <c r="E617" s="4"/>
      <c r="F617" s="4"/>
      <c r="G617" s="4"/>
      <c r="H617" s="4"/>
    </row>
    <row r="618" ht="14.25" customHeight="1">
      <c r="A618" s="39"/>
      <c r="B618" s="4"/>
      <c r="C618" s="45"/>
      <c r="D618" s="4"/>
      <c r="E618" s="4"/>
      <c r="F618" s="4"/>
      <c r="G618" s="4"/>
      <c r="H618" s="4"/>
    </row>
    <row r="619" ht="14.25" customHeight="1">
      <c r="A619" s="39"/>
      <c r="B619" s="4"/>
      <c r="C619" s="45"/>
      <c r="D619" s="4"/>
      <c r="E619" s="4"/>
      <c r="F619" s="4"/>
      <c r="G619" s="4"/>
      <c r="H619" s="4"/>
    </row>
    <row r="620" ht="14.25" customHeight="1">
      <c r="A620" s="39"/>
      <c r="B620" s="4"/>
      <c r="C620" s="45"/>
      <c r="D620" s="4"/>
      <c r="E620" s="4"/>
      <c r="F620" s="4"/>
      <c r="G620" s="4"/>
      <c r="H620" s="4"/>
    </row>
    <row r="621" ht="14.25" customHeight="1">
      <c r="A621" s="39"/>
      <c r="B621" s="4"/>
      <c r="C621" s="45"/>
      <c r="D621" s="4"/>
      <c r="E621" s="4"/>
      <c r="F621" s="4"/>
      <c r="G621" s="4"/>
      <c r="H621" s="4"/>
    </row>
    <row r="622" ht="14.25" customHeight="1">
      <c r="A622" s="39"/>
      <c r="B622" s="4"/>
      <c r="C622" s="45"/>
      <c r="D622" s="4"/>
      <c r="E622" s="4"/>
      <c r="F622" s="4"/>
      <c r="G622" s="4"/>
      <c r="H622" s="4"/>
    </row>
    <row r="623" ht="14.25" customHeight="1">
      <c r="A623" s="39"/>
      <c r="B623" s="4"/>
      <c r="C623" s="45"/>
      <c r="D623" s="4"/>
      <c r="E623" s="4"/>
      <c r="F623" s="4"/>
      <c r="G623" s="4"/>
      <c r="H623" s="4"/>
    </row>
    <row r="624" ht="14.25" customHeight="1">
      <c r="A624" s="39"/>
      <c r="B624" s="4"/>
      <c r="C624" s="45"/>
      <c r="D624" s="4"/>
      <c r="E624" s="4"/>
      <c r="F624" s="4"/>
      <c r="G624" s="4"/>
      <c r="H624" s="4"/>
    </row>
    <row r="625" ht="14.25" customHeight="1">
      <c r="A625" s="39"/>
      <c r="B625" s="4"/>
      <c r="C625" s="45"/>
      <c r="D625" s="4"/>
      <c r="E625" s="4"/>
      <c r="F625" s="4"/>
      <c r="G625" s="4"/>
      <c r="H625" s="4"/>
    </row>
    <row r="626" ht="14.25" customHeight="1">
      <c r="A626" s="39"/>
      <c r="B626" s="4"/>
      <c r="C626" s="45"/>
      <c r="D626" s="4"/>
      <c r="E626" s="4"/>
      <c r="F626" s="4"/>
      <c r="G626" s="4"/>
      <c r="H626" s="4"/>
    </row>
    <row r="627" ht="14.25" customHeight="1">
      <c r="A627" s="39"/>
      <c r="B627" s="4"/>
      <c r="C627" s="45"/>
      <c r="D627" s="4"/>
      <c r="E627" s="4"/>
      <c r="F627" s="4"/>
      <c r="G627" s="4"/>
      <c r="H627" s="4"/>
    </row>
    <row r="628" ht="14.25" customHeight="1">
      <c r="A628" s="39"/>
      <c r="B628" s="4"/>
      <c r="C628" s="45"/>
      <c r="D628" s="4"/>
      <c r="E628" s="4"/>
      <c r="F628" s="4"/>
      <c r="G628" s="4"/>
      <c r="H628" s="4"/>
    </row>
    <row r="629" ht="14.25" customHeight="1">
      <c r="A629" s="39"/>
      <c r="B629" s="4"/>
      <c r="C629" s="45"/>
      <c r="D629" s="4"/>
      <c r="E629" s="4"/>
      <c r="F629" s="4"/>
      <c r="G629" s="4"/>
      <c r="H629" s="4"/>
    </row>
    <row r="630" ht="14.25" customHeight="1">
      <c r="A630" s="39"/>
      <c r="B630" s="4"/>
      <c r="C630" s="45"/>
      <c r="D630" s="4"/>
      <c r="E630" s="4"/>
      <c r="F630" s="4"/>
      <c r="G630" s="4"/>
      <c r="H630" s="4"/>
    </row>
    <row r="631" ht="14.25" customHeight="1">
      <c r="A631" s="39"/>
      <c r="B631" s="4"/>
      <c r="C631" s="45"/>
      <c r="D631" s="4"/>
      <c r="E631" s="4"/>
      <c r="F631" s="4"/>
      <c r="G631" s="4"/>
      <c r="H631" s="4"/>
    </row>
    <row r="632" ht="14.25" customHeight="1">
      <c r="A632" s="39"/>
      <c r="B632" s="4"/>
      <c r="C632" s="45"/>
      <c r="D632" s="4"/>
      <c r="E632" s="4"/>
      <c r="F632" s="4"/>
      <c r="G632" s="4"/>
      <c r="H632" s="4"/>
    </row>
    <row r="633" ht="14.25" customHeight="1">
      <c r="A633" s="39"/>
      <c r="B633" s="4"/>
      <c r="C633" s="45"/>
      <c r="D633" s="4"/>
      <c r="E633" s="4"/>
      <c r="F633" s="4"/>
      <c r="G633" s="4"/>
      <c r="H633" s="4"/>
    </row>
    <row r="634" ht="14.25" customHeight="1">
      <c r="A634" s="39"/>
      <c r="B634" s="4"/>
      <c r="C634" s="45"/>
      <c r="D634" s="4"/>
      <c r="E634" s="4"/>
      <c r="F634" s="4"/>
      <c r="G634" s="4"/>
      <c r="H634" s="4"/>
    </row>
    <row r="635" ht="14.25" customHeight="1">
      <c r="A635" s="39"/>
      <c r="B635" s="4"/>
      <c r="C635" s="45"/>
      <c r="D635" s="4"/>
      <c r="E635" s="4"/>
      <c r="F635" s="4"/>
      <c r="G635" s="4"/>
      <c r="H635" s="4"/>
    </row>
    <row r="636" ht="14.25" customHeight="1">
      <c r="A636" s="39"/>
      <c r="B636" s="4"/>
      <c r="C636" s="45"/>
      <c r="D636" s="4"/>
      <c r="E636" s="4"/>
      <c r="F636" s="4"/>
      <c r="G636" s="4"/>
      <c r="H636" s="4"/>
    </row>
    <row r="637" ht="14.25" customHeight="1">
      <c r="A637" s="39"/>
      <c r="B637" s="4"/>
      <c r="C637" s="45"/>
      <c r="D637" s="4"/>
      <c r="E637" s="4"/>
      <c r="F637" s="4"/>
      <c r="G637" s="4"/>
      <c r="H637" s="4"/>
    </row>
    <row r="638" ht="14.25" customHeight="1">
      <c r="A638" s="39"/>
      <c r="B638" s="4"/>
      <c r="C638" s="45"/>
      <c r="D638" s="4"/>
      <c r="E638" s="4"/>
      <c r="F638" s="4"/>
      <c r="G638" s="4"/>
      <c r="H638" s="4"/>
    </row>
    <row r="639" ht="14.25" customHeight="1">
      <c r="A639" s="39"/>
      <c r="B639" s="4"/>
      <c r="C639" s="45"/>
      <c r="D639" s="4"/>
      <c r="E639" s="4"/>
      <c r="F639" s="4"/>
      <c r="G639" s="4"/>
      <c r="H639" s="4"/>
    </row>
    <row r="640" ht="14.25" customHeight="1">
      <c r="A640" s="39"/>
      <c r="B640" s="4"/>
      <c r="C640" s="45"/>
      <c r="D640" s="4"/>
      <c r="E640" s="4"/>
      <c r="F640" s="4"/>
      <c r="G640" s="4"/>
      <c r="H640" s="4"/>
    </row>
    <row r="641" ht="14.25" customHeight="1">
      <c r="A641" s="39"/>
      <c r="B641" s="4"/>
      <c r="C641" s="45"/>
      <c r="D641" s="4"/>
      <c r="E641" s="4"/>
      <c r="F641" s="4"/>
      <c r="G641" s="4"/>
      <c r="H641" s="4"/>
    </row>
    <row r="642" ht="14.25" customHeight="1">
      <c r="A642" s="39"/>
      <c r="B642" s="4"/>
      <c r="C642" s="45"/>
      <c r="D642" s="4"/>
      <c r="E642" s="4"/>
      <c r="F642" s="4"/>
      <c r="G642" s="4"/>
      <c r="H642" s="4"/>
    </row>
    <row r="643" ht="14.25" customHeight="1">
      <c r="A643" s="39"/>
      <c r="B643" s="4"/>
      <c r="C643" s="45"/>
      <c r="D643" s="4"/>
      <c r="E643" s="4"/>
      <c r="F643" s="4"/>
      <c r="G643" s="4"/>
      <c r="H643" s="4"/>
    </row>
    <row r="644" ht="14.25" customHeight="1">
      <c r="A644" s="39"/>
      <c r="B644" s="4"/>
      <c r="C644" s="45"/>
      <c r="D644" s="4"/>
      <c r="E644" s="4"/>
      <c r="F644" s="4"/>
      <c r="G644" s="4"/>
      <c r="H644" s="4"/>
    </row>
    <row r="645" ht="14.25" customHeight="1">
      <c r="A645" s="39"/>
      <c r="B645" s="4"/>
      <c r="C645" s="45"/>
      <c r="D645" s="4"/>
      <c r="E645" s="4"/>
      <c r="F645" s="4"/>
      <c r="G645" s="4"/>
      <c r="H645" s="4"/>
    </row>
    <row r="646" ht="14.25" customHeight="1">
      <c r="A646" s="39"/>
      <c r="B646" s="4"/>
      <c r="C646" s="45"/>
      <c r="D646" s="4"/>
      <c r="E646" s="4"/>
      <c r="F646" s="4"/>
      <c r="G646" s="4"/>
      <c r="H646" s="4"/>
    </row>
    <row r="647" ht="14.25" customHeight="1">
      <c r="A647" s="39"/>
      <c r="B647" s="4"/>
      <c r="C647" s="45"/>
      <c r="D647" s="4"/>
      <c r="E647" s="4"/>
      <c r="F647" s="4"/>
      <c r="G647" s="4"/>
      <c r="H647" s="4"/>
    </row>
    <row r="648" ht="14.25" customHeight="1">
      <c r="A648" s="39"/>
      <c r="B648" s="4"/>
      <c r="C648" s="45"/>
      <c r="D648" s="4"/>
      <c r="E648" s="4"/>
      <c r="F648" s="4"/>
      <c r="G648" s="4"/>
      <c r="H648" s="4"/>
    </row>
    <row r="649" ht="14.25" customHeight="1">
      <c r="A649" s="39"/>
      <c r="B649" s="4"/>
      <c r="C649" s="45"/>
      <c r="D649" s="4"/>
      <c r="E649" s="4"/>
      <c r="F649" s="4"/>
      <c r="G649" s="4"/>
      <c r="H649" s="4"/>
    </row>
    <row r="650" ht="14.25" customHeight="1">
      <c r="A650" s="39"/>
      <c r="B650" s="4"/>
      <c r="C650" s="45"/>
      <c r="D650" s="4"/>
      <c r="E650" s="4"/>
      <c r="F650" s="4"/>
      <c r="G650" s="4"/>
      <c r="H650" s="4"/>
    </row>
    <row r="651" ht="14.25" customHeight="1">
      <c r="A651" s="39"/>
      <c r="B651" s="4"/>
      <c r="C651" s="45"/>
      <c r="D651" s="4"/>
      <c r="E651" s="4"/>
      <c r="F651" s="4"/>
      <c r="G651" s="4"/>
      <c r="H651" s="4"/>
    </row>
    <row r="652" ht="14.25" customHeight="1">
      <c r="A652" s="39"/>
      <c r="B652" s="4"/>
      <c r="C652" s="45"/>
      <c r="D652" s="4"/>
      <c r="E652" s="4"/>
      <c r="F652" s="4"/>
      <c r="G652" s="4"/>
      <c r="H652" s="4"/>
    </row>
    <row r="653" ht="14.25" customHeight="1">
      <c r="A653" s="39"/>
      <c r="B653" s="4"/>
      <c r="C653" s="45"/>
      <c r="D653" s="4"/>
      <c r="E653" s="4"/>
      <c r="F653" s="4"/>
      <c r="G653" s="4"/>
      <c r="H653" s="4"/>
    </row>
    <row r="654" ht="14.25" customHeight="1">
      <c r="A654" s="39"/>
      <c r="B654" s="4"/>
      <c r="C654" s="45"/>
      <c r="D654" s="4"/>
      <c r="E654" s="4"/>
      <c r="F654" s="4"/>
      <c r="G654" s="4"/>
      <c r="H654" s="4"/>
    </row>
    <row r="655" ht="14.25" customHeight="1">
      <c r="A655" s="39"/>
      <c r="B655" s="4"/>
      <c r="C655" s="45"/>
      <c r="D655" s="4"/>
      <c r="E655" s="4"/>
      <c r="F655" s="4"/>
      <c r="G655" s="4"/>
      <c r="H655" s="4"/>
    </row>
    <row r="656" ht="14.25" customHeight="1">
      <c r="A656" s="39"/>
      <c r="B656" s="4"/>
      <c r="C656" s="45"/>
      <c r="D656" s="4"/>
      <c r="E656" s="4"/>
      <c r="F656" s="4"/>
      <c r="G656" s="4"/>
      <c r="H656" s="4"/>
    </row>
    <row r="657" ht="14.25" customHeight="1">
      <c r="A657" s="39"/>
      <c r="B657" s="4"/>
      <c r="C657" s="45"/>
      <c r="D657" s="4"/>
      <c r="E657" s="4"/>
      <c r="F657" s="4"/>
      <c r="G657" s="4"/>
      <c r="H657" s="4"/>
    </row>
    <row r="658" ht="14.25" customHeight="1">
      <c r="A658" s="39"/>
      <c r="B658" s="4"/>
      <c r="C658" s="45"/>
      <c r="D658" s="4"/>
      <c r="E658" s="4"/>
      <c r="F658" s="4"/>
      <c r="G658" s="4"/>
      <c r="H658" s="4"/>
    </row>
    <row r="659" ht="14.25" customHeight="1">
      <c r="A659" s="39"/>
      <c r="B659" s="4"/>
      <c r="C659" s="45"/>
      <c r="D659" s="4"/>
      <c r="E659" s="4"/>
      <c r="F659" s="4"/>
      <c r="G659" s="4"/>
      <c r="H659" s="4"/>
    </row>
    <row r="660" ht="14.25" customHeight="1">
      <c r="A660" s="39"/>
      <c r="B660" s="4"/>
      <c r="C660" s="45"/>
      <c r="D660" s="4"/>
      <c r="E660" s="4"/>
      <c r="F660" s="4"/>
      <c r="G660" s="4"/>
      <c r="H660" s="4"/>
    </row>
    <row r="661" ht="14.25" customHeight="1">
      <c r="A661" s="39"/>
      <c r="B661" s="4"/>
      <c r="C661" s="45"/>
      <c r="D661" s="4"/>
      <c r="E661" s="4"/>
      <c r="F661" s="4"/>
      <c r="G661" s="4"/>
      <c r="H661" s="4"/>
    </row>
    <row r="662" ht="14.25" customHeight="1">
      <c r="A662" s="39"/>
      <c r="B662" s="4"/>
      <c r="C662" s="45"/>
      <c r="D662" s="4"/>
      <c r="E662" s="4"/>
      <c r="F662" s="4"/>
      <c r="G662" s="4"/>
      <c r="H662" s="4"/>
    </row>
    <row r="663" ht="14.25" customHeight="1">
      <c r="A663" s="39"/>
      <c r="B663" s="4"/>
      <c r="C663" s="45"/>
      <c r="D663" s="4"/>
      <c r="E663" s="4"/>
      <c r="F663" s="4"/>
      <c r="G663" s="4"/>
      <c r="H663" s="4"/>
    </row>
    <row r="664" ht="14.25" customHeight="1">
      <c r="A664" s="39"/>
      <c r="B664" s="4"/>
      <c r="C664" s="45"/>
      <c r="D664" s="4"/>
      <c r="E664" s="4"/>
      <c r="F664" s="4"/>
      <c r="G664" s="4"/>
      <c r="H664" s="4"/>
    </row>
    <row r="665" ht="14.25" customHeight="1">
      <c r="A665" s="39"/>
      <c r="B665" s="4"/>
      <c r="C665" s="45"/>
      <c r="D665" s="4"/>
      <c r="E665" s="4"/>
      <c r="F665" s="4"/>
      <c r="G665" s="4"/>
      <c r="H665" s="4"/>
    </row>
    <row r="666" ht="14.25" customHeight="1">
      <c r="A666" s="39"/>
      <c r="B666" s="4"/>
      <c r="C666" s="45"/>
      <c r="D666" s="4"/>
      <c r="E666" s="4"/>
      <c r="F666" s="4"/>
      <c r="G666" s="4"/>
      <c r="H666" s="4"/>
    </row>
    <row r="667" ht="14.25" customHeight="1">
      <c r="A667" s="39"/>
      <c r="B667" s="4"/>
      <c r="C667" s="45"/>
      <c r="D667" s="4"/>
      <c r="E667" s="4"/>
      <c r="F667" s="4"/>
      <c r="G667" s="4"/>
      <c r="H667" s="4"/>
    </row>
    <row r="668" ht="14.25" customHeight="1">
      <c r="A668" s="39"/>
      <c r="B668" s="4"/>
      <c r="C668" s="45"/>
      <c r="D668" s="4"/>
      <c r="E668" s="4"/>
      <c r="F668" s="4"/>
      <c r="G668" s="4"/>
      <c r="H668" s="4"/>
    </row>
    <row r="669" ht="14.25" customHeight="1">
      <c r="A669" s="39"/>
      <c r="B669" s="4"/>
      <c r="C669" s="45"/>
      <c r="D669" s="4"/>
      <c r="E669" s="4"/>
      <c r="F669" s="4"/>
      <c r="G669" s="4"/>
      <c r="H669" s="4"/>
    </row>
    <row r="670" ht="14.25" customHeight="1">
      <c r="A670" s="39"/>
      <c r="B670" s="4"/>
      <c r="C670" s="45"/>
      <c r="D670" s="4"/>
      <c r="E670" s="4"/>
      <c r="F670" s="4"/>
      <c r="G670" s="4"/>
      <c r="H670" s="4"/>
    </row>
    <row r="671" ht="14.25" customHeight="1">
      <c r="A671" s="39"/>
      <c r="B671" s="4"/>
      <c r="C671" s="45"/>
      <c r="D671" s="4"/>
      <c r="E671" s="4"/>
      <c r="F671" s="4"/>
      <c r="G671" s="4"/>
      <c r="H671" s="4"/>
    </row>
    <row r="672" ht="14.25" customHeight="1">
      <c r="A672" s="39"/>
      <c r="B672" s="4"/>
      <c r="C672" s="45"/>
      <c r="D672" s="4"/>
      <c r="E672" s="4"/>
      <c r="F672" s="4"/>
      <c r="G672" s="4"/>
      <c r="H672" s="4"/>
    </row>
    <row r="673" ht="14.25" customHeight="1">
      <c r="A673" s="39"/>
      <c r="B673" s="4"/>
      <c r="C673" s="45"/>
      <c r="D673" s="4"/>
      <c r="E673" s="4"/>
      <c r="F673" s="4"/>
      <c r="G673" s="4"/>
      <c r="H673" s="4"/>
    </row>
    <row r="674" ht="14.25" customHeight="1">
      <c r="A674" s="39"/>
      <c r="B674" s="4"/>
      <c r="C674" s="45"/>
      <c r="D674" s="4"/>
      <c r="E674" s="4"/>
      <c r="F674" s="4"/>
      <c r="G674" s="4"/>
      <c r="H674" s="4"/>
    </row>
    <row r="675" ht="14.25" customHeight="1">
      <c r="A675" s="39"/>
      <c r="B675" s="4"/>
      <c r="C675" s="45"/>
      <c r="D675" s="4"/>
      <c r="E675" s="4"/>
      <c r="F675" s="4"/>
      <c r="G675" s="4"/>
      <c r="H675" s="4"/>
    </row>
    <row r="676" ht="14.25" customHeight="1">
      <c r="A676" s="39"/>
      <c r="B676" s="4"/>
      <c r="C676" s="45"/>
      <c r="D676" s="4"/>
      <c r="E676" s="4"/>
      <c r="F676" s="4"/>
      <c r="G676" s="4"/>
      <c r="H676" s="4"/>
    </row>
    <row r="677" ht="14.25" customHeight="1">
      <c r="A677" s="39"/>
      <c r="B677" s="4"/>
      <c r="C677" s="45"/>
      <c r="D677" s="4"/>
      <c r="E677" s="4"/>
      <c r="F677" s="4"/>
      <c r="G677" s="4"/>
      <c r="H677" s="4"/>
    </row>
    <row r="678" ht="14.25" customHeight="1">
      <c r="A678" s="39"/>
      <c r="B678" s="4"/>
      <c r="C678" s="45"/>
      <c r="D678" s="4"/>
      <c r="E678" s="4"/>
      <c r="F678" s="4"/>
      <c r="G678" s="4"/>
      <c r="H678" s="4"/>
    </row>
    <row r="679" ht="14.25" customHeight="1">
      <c r="A679" s="39"/>
      <c r="B679" s="4"/>
      <c r="C679" s="45"/>
      <c r="D679" s="4"/>
      <c r="E679" s="4"/>
      <c r="F679" s="4"/>
      <c r="G679" s="4"/>
      <c r="H679" s="4"/>
    </row>
    <row r="680" ht="14.25" customHeight="1">
      <c r="A680" s="39"/>
      <c r="B680" s="4"/>
      <c r="C680" s="45"/>
      <c r="D680" s="4"/>
      <c r="E680" s="4"/>
      <c r="F680" s="4"/>
      <c r="G680" s="4"/>
      <c r="H680" s="4"/>
    </row>
    <row r="681" ht="14.25" customHeight="1">
      <c r="A681" s="39"/>
      <c r="B681" s="4"/>
      <c r="C681" s="45"/>
      <c r="D681" s="4"/>
      <c r="E681" s="4"/>
      <c r="F681" s="4"/>
      <c r="G681" s="4"/>
      <c r="H681" s="4"/>
    </row>
    <row r="682" ht="14.25" customHeight="1">
      <c r="A682" s="39"/>
      <c r="B682" s="4"/>
      <c r="C682" s="45"/>
      <c r="D682" s="4"/>
      <c r="E682" s="4"/>
      <c r="F682" s="4"/>
      <c r="G682" s="4"/>
      <c r="H682" s="4"/>
    </row>
    <row r="683" ht="14.25" customHeight="1">
      <c r="A683" s="39"/>
      <c r="B683" s="4"/>
      <c r="C683" s="45"/>
      <c r="D683" s="4"/>
      <c r="E683" s="4"/>
      <c r="F683" s="4"/>
      <c r="G683" s="4"/>
      <c r="H683" s="4"/>
    </row>
    <row r="684" ht="14.25" customHeight="1">
      <c r="A684" s="39"/>
      <c r="B684" s="4"/>
      <c r="C684" s="45"/>
      <c r="D684" s="4"/>
      <c r="E684" s="4"/>
      <c r="F684" s="4"/>
      <c r="G684" s="4"/>
      <c r="H684" s="4"/>
    </row>
    <row r="685" ht="14.25" customHeight="1">
      <c r="A685" s="39"/>
      <c r="B685" s="4"/>
      <c r="C685" s="45"/>
      <c r="D685" s="4"/>
      <c r="E685" s="4"/>
      <c r="F685" s="4"/>
      <c r="G685" s="4"/>
      <c r="H685" s="4"/>
    </row>
    <row r="686" ht="14.25" customHeight="1">
      <c r="A686" s="39"/>
      <c r="B686" s="4"/>
      <c r="C686" s="45"/>
      <c r="D686" s="4"/>
      <c r="E686" s="4"/>
      <c r="F686" s="4"/>
      <c r="G686" s="4"/>
      <c r="H686" s="4"/>
    </row>
    <row r="687" ht="14.25" customHeight="1">
      <c r="A687" s="39"/>
      <c r="B687" s="4"/>
      <c r="C687" s="45"/>
      <c r="D687" s="4"/>
      <c r="E687" s="4"/>
      <c r="F687" s="4"/>
      <c r="G687" s="4"/>
      <c r="H687" s="4"/>
    </row>
    <row r="688" ht="14.25" customHeight="1">
      <c r="A688" s="39"/>
      <c r="B688" s="4"/>
      <c r="C688" s="45"/>
      <c r="D688" s="4"/>
      <c r="E688" s="4"/>
      <c r="F688" s="4"/>
      <c r="G688" s="4"/>
      <c r="H688" s="4"/>
    </row>
    <row r="689" ht="14.25" customHeight="1">
      <c r="A689" s="39"/>
      <c r="B689" s="4"/>
      <c r="C689" s="45"/>
      <c r="D689" s="4"/>
      <c r="E689" s="4"/>
      <c r="F689" s="4"/>
      <c r="G689" s="4"/>
      <c r="H689" s="4"/>
    </row>
    <row r="690" ht="14.25" customHeight="1">
      <c r="A690" s="39"/>
      <c r="B690" s="4"/>
      <c r="C690" s="45"/>
      <c r="D690" s="4"/>
      <c r="E690" s="4"/>
      <c r="F690" s="4"/>
      <c r="G690" s="4"/>
      <c r="H690" s="4"/>
    </row>
    <row r="691" ht="14.25" customHeight="1">
      <c r="A691" s="39"/>
      <c r="B691" s="4"/>
      <c r="C691" s="45"/>
      <c r="D691" s="4"/>
      <c r="E691" s="4"/>
      <c r="F691" s="4"/>
      <c r="G691" s="4"/>
      <c r="H691" s="4"/>
    </row>
    <row r="692" ht="14.25" customHeight="1">
      <c r="A692" s="39"/>
      <c r="B692" s="4"/>
      <c r="C692" s="45"/>
      <c r="D692" s="4"/>
      <c r="E692" s="4"/>
      <c r="F692" s="4"/>
      <c r="G692" s="4"/>
      <c r="H692" s="4"/>
    </row>
    <row r="693" ht="14.25" customHeight="1">
      <c r="A693" s="39"/>
      <c r="B693" s="4"/>
      <c r="C693" s="45"/>
      <c r="D693" s="4"/>
      <c r="E693" s="4"/>
      <c r="F693" s="4"/>
      <c r="G693" s="4"/>
      <c r="H693" s="4"/>
    </row>
    <row r="694" ht="14.25" customHeight="1">
      <c r="A694" s="39"/>
      <c r="B694" s="4"/>
      <c r="C694" s="45"/>
      <c r="D694" s="4"/>
      <c r="E694" s="4"/>
      <c r="F694" s="4"/>
      <c r="G694" s="4"/>
      <c r="H694" s="4"/>
    </row>
    <row r="695" ht="14.25" customHeight="1">
      <c r="A695" s="39"/>
      <c r="B695" s="4"/>
      <c r="C695" s="45"/>
      <c r="D695" s="4"/>
      <c r="E695" s="4"/>
      <c r="F695" s="4"/>
      <c r="G695" s="4"/>
      <c r="H695" s="4"/>
    </row>
    <row r="696" ht="14.25" customHeight="1">
      <c r="A696" s="39"/>
      <c r="B696" s="4"/>
      <c r="C696" s="45"/>
      <c r="D696" s="4"/>
      <c r="E696" s="4"/>
      <c r="F696" s="4"/>
      <c r="G696" s="4"/>
      <c r="H696" s="4"/>
    </row>
    <row r="697" ht="14.25" customHeight="1">
      <c r="A697" s="39"/>
      <c r="B697" s="4"/>
      <c r="C697" s="45"/>
      <c r="D697" s="4"/>
      <c r="E697" s="4"/>
      <c r="F697" s="4"/>
      <c r="G697" s="4"/>
      <c r="H697" s="4"/>
    </row>
    <row r="698" ht="14.25" customHeight="1">
      <c r="A698" s="39"/>
      <c r="B698" s="4"/>
      <c r="C698" s="45"/>
      <c r="D698" s="4"/>
      <c r="E698" s="4"/>
      <c r="F698" s="4"/>
      <c r="G698" s="4"/>
      <c r="H698" s="4"/>
    </row>
    <row r="699" ht="14.25" customHeight="1">
      <c r="A699" s="39"/>
      <c r="B699" s="4"/>
      <c r="C699" s="45"/>
      <c r="D699" s="4"/>
      <c r="E699" s="4"/>
      <c r="F699" s="4"/>
      <c r="G699" s="4"/>
      <c r="H699" s="4"/>
    </row>
    <row r="700" ht="14.25" customHeight="1">
      <c r="A700" s="39"/>
      <c r="B700" s="4"/>
      <c r="C700" s="45"/>
      <c r="D700" s="4"/>
      <c r="E700" s="4"/>
      <c r="F700" s="4"/>
      <c r="G700" s="4"/>
      <c r="H700" s="4"/>
    </row>
    <row r="701" ht="14.25" customHeight="1">
      <c r="A701" s="39"/>
      <c r="B701" s="4"/>
      <c r="C701" s="45"/>
      <c r="D701" s="4"/>
      <c r="E701" s="4"/>
      <c r="F701" s="4"/>
      <c r="G701" s="4"/>
      <c r="H701" s="4"/>
    </row>
    <row r="702" ht="14.25" customHeight="1">
      <c r="A702" s="39"/>
      <c r="B702" s="4"/>
      <c r="C702" s="45"/>
      <c r="D702" s="4"/>
      <c r="E702" s="4"/>
      <c r="F702" s="4"/>
      <c r="G702" s="4"/>
      <c r="H702" s="4"/>
    </row>
    <row r="703" ht="14.25" customHeight="1">
      <c r="A703" s="39"/>
      <c r="B703" s="4"/>
      <c r="C703" s="45"/>
      <c r="D703" s="4"/>
      <c r="E703" s="4"/>
      <c r="F703" s="4"/>
      <c r="G703" s="4"/>
      <c r="H703" s="4"/>
    </row>
    <row r="704" ht="14.25" customHeight="1">
      <c r="A704" s="39"/>
      <c r="B704" s="4"/>
      <c r="C704" s="45"/>
      <c r="D704" s="4"/>
      <c r="E704" s="4"/>
      <c r="F704" s="4"/>
      <c r="G704" s="4"/>
      <c r="H704" s="4"/>
    </row>
    <row r="705" ht="14.25" customHeight="1">
      <c r="A705" s="39"/>
      <c r="B705" s="4"/>
      <c r="C705" s="45"/>
      <c r="D705" s="4"/>
      <c r="E705" s="4"/>
      <c r="F705" s="4"/>
      <c r="G705" s="4"/>
      <c r="H705" s="4"/>
    </row>
    <row r="706" ht="14.25" customHeight="1">
      <c r="A706" s="39"/>
      <c r="B706" s="4"/>
      <c r="C706" s="45"/>
      <c r="D706" s="4"/>
      <c r="E706" s="4"/>
      <c r="F706" s="4"/>
      <c r="G706" s="4"/>
      <c r="H706" s="4"/>
    </row>
    <row r="707" ht="14.25" customHeight="1">
      <c r="A707" s="39"/>
      <c r="B707" s="4"/>
      <c r="C707" s="45"/>
      <c r="D707" s="4"/>
      <c r="E707" s="4"/>
      <c r="F707" s="4"/>
      <c r="G707" s="4"/>
      <c r="H707" s="4"/>
    </row>
    <row r="708" ht="14.25" customHeight="1">
      <c r="A708" s="39"/>
      <c r="B708" s="4"/>
      <c r="C708" s="45"/>
      <c r="D708" s="4"/>
      <c r="E708" s="4"/>
      <c r="F708" s="4"/>
      <c r="G708" s="4"/>
      <c r="H708" s="4"/>
    </row>
    <row r="709" ht="14.25" customHeight="1">
      <c r="A709" s="39"/>
      <c r="B709" s="4"/>
      <c r="C709" s="45"/>
      <c r="D709" s="4"/>
      <c r="E709" s="4"/>
      <c r="F709" s="4"/>
      <c r="G709" s="4"/>
      <c r="H709" s="4"/>
    </row>
    <row r="710" ht="14.25" customHeight="1">
      <c r="A710" s="39"/>
      <c r="B710" s="4"/>
      <c r="C710" s="45"/>
      <c r="D710" s="4"/>
      <c r="E710" s="4"/>
      <c r="F710" s="4"/>
      <c r="G710" s="4"/>
      <c r="H710" s="4"/>
    </row>
    <row r="711" ht="14.25" customHeight="1">
      <c r="A711" s="39"/>
      <c r="B711" s="4"/>
      <c r="C711" s="45"/>
      <c r="D711" s="4"/>
      <c r="E711" s="4"/>
      <c r="F711" s="4"/>
      <c r="G711" s="4"/>
      <c r="H711" s="4"/>
    </row>
    <row r="712" ht="14.25" customHeight="1">
      <c r="A712" s="39"/>
      <c r="B712" s="4"/>
      <c r="C712" s="45"/>
      <c r="D712" s="4"/>
      <c r="E712" s="4"/>
      <c r="F712" s="4"/>
      <c r="G712" s="4"/>
      <c r="H712" s="4"/>
    </row>
    <row r="713" ht="14.25" customHeight="1">
      <c r="A713" s="39"/>
      <c r="B713" s="4"/>
      <c r="C713" s="45"/>
      <c r="D713" s="4"/>
      <c r="E713" s="4"/>
      <c r="F713" s="4"/>
      <c r="G713" s="4"/>
      <c r="H713" s="4"/>
    </row>
    <row r="714" ht="14.25" customHeight="1">
      <c r="A714" s="39"/>
      <c r="B714" s="4"/>
      <c r="C714" s="45"/>
      <c r="D714" s="4"/>
      <c r="E714" s="4"/>
      <c r="F714" s="4"/>
      <c r="G714" s="4"/>
      <c r="H714" s="4"/>
    </row>
    <row r="715" ht="14.25" customHeight="1">
      <c r="A715" s="39"/>
      <c r="B715" s="4"/>
      <c r="C715" s="45"/>
      <c r="D715" s="4"/>
      <c r="E715" s="4"/>
      <c r="F715" s="4"/>
      <c r="G715" s="4"/>
      <c r="H715" s="4"/>
    </row>
    <row r="716" ht="14.25" customHeight="1">
      <c r="A716" s="39"/>
      <c r="B716" s="4"/>
      <c r="C716" s="45"/>
      <c r="D716" s="4"/>
      <c r="E716" s="4"/>
      <c r="F716" s="4"/>
      <c r="G716" s="4"/>
      <c r="H716" s="4"/>
    </row>
    <row r="717" ht="14.25" customHeight="1">
      <c r="A717" s="39"/>
      <c r="B717" s="4"/>
      <c r="C717" s="45"/>
      <c r="D717" s="4"/>
      <c r="E717" s="4"/>
      <c r="F717" s="4"/>
      <c r="G717" s="4"/>
      <c r="H717" s="4"/>
    </row>
    <row r="718" ht="14.25" customHeight="1">
      <c r="A718" s="39"/>
      <c r="B718" s="4"/>
      <c r="C718" s="45"/>
      <c r="D718" s="4"/>
      <c r="E718" s="4"/>
      <c r="F718" s="4"/>
      <c r="G718" s="4"/>
      <c r="H718" s="4"/>
    </row>
    <row r="719" ht="14.25" customHeight="1">
      <c r="A719" s="39"/>
      <c r="B719" s="4"/>
      <c r="C719" s="45"/>
      <c r="D719" s="4"/>
      <c r="E719" s="4"/>
      <c r="F719" s="4"/>
      <c r="G719" s="4"/>
      <c r="H719" s="4"/>
    </row>
    <row r="720" ht="14.25" customHeight="1">
      <c r="A720" s="39"/>
      <c r="B720" s="4"/>
      <c r="C720" s="45"/>
      <c r="D720" s="4"/>
      <c r="E720" s="4"/>
      <c r="F720" s="4"/>
      <c r="G720" s="4"/>
      <c r="H720" s="4"/>
    </row>
    <row r="721" ht="14.25" customHeight="1">
      <c r="A721" s="39"/>
      <c r="B721" s="4"/>
      <c r="C721" s="45"/>
      <c r="D721" s="4"/>
      <c r="E721" s="4"/>
      <c r="F721" s="4"/>
      <c r="G721" s="4"/>
      <c r="H721" s="4"/>
    </row>
    <row r="722" ht="14.25" customHeight="1">
      <c r="A722" s="39"/>
      <c r="B722" s="4"/>
      <c r="C722" s="45"/>
      <c r="D722" s="4"/>
      <c r="E722" s="4"/>
      <c r="F722" s="4"/>
      <c r="G722" s="4"/>
      <c r="H722" s="4"/>
    </row>
    <row r="723" ht="14.25" customHeight="1">
      <c r="A723" s="39"/>
      <c r="B723" s="4"/>
      <c r="C723" s="45"/>
      <c r="D723" s="4"/>
      <c r="E723" s="4"/>
      <c r="F723" s="4"/>
      <c r="G723" s="4"/>
      <c r="H723" s="4"/>
    </row>
    <row r="724" ht="14.25" customHeight="1">
      <c r="A724" s="39"/>
      <c r="B724" s="4"/>
      <c r="C724" s="45"/>
      <c r="D724" s="4"/>
      <c r="E724" s="4"/>
      <c r="F724" s="4"/>
      <c r="G724" s="4"/>
      <c r="H724" s="4"/>
    </row>
    <row r="725" ht="14.25" customHeight="1">
      <c r="A725" s="39"/>
      <c r="B725" s="4"/>
      <c r="C725" s="45"/>
      <c r="D725" s="4"/>
      <c r="E725" s="4"/>
      <c r="F725" s="4"/>
      <c r="G725" s="4"/>
      <c r="H725" s="4"/>
    </row>
    <row r="726" ht="14.25" customHeight="1">
      <c r="A726" s="39"/>
      <c r="B726" s="4"/>
      <c r="C726" s="45"/>
      <c r="D726" s="4"/>
      <c r="E726" s="4"/>
      <c r="F726" s="4"/>
      <c r="G726" s="4"/>
      <c r="H726" s="4"/>
    </row>
    <row r="727" ht="14.25" customHeight="1">
      <c r="A727" s="39"/>
      <c r="B727" s="4"/>
      <c r="C727" s="45"/>
      <c r="D727" s="4"/>
      <c r="E727" s="4"/>
      <c r="F727" s="4"/>
      <c r="G727" s="4"/>
      <c r="H727" s="4"/>
    </row>
    <row r="728" ht="14.25" customHeight="1">
      <c r="A728" s="39"/>
      <c r="B728" s="4"/>
      <c r="C728" s="45"/>
      <c r="D728" s="4"/>
      <c r="E728" s="4"/>
      <c r="F728" s="4"/>
      <c r="G728" s="4"/>
      <c r="H728" s="4"/>
    </row>
    <row r="729" ht="14.25" customHeight="1">
      <c r="A729" s="39"/>
      <c r="B729" s="4"/>
      <c r="C729" s="45"/>
      <c r="D729" s="4"/>
      <c r="E729" s="4"/>
      <c r="F729" s="4"/>
      <c r="G729" s="4"/>
      <c r="H729" s="4"/>
    </row>
    <row r="730" ht="14.25" customHeight="1">
      <c r="A730" s="39"/>
      <c r="B730" s="4"/>
      <c r="C730" s="45"/>
      <c r="D730" s="4"/>
      <c r="E730" s="4"/>
      <c r="F730" s="4"/>
      <c r="G730" s="4"/>
      <c r="H730" s="4"/>
    </row>
    <row r="731" ht="14.25" customHeight="1">
      <c r="A731" s="39"/>
      <c r="B731" s="4"/>
      <c r="C731" s="45"/>
      <c r="D731" s="4"/>
      <c r="E731" s="4"/>
      <c r="F731" s="4"/>
      <c r="G731" s="4"/>
      <c r="H731" s="4"/>
    </row>
    <row r="732" ht="14.25" customHeight="1">
      <c r="A732" s="39"/>
      <c r="B732" s="4"/>
      <c r="C732" s="45"/>
      <c r="D732" s="4"/>
      <c r="E732" s="4"/>
      <c r="F732" s="4"/>
      <c r="G732" s="4"/>
      <c r="H732" s="4"/>
    </row>
    <row r="733" ht="14.25" customHeight="1">
      <c r="A733" s="39"/>
      <c r="B733" s="4"/>
      <c r="C733" s="45"/>
      <c r="D733" s="4"/>
      <c r="E733" s="4"/>
      <c r="F733" s="4"/>
      <c r="G733" s="4"/>
      <c r="H733" s="4"/>
    </row>
    <row r="734" ht="14.25" customHeight="1">
      <c r="A734" s="39"/>
      <c r="B734" s="4"/>
      <c r="C734" s="45"/>
      <c r="D734" s="4"/>
      <c r="E734" s="4"/>
      <c r="F734" s="4"/>
      <c r="G734" s="4"/>
      <c r="H734" s="4"/>
    </row>
    <row r="735" ht="14.25" customHeight="1">
      <c r="A735" s="39"/>
      <c r="B735" s="4"/>
      <c r="C735" s="45"/>
      <c r="D735" s="4"/>
      <c r="E735" s="4"/>
      <c r="F735" s="4"/>
      <c r="G735" s="4"/>
      <c r="H735" s="4"/>
    </row>
    <row r="736" ht="14.25" customHeight="1">
      <c r="A736" s="39"/>
      <c r="B736" s="4"/>
      <c r="C736" s="45"/>
      <c r="D736" s="4"/>
      <c r="E736" s="4"/>
      <c r="F736" s="4"/>
      <c r="G736" s="4"/>
      <c r="H736" s="4"/>
    </row>
    <row r="737" ht="14.25" customHeight="1">
      <c r="A737" s="39"/>
      <c r="B737" s="4"/>
      <c r="C737" s="45"/>
      <c r="D737" s="4"/>
      <c r="E737" s="4"/>
      <c r="F737" s="4"/>
      <c r="G737" s="4"/>
      <c r="H737" s="4"/>
    </row>
    <row r="738" ht="14.25" customHeight="1">
      <c r="A738" s="39"/>
      <c r="B738" s="4"/>
      <c r="C738" s="45"/>
      <c r="D738" s="4"/>
      <c r="E738" s="4"/>
      <c r="F738" s="4"/>
      <c r="G738" s="4"/>
      <c r="H738" s="4"/>
    </row>
    <row r="739" ht="14.25" customHeight="1">
      <c r="A739" s="39"/>
      <c r="B739" s="4"/>
      <c r="C739" s="45"/>
      <c r="D739" s="4"/>
      <c r="E739" s="4"/>
      <c r="F739" s="4"/>
      <c r="G739" s="4"/>
      <c r="H739" s="4"/>
    </row>
    <row r="740" ht="14.25" customHeight="1">
      <c r="A740" s="39"/>
      <c r="B740" s="4"/>
      <c r="C740" s="45"/>
      <c r="D740" s="4"/>
      <c r="E740" s="4"/>
      <c r="F740" s="4"/>
      <c r="G740" s="4"/>
      <c r="H740" s="4"/>
    </row>
    <row r="741" ht="14.25" customHeight="1">
      <c r="A741" s="39"/>
      <c r="B741" s="4"/>
      <c r="C741" s="45"/>
      <c r="D741" s="4"/>
      <c r="E741" s="4"/>
      <c r="F741" s="4"/>
      <c r="G741" s="4"/>
      <c r="H741" s="4"/>
    </row>
    <row r="742" ht="14.25" customHeight="1">
      <c r="A742" s="39"/>
      <c r="B742" s="4"/>
      <c r="C742" s="45"/>
      <c r="D742" s="4"/>
      <c r="E742" s="4"/>
      <c r="F742" s="4"/>
      <c r="G742" s="4"/>
      <c r="H742" s="4"/>
    </row>
    <row r="743" ht="14.25" customHeight="1">
      <c r="A743" s="39"/>
      <c r="B743" s="4"/>
      <c r="C743" s="45"/>
      <c r="D743" s="4"/>
      <c r="E743" s="4"/>
      <c r="F743" s="4"/>
      <c r="G743" s="4"/>
      <c r="H743" s="4"/>
    </row>
    <row r="744" ht="14.25" customHeight="1">
      <c r="A744" s="39"/>
      <c r="B744" s="4"/>
      <c r="C744" s="45"/>
      <c r="D744" s="4"/>
      <c r="E744" s="4"/>
      <c r="F744" s="4"/>
      <c r="G744" s="4"/>
      <c r="H744" s="4"/>
    </row>
    <row r="745" ht="14.25" customHeight="1">
      <c r="A745" s="39"/>
      <c r="B745" s="4"/>
      <c r="C745" s="45"/>
      <c r="D745" s="4"/>
      <c r="E745" s="4"/>
      <c r="F745" s="4"/>
      <c r="G745" s="4"/>
      <c r="H745" s="4"/>
    </row>
    <row r="746" ht="14.25" customHeight="1">
      <c r="A746" s="39"/>
      <c r="B746" s="4"/>
      <c r="C746" s="45"/>
      <c r="D746" s="4"/>
      <c r="E746" s="4"/>
      <c r="F746" s="4"/>
      <c r="G746" s="4"/>
      <c r="H746" s="4"/>
    </row>
    <row r="747" ht="14.25" customHeight="1">
      <c r="A747" s="39"/>
      <c r="B747" s="4"/>
      <c r="C747" s="45"/>
      <c r="D747" s="4"/>
      <c r="E747" s="4"/>
      <c r="F747" s="4"/>
      <c r="G747" s="4"/>
      <c r="H747" s="4"/>
    </row>
    <row r="748" ht="14.25" customHeight="1">
      <c r="A748" s="39"/>
      <c r="B748" s="4"/>
      <c r="C748" s="45"/>
      <c r="D748" s="4"/>
      <c r="E748" s="4"/>
      <c r="F748" s="4"/>
      <c r="G748" s="4"/>
      <c r="H748" s="4"/>
    </row>
    <row r="749" ht="14.25" customHeight="1">
      <c r="A749" s="39"/>
      <c r="B749" s="4"/>
      <c r="C749" s="45"/>
      <c r="D749" s="4"/>
      <c r="E749" s="4"/>
      <c r="F749" s="4"/>
      <c r="G749" s="4"/>
      <c r="H749" s="4"/>
    </row>
    <row r="750" ht="14.25" customHeight="1">
      <c r="A750" s="39"/>
      <c r="B750" s="4"/>
      <c r="C750" s="45"/>
      <c r="D750" s="4"/>
      <c r="E750" s="4"/>
      <c r="F750" s="4"/>
      <c r="G750" s="4"/>
      <c r="H750" s="4"/>
    </row>
    <row r="751" ht="14.25" customHeight="1">
      <c r="A751" s="39"/>
      <c r="B751" s="4"/>
      <c r="C751" s="45"/>
      <c r="D751" s="4"/>
      <c r="E751" s="4"/>
      <c r="F751" s="4"/>
      <c r="G751" s="4"/>
      <c r="H751" s="4"/>
    </row>
    <row r="752" ht="14.25" customHeight="1">
      <c r="A752" s="39"/>
      <c r="B752" s="4"/>
      <c r="C752" s="45"/>
      <c r="D752" s="4"/>
      <c r="E752" s="4"/>
      <c r="F752" s="4"/>
      <c r="G752" s="4"/>
      <c r="H752" s="4"/>
    </row>
    <row r="753" ht="14.25" customHeight="1">
      <c r="A753" s="39"/>
      <c r="B753" s="4"/>
      <c r="C753" s="45"/>
      <c r="D753" s="4"/>
      <c r="E753" s="4"/>
      <c r="F753" s="4"/>
      <c r="G753" s="4"/>
      <c r="H753" s="4"/>
    </row>
    <row r="754" ht="14.25" customHeight="1">
      <c r="A754" s="39"/>
      <c r="B754" s="4"/>
      <c r="C754" s="45"/>
      <c r="D754" s="4"/>
      <c r="E754" s="4"/>
      <c r="F754" s="4"/>
      <c r="G754" s="4"/>
      <c r="H754" s="4"/>
    </row>
    <row r="755" ht="14.25" customHeight="1">
      <c r="A755" s="39"/>
      <c r="B755" s="4"/>
      <c r="C755" s="45"/>
      <c r="D755" s="4"/>
      <c r="E755" s="4"/>
      <c r="F755" s="4"/>
      <c r="G755" s="4"/>
      <c r="H755" s="4"/>
    </row>
    <row r="756" ht="14.25" customHeight="1">
      <c r="A756" s="39"/>
      <c r="B756" s="4"/>
      <c r="C756" s="45"/>
      <c r="D756" s="4"/>
      <c r="E756" s="4"/>
      <c r="F756" s="4"/>
      <c r="G756" s="4"/>
      <c r="H756" s="4"/>
    </row>
    <row r="757" ht="14.25" customHeight="1">
      <c r="A757" s="39"/>
      <c r="B757" s="4"/>
      <c r="C757" s="45"/>
      <c r="D757" s="4"/>
      <c r="E757" s="4"/>
      <c r="F757" s="4"/>
      <c r="G757" s="4"/>
      <c r="H757" s="4"/>
    </row>
    <row r="758" ht="14.25" customHeight="1">
      <c r="A758" s="39"/>
      <c r="B758" s="4"/>
      <c r="C758" s="45"/>
      <c r="D758" s="4"/>
      <c r="E758" s="4"/>
      <c r="F758" s="4"/>
      <c r="G758" s="4"/>
      <c r="H758" s="4"/>
    </row>
    <row r="759" ht="14.25" customHeight="1">
      <c r="A759" s="39"/>
      <c r="B759" s="4"/>
      <c r="C759" s="45"/>
      <c r="D759" s="4"/>
      <c r="E759" s="4"/>
      <c r="F759" s="4"/>
      <c r="G759" s="4"/>
      <c r="H759" s="4"/>
    </row>
    <row r="760" ht="14.25" customHeight="1">
      <c r="A760" s="39"/>
      <c r="B760" s="4"/>
      <c r="C760" s="45"/>
      <c r="D760" s="4"/>
      <c r="E760" s="4"/>
      <c r="F760" s="4"/>
      <c r="G760" s="4"/>
      <c r="H760" s="4"/>
    </row>
    <row r="761" ht="14.25" customHeight="1">
      <c r="A761" s="39"/>
      <c r="B761" s="4"/>
      <c r="C761" s="45"/>
      <c r="D761" s="4"/>
      <c r="E761" s="4"/>
      <c r="F761" s="4"/>
      <c r="G761" s="4"/>
      <c r="H761" s="4"/>
    </row>
    <row r="762" ht="14.25" customHeight="1">
      <c r="A762" s="39"/>
      <c r="B762" s="4"/>
      <c r="C762" s="45"/>
      <c r="D762" s="4"/>
      <c r="E762" s="4"/>
      <c r="F762" s="4"/>
      <c r="G762" s="4"/>
      <c r="H762" s="4"/>
    </row>
    <row r="763" ht="14.25" customHeight="1">
      <c r="A763" s="39"/>
      <c r="B763" s="4"/>
      <c r="C763" s="45"/>
      <c r="D763" s="4"/>
      <c r="E763" s="4"/>
      <c r="F763" s="4"/>
      <c r="G763" s="4"/>
      <c r="H763" s="4"/>
    </row>
    <row r="764" ht="14.25" customHeight="1">
      <c r="A764" s="39"/>
      <c r="B764" s="4"/>
      <c r="C764" s="45"/>
      <c r="D764" s="4"/>
      <c r="E764" s="4"/>
      <c r="F764" s="4"/>
      <c r="G764" s="4"/>
      <c r="H764" s="4"/>
    </row>
    <row r="765" ht="14.25" customHeight="1">
      <c r="A765" s="39"/>
      <c r="B765" s="4"/>
      <c r="C765" s="45"/>
      <c r="D765" s="4"/>
      <c r="E765" s="4"/>
      <c r="F765" s="4"/>
      <c r="G765" s="4"/>
      <c r="H765" s="4"/>
    </row>
    <row r="766" ht="14.25" customHeight="1">
      <c r="A766" s="39"/>
      <c r="B766" s="4"/>
      <c r="C766" s="45"/>
      <c r="D766" s="4"/>
      <c r="E766" s="4"/>
      <c r="F766" s="4"/>
      <c r="G766" s="4"/>
      <c r="H766" s="4"/>
    </row>
    <row r="767" ht="14.25" customHeight="1">
      <c r="A767" s="39"/>
      <c r="B767" s="4"/>
      <c r="C767" s="45"/>
      <c r="D767" s="4"/>
      <c r="E767" s="4"/>
      <c r="F767" s="4"/>
      <c r="G767" s="4"/>
      <c r="H767" s="4"/>
    </row>
    <row r="768" ht="14.25" customHeight="1">
      <c r="A768" s="39"/>
      <c r="B768" s="4"/>
      <c r="C768" s="45"/>
      <c r="D768" s="4"/>
      <c r="E768" s="4"/>
      <c r="F768" s="4"/>
      <c r="G768" s="4"/>
      <c r="H768" s="4"/>
    </row>
    <row r="769" ht="14.25" customHeight="1">
      <c r="A769" s="39"/>
      <c r="B769" s="4"/>
      <c r="C769" s="45"/>
      <c r="D769" s="4"/>
      <c r="E769" s="4"/>
      <c r="F769" s="4"/>
      <c r="G769" s="4"/>
      <c r="H769" s="4"/>
    </row>
    <row r="770" ht="14.25" customHeight="1">
      <c r="A770" s="39"/>
      <c r="B770" s="4"/>
      <c r="C770" s="45"/>
      <c r="D770" s="4"/>
      <c r="E770" s="4"/>
      <c r="F770" s="4"/>
      <c r="G770" s="4"/>
      <c r="H770" s="4"/>
    </row>
    <row r="771" ht="14.25" customHeight="1">
      <c r="A771" s="39"/>
      <c r="B771" s="4"/>
      <c r="C771" s="45"/>
      <c r="D771" s="4"/>
      <c r="E771" s="4"/>
      <c r="F771" s="4"/>
      <c r="G771" s="4"/>
      <c r="H771" s="4"/>
    </row>
    <row r="772" ht="14.25" customHeight="1">
      <c r="A772" s="39"/>
      <c r="B772" s="4"/>
      <c r="C772" s="45"/>
      <c r="D772" s="4"/>
      <c r="E772" s="4"/>
      <c r="F772" s="4"/>
      <c r="G772" s="4"/>
      <c r="H772" s="4"/>
    </row>
    <row r="773" ht="14.25" customHeight="1">
      <c r="A773" s="39"/>
      <c r="B773" s="4"/>
      <c r="C773" s="45"/>
      <c r="D773" s="4"/>
      <c r="E773" s="4"/>
      <c r="F773" s="4"/>
      <c r="G773" s="4"/>
      <c r="H773" s="4"/>
    </row>
    <row r="774" ht="14.25" customHeight="1">
      <c r="A774" s="39"/>
      <c r="B774" s="4"/>
      <c r="C774" s="45"/>
      <c r="D774" s="4"/>
      <c r="E774" s="4"/>
      <c r="F774" s="4"/>
      <c r="G774" s="4"/>
      <c r="H774" s="4"/>
    </row>
    <row r="775" ht="14.25" customHeight="1">
      <c r="A775" s="39"/>
      <c r="B775" s="4"/>
      <c r="C775" s="45"/>
      <c r="D775" s="4"/>
      <c r="E775" s="4"/>
      <c r="F775" s="4"/>
      <c r="G775" s="4"/>
      <c r="H775" s="4"/>
    </row>
    <row r="776" ht="14.25" customHeight="1">
      <c r="A776" s="39"/>
      <c r="B776" s="4"/>
      <c r="C776" s="45"/>
      <c r="D776" s="4"/>
      <c r="E776" s="4"/>
      <c r="F776" s="4"/>
      <c r="G776" s="4"/>
      <c r="H776" s="4"/>
    </row>
    <row r="777" ht="14.25" customHeight="1">
      <c r="A777" s="39"/>
      <c r="B777" s="4"/>
      <c r="C777" s="45"/>
      <c r="D777" s="4"/>
      <c r="E777" s="4"/>
      <c r="F777" s="4"/>
      <c r="G777" s="4"/>
      <c r="H777" s="4"/>
    </row>
    <row r="778" ht="14.25" customHeight="1">
      <c r="A778" s="39"/>
      <c r="B778" s="4"/>
      <c r="C778" s="45"/>
      <c r="D778" s="4"/>
      <c r="E778" s="4"/>
      <c r="F778" s="4"/>
      <c r="G778" s="4"/>
      <c r="H778" s="4"/>
    </row>
    <row r="779" ht="14.25" customHeight="1">
      <c r="A779" s="39"/>
      <c r="B779" s="4"/>
      <c r="C779" s="45"/>
      <c r="D779" s="4"/>
      <c r="E779" s="4"/>
      <c r="F779" s="4"/>
      <c r="G779" s="4"/>
      <c r="H779" s="4"/>
    </row>
    <row r="780" ht="14.25" customHeight="1">
      <c r="A780" s="39"/>
      <c r="B780" s="4"/>
      <c r="C780" s="45"/>
      <c r="D780" s="4"/>
      <c r="E780" s="4"/>
      <c r="F780" s="4"/>
      <c r="G780" s="4"/>
      <c r="H780" s="4"/>
    </row>
    <row r="781" ht="14.25" customHeight="1">
      <c r="A781" s="39"/>
      <c r="B781" s="4"/>
      <c r="C781" s="45"/>
      <c r="D781" s="4"/>
      <c r="E781" s="4"/>
      <c r="F781" s="4"/>
      <c r="G781" s="4"/>
      <c r="H781" s="4"/>
    </row>
    <row r="782" ht="14.25" customHeight="1">
      <c r="A782" s="39"/>
      <c r="B782" s="4"/>
      <c r="C782" s="45"/>
      <c r="D782" s="4"/>
      <c r="E782" s="4"/>
      <c r="F782" s="4"/>
      <c r="G782" s="4"/>
      <c r="H782" s="4"/>
    </row>
    <row r="783" ht="14.25" customHeight="1">
      <c r="A783" s="39"/>
      <c r="B783" s="4"/>
      <c r="C783" s="45"/>
      <c r="D783" s="4"/>
      <c r="E783" s="4"/>
      <c r="F783" s="4"/>
      <c r="G783" s="4"/>
      <c r="H783" s="4"/>
    </row>
    <row r="784" ht="14.25" customHeight="1">
      <c r="A784" s="39"/>
      <c r="B784" s="4"/>
      <c r="C784" s="45"/>
      <c r="D784" s="4"/>
      <c r="E784" s="4"/>
      <c r="F784" s="4"/>
      <c r="G784" s="4"/>
      <c r="H784" s="4"/>
    </row>
    <row r="785" ht="14.25" customHeight="1">
      <c r="A785" s="39"/>
      <c r="B785" s="4"/>
      <c r="C785" s="45"/>
      <c r="D785" s="4"/>
      <c r="E785" s="4"/>
      <c r="F785" s="4"/>
      <c r="G785" s="4"/>
      <c r="H785" s="4"/>
    </row>
    <row r="786" ht="14.25" customHeight="1">
      <c r="A786" s="39"/>
      <c r="B786" s="4"/>
      <c r="C786" s="45"/>
      <c r="D786" s="4"/>
      <c r="E786" s="4"/>
      <c r="F786" s="4"/>
      <c r="G786" s="4"/>
      <c r="H786" s="4"/>
    </row>
    <row r="787" ht="14.25" customHeight="1">
      <c r="A787" s="39"/>
      <c r="B787" s="4"/>
      <c r="C787" s="45"/>
      <c r="D787" s="4"/>
      <c r="E787" s="4"/>
      <c r="F787" s="4"/>
      <c r="G787" s="4"/>
      <c r="H787" s="4"/>
    </row>
    <row r="788" ht="14.25" customHeight="1">
      <c r="A788" s="39"/>
      <c r="B788" s="4"/>
      <c r="C788" s="45"/>
      <c r="D788" s="4"/>
      <c r="E788" s="4"/>
      <c r="F788" s="4"/>
      <c r="G788" s="4"/>
      <c r="H788" s="4"/>
    </row>
    <row r="789" ht="14.25" customHeight="1">
      <c r="A789" s="39"/>
      <c r="B789" s="4"/>
      <c r="C789" s="45"/>
      <c r="D789" s="4"/>
      <c r="E789" s="4"/>
      <c r="F789" s="4"/>
      <c r="G789" s="4"/>
      <c r="H789" s="4"/>
    </row>
    <row r="790" ht="14.25" customHeight="1">
      <c r="A790" s="39"/>
      <c r="B790" s="4"/>
      <c r="C790" s="45"/>
      <c r="D790" s="4"/>
      <c r="E790" s="4"/>
      <c r="F790" s="4"/>
      <c r="G790" s="4"/>
      <c r="H790" s="4"/>
    </row>
    <row r="791" ht="14.25" customHeight="1">
      <c r="A791" s="39"/>
      <c r="B791" s="4"/>
      <c r="C791" s="45"/>
      <c r="D791" s="4"/>
      <c r="E791" s="4"/>
      <c r="F791" s="4"/>
      <c r="G791" s="4"/>
      <c r="H791" s="4"/>
    </row>
    <row r="792" ht="14.25" customHeight="1">
      <c r="A792" s="39"/>
      <c r="B792" s="4"/>
      <c r="C792" s="45"/>
      <c r="D792" s="4"/>
      <c r="E792" s="4"/>
      <c r="F792" s="4"/>
      <c r="G792" s="4"/>
      <c r="H792" s="4"/>
    </row>
    <row r="793" ht="14.25" customHeight="1">
      <c r="A793" s="39"/>
      <c r="B793" s="4"/>
      <c r="C793" s="45"/>
      <c r="D793" s="4"/>
      <c r="E793" s="4"/>
      <c r="F793" s="4"/>
      <c r="G793" s="4"/>
      <c r="H793" s="4"/>
    </row>
    <row r="794" ht="14.25" customHeight="1">
      <c r="A794" s="39"/>
      <c r="B794" s="4"/>
      <c r="C794" s="45"/>
      <c r="D794" s="4"/>
      <c r="E794" s="4"/>
      <c r="F794" s="4"/>
      <c r="G794" s="4"/>
      <c r="H794" s="4"/>
    </row>
    <row r="795" ht="14.25" customHeight="1">
      <c r="A795" s="39"/>
      <c r="B795" s="4"/>
      <c r="C795" s="45"/>
      <c r="D795" s="4"/>
      <c r="E795" s="4"/>
      <c r="F795" s="4"/>
      <c r="G795" s="4"/>
      <c r="H795" s="4"/>
    </row>
    <row r="796" ht="14.25" customHeight="1">
      <c r="A796" s="39"/>
      <c r="B796" s="4"/>
      <c r="C796" s="45"/>
      <c r="D796" s="4"/>
      <c r="E796" s="4"/>
      <c r="F796" s="4"/>
      <c r="G796" s="4"/>
      <c r="H796" s="4"/>
    </row>
    <row r="797" ht="14.25" customHeight="1">
      <c r="A797" s="39"/>
      <c r="B797" s="4"/>
      <c r="C797" s="45"/>
      <c r="D797" s="4"/>
      <c r="E797" s="4"/>
      <c r="F797" s="4"/>
      <c r="G797" s="4"/>
      <c r="H797" s="4"/>
    </row>
    <row r="798" ht="14.25" customHeight="1">
      <c r="A798" s="39"/>
      <c r="B798" s="4"/>
      <c r="C798" s="45"/>
      <c r="D798" s="4"/>
      <c r="E798" s="4"/>
      <c r="F798" s="4"/>
      <c r="G798" s="4"/>
      <c r="H798" s="4"/>
    </row>
    <row r="799" ht="14.25" customHeight="1">
      <c r="A799" s="39"/>
      <c r="B799" s="4"/>
      <c r="C799" s="45"/>
      <c r="D799" s="4"/>
      <c r="E799" s="4"/>
      <c r="F799" s="4"/>
      <c r="G799" s="4"/>
      <c r="H799" s="4"/>
    </row>
    <row r="800" ht="14.25" customHeight="1">
      <c r="A800" s="39"/>
      <c r="B800" s="4"/>
      <c r="C800" s="45"/>
      <c r="D800" s="4"/>
      <c r="E800" s="4"/>
      <c r="F800" s="4"/>
      <c r="G800" s="4"/>
      <c r="H800" s="4"/>
    </row>
    <row r="801" ht="14.25" customHeight="1">
      <c r="A801" s="39"/>
      <c r="B801" s="4"/>
      <c r="C801" s="45"/>
      <c r="D801" s="4"/>
      <c r="E801" s="4"/>
      <c r="F801" s="4"/>
      <c r="G801" s="4"/>
      <c r="H801" s="4"/>
    </row>
    <row r="802" ht="14.25" customHeight="1">
      <c r="A802" s="39"/>
      <c r="B802" s="4"/>
      <c r="C802" s="45"/>
      <c r="D802" s="4"/>
      <c r="E802" s="4"/>
      <c r="F802" s="4"/>
      <c r="G802" s="4"/>
      <c r="H802" s="4"/>
    </row>
    <row r="803" ht="14.25" customHeight="1">
      <c r="A803" s="39"/>
      <c r="B803" s="4"/>
      <c r="C803" s="45"/>
      <c r="D803" s="4"/>
      <c r="E803" s="4"/>
      <c r="F803" s="4"/>
      <c r="G803" s="4"/>
      <c r="H803" s="4"/>
    </row>
    <row r="804" ht="14.25" customHeight="1">
      <c r="A804" s="39"/>
      <c r="B804" s="4"/>
      <c r="C804" s="45"/>
      <c r="D804" s="4"/>
      <c r="E804" s="4"/>
      <c r="F804" s="4"/>
      <c r="G804" s="4"/>
      <c r="H804" s="4"/>
    </row>
    <row r="805" ht="14.25" customHeight="1">
      <c r="A805" s="39"/>
      <c r="B805" s="4"/>
      <c r="C805" s="45"/>
      <c r="D805" s="4"/>
      <c r="E805" s="4"/>
      <c r="F805" s="4"/>
      <c r="G805" s="4"/>
      <c r="H805" s="4"/>
    </row>
    <row r="806" ht="14.25" customHeight="1">
      <c r="A806" s="39"/>
      <c r="B806" s="4"/>
      <c r="C806" s="45"/>
      <c r="D806" s="4"/>
      <c r="E806" s="4"/>
      <c r="F806" s="4"/>
      <c r="G806" s="4"/>
      <c r="H806" s="4"/>
    </row>
    <row r="807" ht="14.25" customHeight="1">
      <c r="A807" s="39"/>
      <c r="B807" s="4"/>
      <c r="C807" s="45"/>
      <c r="D807" s="4"/>
      <c r="E807" s="4"/>
      <c r="F807" s="4"/>
      <c r="G807" s="4"/>
      <c r="H807" s="4"/>
    </row>
    <row r="808" ht="14.25" customHeight="1">
      <c r="A808" s="39"/>
      <c r="B808" s="4"/>
      <c r="C808" s="45"/>
      <c r="D808" s="4"/>
      <c r="E808" s="4"/>
      <c r="F808" s="4"/>
      <c r="G808" s="4"/>
      <c r="H808" s="4"/>
    </row>
    <row r="809" ht="14.25" customHeight="1">
      <c r="A809" s="39"/>
      <c r="B809" s="4"/>
      <c r="C809" s="45"/>
      <c r="D809" s="4"/>
      <c r="E809" s="4"/>
      <c r="F809" s="4"/>
      <c r="G809" s="4"/>
      <c r="H809" s="4"/>
    </row>
    <row r="810" ht="14.25" customHeight="1">
      <c r="A810" s="39"/>
      <c r="B810" s="4"/>
      <c r="C810" s="45"/>
      <c r="D810" s="4"/>
      <c r="E810" s="4"/>
      <c r="F810" s="4"/>
      <c r="G810" s="4"/>
      <c r="H810" s="4"/>
    </row>
    <row r="811" ht="14.25" customHeight="1">
      <c r="A811" s="39"/>
      <c r="B811" s="4"/>
      <c r="C811" s="45"/>
      <c r="D811" s="4"/>
      <c r="E811" s="4"/>
      <c r="F811" s="4"/>
      <c r="G811" s="4"/>
      <c r="H811" s="4"/>
    </row>
    <row r="812" ht="14.25" customHeight="1">
      <c r="A812" s="39"/>
      <c r="B812" s="4"/>
      <c r="C812" s="45"/>
      <c r="D812" s="4"/>
      <c r="E812" s="4"/>
      <c r="F812" s="4"/>
      <c r="G812" s="4"/>
      <c r="H812" s="4"/>
    </row>
    <row r="813" ht="14.25" customHeight="1">
      <c r="A813" s="39"/>
      <c r="B813" s="4"/>
      <c r="C813" s="45"/>
      <c r="D813" s="4"/>
      <c r="E813" s="4"/>
      <c r="F813" s="4"/>
      <c r="G813" s="4"/>
      <c r="H813" s="4"/>
    </row>
    <row r="814" ht="14.25" customHeight="1">
      <c r="A814" s="39"/>
      <c r="B814" s="4"/>
      <c r="C814" s="45"/>
      <c r="D814" s="4"/>
      <c r="E814" s="4"/>
      <c r="F814" s="4"/>
      <c r="G814" s="4"/>
      <c r="H814" s="4"/>
    </row>
    <row r="815" ht="14.25" customHeight="1">
      <c r="A815" s="39"/>
      <c r="B815" s="4"/>
      <c r="C815" s="45"/>
      <c r="D815" s="4"/>
      <c r="E815" s="4"/>
      <c r="F815" s="4"/>
      <c r="G815" s="4"/>
      <c r="H815" s="4"/>
    </row>
    <row r="816" ht="14.25" customHeight="1">
      <c r="A816" s="39"/>
      <c r="B816" s="4"/>
      <c r="C816" s="45"/>
      <c r="D816" s="4"/>
      <c r="E816" s="4"/>
      <c r="F816" s="4"/>
      <c r="G816" s="4"/>
      <c r="H816" s="4"/>
    </row>
    <row r="817" ht="14.25" customHeight="1">
      <c r="A817" s="39"/>
      <c r="B817" s="4"/>
      <c r="C817" s="45"/>
      <c r="D817" s="4"/>
      <c r="E817" s="4"/>
      <c r="F817" s="4"/>
      <c r="G817" s="4"/>
      <c r="H817" s="4"/>
    </row>
    <row r="818" ht="14.25" customHeight="1">
      <c r="A818" s="39"/>
      <c r="B818" s="4"/>
      <c r="C818" s="45"/>
      <c r="D818" s="4"/>
      <c r="E818" s="4"/>
      <c r="F818" s="4"/>
      <c r="G818" s="4"/>
      <c r="H818" s="4"/>
    </row>
    <row r="819" ht="14.25" customHeight="1">
      <c r="A819" s="39"/>
      <c r="B819" s="4"/>
      <c r="C819" s="45"/>
      <c r="D819" s="4"/>
      <c r="E819" s="4"/>
      <c r="F819" s="4"/>
      <c r="G819" s="4"/>
      <c r="H819" s="4"/>
    </row>
    <row r="820" ht="14.25" customHeight="1">
      <c r="A820" s="39"/>
      <c r="B820" s="4"/>
      <c r="C820" s="45"/>
      <c r="D820" s="4"/>
      <c r="E820" s="4"/>
      <c r="F820" s="4"/>
      <c r="G820" s="4"/>
      <c r="H820" s="4"/>
    </row>
    <row r="821" ht="14.25" customHeight="1">
      <c r="A821" s="39"/>
      <c r="B821" s="4"/>
      <c r="C821" s="45"/>
      <c r="D821" s="4"/>
      <c r="E821" s="4"/>
      <c r="F821" s="4"/>
      <c r="G821" s="4"/>
      <c r="H821" s="4"/>
    </row>
    <row r="822" ht="14.25" customHeight="1">
      <c r="A822" s="39"/>
      <c r="B822" s="4"/>
      <c r="C822" s="45"/>
      <c r="D822" s="4"/>
      <c r="E822" s="4"/>
      <c r="F822" s="4"/>
      <c r="G822" s="4"/>
      <c r="H822" s="4"/>
    </row>
    <row r="823" ht="14.25" customHeight="1">
      <c r="A823" s="39"/>
      <c r="B823" s="4"/>
      <c r="C823" s="45"/>
      <c r="D823" s="4"/>
      <c r="E823" s="4"/>
      <c r="F823" s="4"/>
      <c r="G823" s="4"/>
      <c r="H823" s="4"/>
    </row>
    <row r="824" ht="14.25" customHeight="1">
      <c r="A824" s="39"/>
      <c r="B824" s="4"/>
      <c r="C824" s="45"/>
      <c r="D824" s="4"/>
      <c r="E824" s="4"/>
      <c r="F824" s="4"/>
      <c r="G824" s="4"/>
      <c r="H824" s="4"/>
    </row>
    <row r="825" ht="14.25" customHeight="1">
      <c r="A825" s="39"/>
      <c r="B825" s="4"/>
      <c r="C825" s="45"/>
      <c r="D825" s="4"/>
      <c r="E825" s="4"/>
      <c r="F825" s="4"/>
      <c r="G825" s="4"/>
      <c r="H825" s="4"/>
    </row>
    <row r="826" ht="14.25" customHeight="1">
      <c r="A826" s="39"/>
      <c r="B826" s="4"/>
      <c r="C826" s="45"/>
      <c r="D826" s="4"/>
      <c r="E826" s="4"/>
      <c r="F826" s="4"/>
      <c r="G826" s="4"/>
      <c r="H826" s="4"/>
    </row>
    <row r="827" ht="14.25" customHeight="1">
      <c r="A827" s="39"/>
      <c r="B827" s="4"/>
      <c r="C827" s="45"/>
      <c r="D827" s="4"/>
      <c r="E827" s="4"/>
      <c r="F827" s="4"/>
      <c r="G827" s="4"/>
      <c r="H827" s="4"/>
    </row>
    <row r="828" ht="14.25" customHeight="1">
      <c r="A828" s="39"/>
      <c r="B828" s="4"/>
      <c r="C828" s="45"/>
      <c r="D828" s="4"/>
      <c r="E828" s="4"/>
      <c r="F828" s="4"/>
      <c r="G828" s="4"/>
      <c r="H828" s="4"/>
    </row>
    <row r="829" ht="14.25" customHeight="1">
      <c r="A829" s="39"/>
      <c r="B829" s="4"/>
      <c r="C829" s="45"/>
      <c r="D829" s="4"/>
      <c r="E829" s="4"/>
      <c r="F829" s="4"/>
      <c r="G829" s="4"/>
      <c r="H829" s="4"/>
    </row>
    <row r="830" ht="14.25" customHeight="1">
      <c r="A830" s="39"/>
      <c r="B830" s="4"/>
      <c r="C830" s="45"/>
      <c r="D830" s="4"/>
      <c r="E830" s="4"/>
      <c r="F830" s="4"/>
      <c r="G830" s="4"/>
      <c r="H830" s="4"/>
    </row>
    <row r="831" ht="14.25" customHeight="1">
      <c r="A831" s="39"/>
      <c r="B831" s="4"/>
      <c r="C831" s="45"/>
      <c r="D831" s="4"/>
      <c r="E831" s="4"/>
      <c r="F831" s="4"/>
      <c r="G831" s="4"/>
      <c r="H831" s="4"/>
    </row>
    <row r="832" ht="14.25" customHeight="1">
      <c r="A832" s="39"/>
      <c r="B832" s="4"/>
      <c r="C832" s="45"/>
      <c r="D832" s="4"/>
      <c r="E832" s="4"/>
      <c r="F832" s="4"/>
      <c r="G832" s="4"/>
      <c r="H832" s="4"/>
    </row>
    <row r="833" ht="14.25" customHeight="1">
      <c r="A833" s="39"/>
      <c r="B833" s="4"/>
      <c r="C833" s="45"/>
      <c r="D833" s="4"/>
      <c r="E833" s="4"/>
      <c r="F833" s="4"/>
      <c r="G833" s="4"/>
      <c r="H833" s="4"/>
    </row>
    <row r="834" ht="14.25" customHeight="1">
      <c r="A834" s="39"/>
      <c r="B834" s="4"/>
      <c r="C834" s="45"/>
      <c r="D834" s="4"/>
      <c r="E834" s="4"/>
      <c r="F834" s="4"/>
      <c r="G834" s="4"/>
      <c r="H834" s="4"/>
    </row>
    <row r="835" ht="14.25" customHeight="1">
      <c r="A835" s="39"/>
      <c r="B835" s="4"/>
      <c r="C835" s="45"/>
      <c r="D835" s="4"/>
      <c r="E835" s="4"/>
      <c r="F835" s="4"/>
      <c r="G835" s="4"/>
      <c r="H835" s="4"/>
    </row>
    <row r="836" ht="14.25" customHeight="1">
      <c r="A836" s="39"/>
      <c r="B836" s="4"/>
      <c r="C836" s="45"/>
      <c r="D836" s="4"/>
      <c r="E836" s="4"/>
      <c r="F836" s="4"/>
      <c r="G836" s="4"/>
      <c r="H836" s="4"/>
    </row>
    <row r="837" ht="14.25" customHeight="1">
      <c r="A837" s="39"/>
      <c r="B837" s="4"/>
      <c r="C837" s="45"/>
      <c r="D837" s="4"/>
      <c r="E837" s="4"/>
      <c r="F837" s="4"/>
      <c r="G837" s="4"/>
      <c r="H837" s="4"/>
    </row>
    <row r="838" ht="14.25" customHeight="1">
      <c r="A838" s="39"/>
      <c r="B838" s="4"/>
      <c r="C838" s="45"/>
      <c r="D838" s="4"/>
      <c r="E838" s="4"/>
      <c r="F838" s="4"/>
      <c r="G838" s="4"/>
      <c r="H838" s="4"/>
    </row>
    <row r="839" ht="14.25" customHeight="1">
      <c r="A839" s="39"/>
      <c r="B839" s="4"/>
      <c r="C839" s="45"/>
      <c r="D839" s="4"/>
      <c r="E839" s="4"/>
      <c r="F839" s="4"/>
      <c r="G839" s="4"/>
      <c r="H839" s="4"/>
    </row>
    <row r="840" ht="14.25" customHeight="1">
      <c r="A840" s="39"/>
      <c r="B840" s="4"/>
      <c r="C840" s="45"/>
      <c r="D840" s="4"/>
      <c r="E840" s="4"/>
      <c r="F840" s="4"/>
      <c r="G840" s="4"/>
      <c r="H840" s="4"/>
    </row>
    <row r="841" ht="14.25" customHeight="1">
      <c r="A841" s="39"/>
      <c r="B841" s="4"/>
      <c r="C841" s="45"/>
      <c r="D841" s="4"/>
      <c r="E841" s="4"/>
      <c r="F841" s="4"/>
      <c r="G841" s="4"/>
      <c r="H841" s="4"/>
    </row>
    <row r="842" ht="14.25" customHeight="1">
      <c r="A842" s="39"/>
      <c r="B842" s="4"/>
      <c r="C842" s="45"/>
      <c r="D842" s="4"/>
      <c r="E842" s="4"/>
      <c r="F842" s="4"/>
      <c r="G842" s="4"/>
      <c r="H842" s="4"/>
    </row>
    <row r="843" ht="14.25" customHeight="1">
      <c r="A843" s="39"/>
      <c r="B843" s="4"/>
      <c r="C843" s="45"/>
      <c r="D843" s="4"/>
      <c r="E843" s="4"/>
      <c r="F843" s="4"/>
      <c r="G843" s="4"/>
      <c r="H843" s="4"/>
    </row>
    <row r="844" ht="14.25" customHeight="1">
      <c r="A844" s="39"/>
      <c r="B844" s="4"/>
      <c r="C844" s="45"/>
      <c r="D844" s="4"/>
      <c r="E844" s="4"/>
      <c r="F844" s="4"/>
      <c r="G844" s="4"/>
      <c r="H844" s="4"/>
    </row>
    <row r="845" ht="14.25" customHeight="1">
      <c r="A845" s="39"/>
      <c r="B845" s="4"/>
      <c r="C845" s="45"/>
      <c r="D845" s="4"/>
      <c r="E845" s="4"/>
      <c r="F845" s="4"/>
      <c r="G845" s="4"/>
      <c r="H845" s="4"/>
    </row>
    <row r="846" ht="14.25" customHeight="1">
      <c r="A846" s="39"/>
      <c r="B846" s="4"/>
      <c r="C846" s="45"/>
      <c r="D846" s="4"/>
      <c r="E846" s="4"/>
      <c r="F846" s="4"/>
      <c r="G846" s="4"/>
      <c r="H846" s="4"/>
    </row>
    <row r="847" ht="14.25" customHeight="1">
      <c r="A847" s="39"/>
      <c r="B847" s="4"/>
      <c r="C847" s="45"/>
      <c r="D847" s="4"/>
      <c r="E847" s="4"/>
      <c r="F847" s="4"/>
      <c r="G847" s="4"/>
      <c r="H847" s="4"/>
    </row>
    <row r="848" ht="14.25" customHeight="1">
      <c r="A848" s="39"/>
      <c r="B848" s="4"/>
      <c r="C848" s="45"/>
      <c r="D848" s="4"/>
      <c r="E848" s="4"/>
      <c r="F848" s="4"/>
      <c r="G848" s="4"/>
      <c r="H848" s="4"/>
    </row>
    <row r="849" ht="14.25" customHeight="1">
      <c r="A849" s="39"/>
      <c r="B849" s="4"/>
      <c r="C849" s="45"/>
      <c r="D849" s="4"/>
      <c r="E849" s="4"/>
      <c r="F849" s="4"/>
      <c r="G849" s="4"/>
      <c r="H849" s="4"/>
    </row>
    <row r="850" ht="14.25" customHeight="1">
      <c r="A850" s="39"/>
      <c r="B850" s="4"/>
      <c r="C850" s="45"/>
      <c r="D850" s="4"/>
      <c r="E850" s="4"/>
      <c r="F850" s="4"/>
      <c r="G850" s="4"/>
      <c r="H850" s="4"/>
    </row>
    <row r="851" ht="14.25" customHeight="1">
      <c r="A851" s="39"/>
      <c r="B851" s="4"/>
      <c r="C851" s="45"/>
      <c r="D851" s="4"/>
      <c r="E851" s="4"/>
      <c r="F851" s="4"/>
      <c r="G851" s="4"/>
      <c r="H851" s="4"/>
    </row>
    <row r="852" ht="14.25" customHeight="1">
      <c r="A852" s="39"/>
      <c r="B852" s="4"/>
      <c r="C852" s="45"/>
      <c r="D852" s="4"/>
      <c r="E852" s="4"/>
      <c r="F852" s="4"/>
      <c r="G852" s="4"/>
      <c r="H852" s="4"/>
    </row>
    <row r="853" ht="14.25" customHeight="1">
      <c r="A853" s="39"/>
      <c r="B853" s="4"/>
      <c r="C853" s="45"/>
      <c r="D853" s="4"/>
      <c r="E853" s="4"/>
      <c r="F853" s="4"/>
      <c r="G853" s="4"/>
      <c r="H853" s="4"/>
    </row>
    <row r="854" ht="14.25" customHeight="1">
      <c r="A854" s="39"/>
      <c r="B854" s="4"/>
      <c r="C854" s="45"/>
      <c r="D854" s="4"/>
      <c r="E854" s="4"/>
      <c r="F854" s="4"/>
      <c r="G854" s="4"/>
      <c r="H854" s="4"/>
    </row>
    <row r="855" ht="14.25" customHeight="1">
      <c r="A855" s="39"/>
      <c r="B855" s="4"/>
      <c r="C855" s="45"/>
      <c r="D855" s="4"/>
      <c r="E855" s="4"/>
      <c r="F855" s="4"/>
      <c r="G855" s="4"/>
      <c r="H855" s="4"/>
    </row>
    <row r="856" ht="14.25" customHeight="1">
      <c r="A856" s="39"/>
      <c r="B856" s="4"/>
      <c r="C856" s="45"/>
      <c r="D856" s="4"/>
      <c r="E856" s="4"/>
      <c r="F856" s="4"/>
      <c r="G856" s="4"/>
      <c r="H856" s="4"/>
    </row>
    <row r="857" ht="14.25" customHeight="1">
      <c r="A857" s="39"/>
      <c r="B857" s="4"/>
      <c r="C857" s="45"/>
      <c r="D857" s="4"/>
      <c r="E857" s="4"/>
      <c r="F857" s="4"/>
      <c r="G857" s="4"/>
      <c r="H857" s="4"/>
    </row>
    <row r="858" ht="14.25" customHeight="1">
      <c r="A858" s="39"/>
      <c r="B858" s="4"/>
      <c r="C858" s="45"/>
      <c r="D858" s="4"/>
      <c r="E858" s="4"/>
      <c r="F858" s="4"/>
      <c r="G858" s="4"/>
      <c r="H858" s="4"/>
    </row>
    <row r="859" ht="14.25" customHeight="1">
      <c r="A859" s="39"/>
      <c r="B859" s="4"/>
      <c r="C859" s="45"/>
      <c r="D859" s="4"/>
      <c r="E859" s="4"/>
      <c r="F859" s="4"/>
      <c r="G859" s="4"/>
      <c r="H859" s="4"/>
    </row>
    <row r="860" ht="14.25" customHeight="1">
      <c r="A860" s="39"/>
      <c r="B860" s="4"/>
      <c r="C860" s="45"/>
      <c r="D860" s="4"/>
      <c r="E860" s="4"/>
      <c r="F860" s="4"/>
      <c r="G860" s="4"/>
      <c r="H860" s="4"/>
    </row>
    <row r="861" ht="14.25" customHeight="1">
      <c r="A861" s="39"/>
      <c r="B861" s="4"/>
      <c r="C861" s="45"/>
      <c r="D861" s="4"/>
      <c r="E861" s="4"/>
      <c r="F861" s="4"/>
      <c r="G861" s="4"/>
      <c r="H861" s="4"/>
    </row>
    <row r="862" ht="14.25" customHeight="1">
      <c r="A862" s="39"/>
      <c r="B862" s="4"/>
      <c r="C862" s="45"/>
      <c r="D862" s="4"/>
      <c r="E862" s="4"/>
      <c r="F862" s="4"/>
      <c r="G862" s="4"/>
      <c r="H862" s="4"/>
    </row>
    <row r="863" ht="14.25" customHeight="1">
      <c r="A863" s="39"/>
      <c r="B863" s="4"/>
      <c r="C863" s="45"/>
      <c r="D863" s="4"/>
      <c r="E863" s="4"/>
      <c r="F863" s="4"/>
      <c r="G863" s="4"/>
      <c r="H863" s="4"/>
    </row>
    <row r="864" ht="14.25" customHeight="1">
      <c r="A864" s="39"/>
      <c r="B864" s="4"/>
      <c r="C864" s="45"/>
      <c r="D864" s="4"/>
      <c r="E864" s="4"/>
      <c r="F864" s="4"/>
      <c r="G864" s="4"/>
      <c r="H864" s="4"/>
    </row>
    <row r="865" ht="14.25" customHeight="1">
      <c r="A865" s="39"/>
      <c r="B865" s="4"/>
      <c r="C865" s="45"/>
      <c r="D865" s="4"/>
      <c r="E865" s="4"/>
      <c r="F865" s="4"/>
      <c r="G865" s="4"/>
      <c r="H865" s="4"/>
    </row>
    <row r="866" ht="14.25" customHeight="1">
      <c r="A866" s="39"/>
      <c r="B866" s="4"/>
      <c r="C866" s="45"/>
      <c r="D866" s="4"/>
      <c r="E866" s="4"/>
      <c r="F866" s="4"/>
      <c r="G866" s="4"/>
      <c r="H866" s="4"/>
    </row>
    <row r="867" ht="14.25" customHeight="1">
      <c r="A867" s="39"/>
      <c r="B867" s="4"/>
      <c r="C867" s="45"/>
      <c r="D867" s="4"/>
      <c r="E867" s="4"/>
      <c r="F867" s="4"/>
      <c r="G867" s="4"/>
      <c r="H867" s="4"/>
    </row>
    <row r="868" ht="14.25" customHeight="1">
      <c r="A868" s="39"/>
      <c r="B868" s="4"/>
      <c r="C868" s="45"/>
      <c r="D868" s="4"/>
      <c r="E868" s="4"/>
      <c r="F868" s="4"/>
      <c r="G868" s="4"/>
      <c r="H868" s="4"/>
    </row>
    <row r="869" ht="14.25" customHeight="1">
      <c r="A869" s="39"/>
      <c r="B869" s="4"/>
      <c r="C869" s="45"/>
      <c r="D869" s="4"/>
      <c r="E869" s="4"/>
      <c r="F869" s="4"/>
      <c r="G869" s="4"/>
      <c r="H869" s="4"/>
    </row>
    <row r="870" ht="14.25" customHeight="1">
      <c r="A870" s="39"/>
      <c r="B870" s="4"/>
      <c r="C870" s="45"/>
      <c r="D870" s="4"/>
      <c r="E870" s="4"/>
      <c r="F870" s="4"/>
      <c r="G870" s="4"/>
      <c r="H870" s="4"/>
    </row>
    <row r="871" ht="14.25" customHeight="1">
      <c r="A871" s="39"/>
      <c r="B871" s="4"/>
      <c r="C871" s="45"/>
      <c r="D871" s="4"/>
      <c r="E871" s="4"/>
      <c r="F871" s="4"/>
      <c r="G871" s="4"/>
      <c r="H871" s="4"/>
    </row>
    <row r="872" ht="14.25" customHeight="1">
      <c r="A872" s="39"/>
      <c r="B872" s="4"/>
      <c r="C872" s="45"/>
      <c r="D872" s="4"/>
      <c r="E872" s="4"/>
      <c r="F872" s="4"/>
      <c r="G872" s="4"/>
      <c r="H872" s="4"/>
    </row>
    <row r="873" ht="14.25" customHeight="1">
      <c r="A873" s="39"/>
      <c r="B873" s="4"/>
      <c r="C873" s="45"/>
      <c r="D873" s="4"/>
      <c r="E873" s="4"/>
      <c r="F873" s="4"/>
      <c r="G873" s="4"/>
      <c r="H873" s="4"/>
    </row>
    <row r="874" ht="14.25" customHeight="1">
      <c r="A874" s="39"/>
      <c r="B874" s="4"/>
      <c r="C874" s="45"/>
      <c r="D874" s="4"/>
      <c r="E874" s="4"/>
      <c r="F874" s="4"/>
      <c r="G874" s="4"/>
      <c r="H874" s="4"/>
    </row>
    <row r="875" ht="14.25" customHeight="1">
      <c r="A875" s="39"/>
      <c r="B875" s="4"/>
      <c r="C875" s="45"/>
      <c r="D875" s="4"/>
      <c r="E875" s="4"/>
      <c r="F875" s="4"/>
      <c r="G875" s="4"/>
      <c r="H875" s="4"/>
    </row>
    <row r="876" ht="14.25" customHeight="1">
      <c r="A876" s="39"/>
      <c r="B876" s="4"/>
      <c r="C876" s="45"/>
      <c r="D876" s="4"/>
      <c r="E876" s="4"/>
      <c r="F876" s="4"/>
      <c r="G876" s="4"/>
      <c r="H876" s="4"/>
    </row>
    <row r="877" ht="14.25" customHeight="1">
      <c r="A877" s="39"/>
      <c r="B877" s="4"/>
      <c r="C877" s="45"/>
      <c r="D877" s="4"/>
      <c r="E877" s="4"/>
      <c r="F877" s="4"/>
      <c r="G877" s="4"/>
      <c r="H877" s="4"/>
    </row>
    <row r="878" ht="14.25" customHeight="1">
      <c r="A878" s="39"/>
      <c r="B878" s="4"/>
      <c r="C878" s="45"/>
      <c r="D878" s="4"/>
      <c r="E878" s="4"/>
      <c r="F878" s="4"/>
      <c r="G878" s="4"/>
      <c r="H878" s="4"/>
    </row>
    <row r="879" ht="14.25" customHeight="1">
      <c r="A879" s="39"/>
      <c r="B879" s="4"/>
      <c r="C879" s="45"/>
      <c r="D879" s="4"/>
      <c r="E879" s="4"/>
      <c r="F879" s="4"/>
      <c r="G879" s="4"/>
      <c r="H879" s="4"/>
    </row>
    <row r="880" ht="14.25" customHeight="1">
      <c r="A880" s="39"/>
      <c r="B880" s="4"/>
      <c r="C880" s="45"/>
      <c r="D880" s="4"/>
      <c r="E880" s="4"/>
      <c r="F880" s="4"/>
      <c r="G880" s="4"/>
      <c r="H880" s="4"/>
    </row>
    <row r="881" ht="14.25" customHeight="1">
      <c r="A881" s="39"/>
      <c r="B881" s="4"/>
      <c r="C881" s="45"/>
      <c r="D881" s="4"/>
      <c r="E881" s="4"/>
      <c r="F881" s="4"/>
      <c r="G881" s="4"/>
      <c r="H881" s="4"/>
    </row>
    <row r="882" ht="14.25" customHeight="1">
      <c r="A882" s="39"/>
      <c r="B882" s="4"/>
      <c r="C882" s="45"/>
      <c r="D882" s="4"/>
      <c r="E882" s="4"/>
      <c r="F882" s="4"/>
      <c r="G882" s="4"/>
      <c r="H882" s="4"/>
    </row>
    <row r="883" ht="14.25" customHeight="1">
      <c r="A883" s="39"/>
      <c r="B883" s="4"/>
      <c r="C883" s="45"/>
      <c r="D883" s="4"/>
      <c r="E883" s="4"/>
      <c r="F883" s="4"/>
      <c r="G883" s="4"/>
      <c r="H883" s="4"/>
    </row>
    <row r="884" ht="14.25" customHeight="1">
      <c r="A884" s="39"/>
      <c r="B884" s="4"/>
      <c r="C884" s="45"/>
      <c r="D884" s="4"/>
      <c r="E884" s="4"/>
      <c r="F884" s="4"/>
      <c r="G884" s="4"/>
      <c r="H884" s="4"/>
    </row>
    <row r="885" ht="14.25" customHeight="1">
      <c r="A885" s="39"/>
      <c r="B885" s="4"/>
      <c r="C885" s="45"/>
      <c r="D885" s="4"/>
      <c r="E885" s="4"/>
      <c r="F885" s="4"/>
      <c r="G885" s="4"/>
      <c r="H885" s="4"/>
    </row>
    <row r="886" ht="14.25" customHeight="1">
      <c r="A886" s="39"/>
      <c r="B886" s="4"/>
      <c r="C886" s="45"/>
      <c r="D886" s="4"/>
      <c r="E886" s="4"/>
      <c r="F886" s="4"/>
      <c r="G886" s="4"/>
      <c r="H886" s="4"/>
    </row>
    <row r="887" ht="14.25" customHeight="1">
      <c r="A887" s="39"/>
      <c r="B887" s="4"/>
      <c r="C887" s="45"/>
      <c r="D887" s="4"/>
      <c r="E887" s="4"/>
      <c r="F887" s="4"/>
      <c r="G887" s="4"/>
      <c r="H887" s="4"/>
    </row>
    <row r="888" ht="14.25" customHeight="1">
      <c r="A888" s="39"/>
      <c r="B888" s="4"/>
      <c r="C888" s="45"/>
      <c r="D888" s="4"/>
      <c r="E888" s="4"/>
      <c r="F888" s="4"/>
      <c r="G888" s="4"/>
      <c r="H888" s="4"/>
    </row>
    <row r="889" ht="14.25" customHeight="1">
      <c r="A889" s="39"/>
      <c r="B889" s="4"/>
      <c r="C889" s="45"/>
      <c r="D889" s="4"/>
      <c r="E889" s="4"/>
      <c r="F889" s="4"/>
      <c r="G889" s="4"/>
      <c r="H889" s="4"/>
    </row>
    <row r="890" ht="14.25" customHeight="1">
      <c r="A890" s="39"/>
      <c r="B890" s="4"/>
      <c r="C890" s="45"/>
      <c r="D890" s="4"/>
      <c r="E890" s="4"/>
      <c r="F890" s="4"/>
      <c r="G890" s="4"/>
      <c r="H890" s="4"/>
    </row>
    <row r="891" ht="14.25" customHeight="1">
      <c r="A891" s="39"/>
      <c r="B891" s="4"/>
      <c r="C891" s="45"/>
      <c r="D891" s="4"/>
      <c r="E891" s="4"/>
      <c r="F891" s="4"/>
      <c r="G891" s="4"/>
      <c r="H891" s="4"/>
    </row>
    <row r="892" ht="14.25" customHeight="1">
      <c r="A892" s="39"/>
      <c r="B892" s="4"/>
      <c r="C892" s="45"/>
      <c r="D892" s="4"/>
      <c r="E892" s="4"/>
      <c r="F892" s="4"/>
      <c r="G892" s="4"/>
      <c r="H892" s="4"/>
    </row>
    <row r="893" ht="14.25" customHeight="1">
      <c r="A893" s="39"/>
      <c r="B893" s="4"/>
      <c r="C893" s="45"/>
      <c r="D893" s="4"/>
      <c r="E893" s="4"/>
      <c r="F893" s="4"/>
      <c r="G893" s="4"/>
      <c r="H893" s="4"/>
    </row>
    <row r="894" ht="14.25" customHeight="1">
      <c r="A894" s="39"/>
      <c r="B894" s="4"/>
      <c r="C894" s="45"/>
      <c r="D894" s="4"/>
      <c r="E894" s="4"/>
      <c r="F894" s="4"/>
      <c r="G894" s="4"/>
      <c r="H894" s="4"/>
    </row>
    <row r="895" ht="14.25" customHeight="1">
      <c r="A895" s="39"/>
      <c r="B895" s="4"/>
      <c r="C895" s="45"/>
      <c r="D895" s="4"/>
      <c r="E895" s="4"/>
      <c r="F895" s="4"/>
      <c r="G895" s="4"/>
      <c r="H895" s="4"/>
    </row>
    <row r="896" ht="14.25" customHeight="1">
      <c r="A896" s="39"/>
      <c r="B896" s="4"/>
      <c r="C896" s="45"/>
      <c r="D896" s="4"/>
      <c r="E896" s="4"/>
      <c r="F896" s="4"/>
      <c r="G896" s="4"/>
      <c r="H896" s="4"/>
    </row>
    <row r="897" ht="14.25" customHeight="1">
      <c r="A897" s="39"/>
      <c r="B897" s="4"/>
      <c r="C897" s="45"/>
      <c r="D897" s="4"/>
      <c r="E897" s="4"/>
      <c r="F897" s="4"/>
      <c r="G897" s="4"/>
      <c r="H897" s="4"/>
    </row>
    <row r="898" ht="14.25" customHeight="1">
      <c r="A898" s="39"/>
      <c r="B898" s="4"/>
      <c r="C898" s="45"/>
      <c r="D898" s="4"/>
      <c r="E898" s="4"/>
      <c r="F898" s="4"/>
      <c r="G898" s="4"/>
      <c r="H898" s="4"/>
    </row>
    <row r="899" ht="14.25" customHeight="1">
      <c r="A899" s="39"/>
      <c r="B899" s="4"/>
      <c r="C899" s="45"/>
      <c r="D899" s="4"/>
      <c r="E899" s="4"/>
      <c r="F899" s="4"/>
      <c r="G899" s="4"/>
      <c r="H899" s="4"/>
    </row>
    <row r="900" ht="14.25" customHeight="1">
      <c r="A900" s="39"/>
      <c r="B900" s="4"/>
      <c r="C900" s="45"/>
      <c r="D900" s="4"/>
      <c r="E900" s="4"/>
      <c r="F900" s="4"/>
      <c r="G900" s="4"/>
      <c r="H900" s="4"/>
    </row>
    <row r="901" ht="14.25" customHeight="1">
      <c r="A901" s="39"/>
      <c r="B901" s="4"/>
      <c r="C901" s="45"/>
      <c r="D901" s="4"/>
      <c r="E901" s="4"/>
      <c r="F901" s="4"/>
      <c r="G901" s="4"/>
      <c r="H901" s="4"/>
    </row>
    <row r="902" ht="14.25" customHeight="1">
      <c r="A902" s="39"/>
      <c r="B902" s="4"/>
      <c r="C902" s="45"/>
      <c r="D902" s="4"/>
      <c r="E902" s="4"/>
      <c r="F902" s="4"/>
      <c r="G902" s="4"/>
      <c r="H902" s="4"/>
    </row>
    <row r="903" ht="14.25" customHeight="1">
      <c r="A903" s="39"/>
      <c r="B903" s="4"/>
      <c r="C903" s="45"/>
      <c r="D903" s="4"/>
      <c r="E903" s="4"/>
      <c r="F903" s="4"/>
      <c r="G903" s="4"/>
      <c r="H903" s="4"/>
    </row>
    <row r="904" ht="14.25" customHeight="1">
      <c r="A904" s="39"/>
      <c r="B904" s="4"/>
      <c r="C904" s="45"/>
      <c r="D904" s="4"/>
      <c r="E904" s="4"/>
      <c r="F904" s="4"/>
      <c r="G904" s="4"/>
      <c r="H904" s="4"/>
    </row>
    <row r="905" ht="14.25" customHeight="1">
      <c r="A905" s="39"/>
      <c r="B905" s="4"/>
      <c r="C905" s="45"/>
      <c r="D905" s="4"/>
      <c r="E905" s="4"/>
      <c r="F905" s="4"/>
      <c r="G905" s="4"/>
      <c r="H905" s="4"/>
    </row>
    <row r="906" ht="14.25" customHeight="1">
      <c r="A906" s="39"/>
      <c r="B906" s="4"/>
      <c r="C906" s="45"/>
      <c r="D906" s="4"/>
      <c r="E906" s="4"/>
      <c r="F906" s="4"/>
      <c r="G906" s="4"/>
      <c r="H906" s="4"/>
    </row>
    <row r="907" ht="14.25" customHeight="1">
      <c r="A907" s="39"/>
      <c r="B907" s="4"/>
      <c r="C907" s="45"/>
      <c r="D907" s="4"/>
      <c r="E907" s="4"/>
      <c r="F907" s="4"/>
      <c r="G907" s="4"/>
      <c r="H907" s="4"/>
    </row>
    <row r="908" ht="14.25" customHeight="1">
      <c r="A908" s="39"/>
      <c r="B908" s="4"/>
      <c r="C908" s="45"/>
      <c r="D908" s="4"/>
      <c r="E908" s="4"/>
      <c r="F908" s="4"/>
      <c r="G908" s="4"/>
      <c r="H908" s="4"/>
    </row>
    <row r="909" ht="14.25" customHeight="1">
      <c r="A909" s="39"/>
      <c r="B909" s="4"/>
      <c r="C909" s="45"/>
      <c r="D909" s="4"/>
      <c r="E909" s="4"/>
      <c r="F909" s="4"/>
      <c r="G909" s="4"/>
      <c r="H909" s="4"/>
    </row>
    <row r="910" ht="14.25" customHeight="1">
      <c r="A910" s="39"/>
      <c r="B910" s="4"/>
      <c r="C910" s="45"/>
      <c r="D910" s="4"/>
      <c r="E910" s="4"/>
      <c r="F910" s="4"/>
      <c r="G910" s="4"/>
      <c r="H910" s="4"/>
    </row>
    <row r="911" ht="14.25" customHeight="1">
      <c r="A911" s="39"/>
      <c r="B911" s="4"/>
      <c r="C911" s="45"/>
      <c r="D911" s="4"/>
      <c r="E911" s="4"/>
      <c r="F911" s="4"/>
      <c r="G911" s="4"/>
      <c r="H911" s="4"/>
    </row>
    <row r="912" ht="14.25" customHeight="1">
      <c r="A912" s="39"/>
      <c r="B912" s="4"/>
      <c r="C912" s="45"/>
      <c r="D912" s="4"/>
      <c r="E912" s="4"/>
      <c r="F912" s="4"/>
      <c r="G912" s="4"/>
      <c r="H912" s="4"/>
    </row>
    <row r="913" ht="14.25" customHeight="1">
      <c r="A913" s="39"/>
      <c r="B913" s="4"/>
      <c r="C913" s="45"/>
      <c r="D913" s="4"/>
      <c r="E913" s="4"/>
      <c r="F913" s="4"/>
      <c r="G913" s="4"/>
      <c r="H913" s="4"/>
    </row>
    <row r="914" ht="14.25" customHeight="1">
      <c r="A914" s="39"/>
      <c r="B914" s="4"/>
      <c r="C914" s="45"/>
      <c r="D914" s="4"/>
      <c r="E914" s="4"/>
      <c r="F914" s="4"/>
      <c r="G914" s="4"/>
      <c r="H914" s="4"/>
    </row>
    <row r="915" ht="14.25" customHeight="1">
      <c r="A915" s="39"/>
      <c r="B915" s="4"/>
      <c r="C915" s="45"/>
      <c r="D915" s="4"/>
      <c r="E915" s="4"/>
      <c r="F915" s="4"/>
      <c r="G915" s="4"/>
      <c r="H915" s="4"/>
    </row>
    <row r="916" ht="14.25" customHeight="1">
      <c r="A916" s="39"/>
      <c r="B916" s="4"/>
      <c r="C916" s="45"/>
      <c r="D916" s="4"/>
      <c r="E916" s="4"/>
      <c r="F916" s="4"/>
      <c r="G916" s="4"/>
      <c r="H916" s="4"/>
    </row>
    <row r="917" ht="14.25" customHeight="1">
      <c r="A917" s="39"/>
      <c r="B917" s="4"/>
      <c r="C917" s="45"/>
      <c r="D917" s="4"/>
      <c r="E917" s="4"/>
      <c r="F917" s="4"/>
      <c r="G917" s="4"/>
      <c r="H917" s="4"/>
    </row>
    <row r="918" ht="14.25" customHeight="1">
      <c r="A918" s="39"/>
      <c r="B918" s="4"/>
      <c r="C918" s="45"/>
      <c r="D918" s="4"/>
      <c r="E918" s="4"/>
      <c r="F918" s="4"/>
      <c r="G918" s="4"/>
      <c r="H918" s="4"/>
    </row>
    <row r="919" ht="14.25" customHeight="1">
      <c r="A919" s="39"/>
      <c r="B919" s="4"/>
      <c r="C919" s="45"/>
      <c r="D919" s="4"/>
      <c r="E919" s="4"/>
      <c r="F919" s="4"/>
      <c r="G919" s="4"/>
      <c r="H919" s="4"/>
    </row>
    <row r="920" ht="14.25" customHeight="1">
      <c r="A920" s="39"/>
      <c r="B920" s="4"/>
      <c r="C920" s="45"/>
      <c r="D920" s="4"/>
      <c r="E920" s="4"/>
      <c r="F920" s="4"/>
      <c r="G920" s="4"/>
      <c r="H920" s="4"/>
    </row>
    <row r="921" ht="14.25" customHeight="1">
      <c r="A921" s="39"/>
      <c r="B921" s="4"/>
      <c r="C921" s="45"/>
      <c r="D921" s="4"/>
      <c r="E921" s="4"/>
      <c r="F921" s="4"/>
      <c r="G921" s="4"/>
      <c r="H921" s="4"/>
    </row>
    <row r="922" ht="14.25" customHeight="1">
      <c r="A922" s="39"/>
      <c r="B922" s="4"/>
      <c r="C922" s="45"/>
      <c r="D922" s="4"/>
      <c r="E922" s="4"/>
      <c r="F922" s="4"/>
      <c r="G922" s="4"/>
      <c r="H922" s="4"/>
    </row>
    <row r="923" ht="14.25" customHeight="1">
      <c r="A923" s="39"/>
      <c r="B923" s="4"/>
      <c r="C923" s="45"/>
      <c r="D923" s="4"/>
      <c r="E923" s="4"/>
      <c r="F923" s="4"/>
      <c r="G923" s="4"/>
      <c r="H923" s="4"/>
    </row>
    <row r="924" ht="14.25" customHeight="1">
      <c r="A924" s="39"/>
      <c r="B924" s="4"/>
      <c r="C924" s="45"/>
      <c r="D924" s="4"/>
      <c r="E924" s="4"/>
      <c r="F924" s="4"/>
      <c r="G924" s="4"/>
      <c r="H924" s="4"/>
    </row>
    <row r="925" ht="14.25" customHeight="1">
      <c r="A925" s="39"/>
      <c r="B925" s="4"/>
      <c r="C925" s="45"/>
      <c r="D925" s="4"/>
      <c r="E925" s="4"/>
      <c r="F925" s="4"/>
      <c r="G925" s="4"/>
      <c r="H925" s="4"/>
    </row>
    <row r="926" ht="14.25" customHeight="1">
      <c r="A926" s="39"/>
      <c r="B926" s="4"/>
      <c r="C926" s="45"/>
      <c r="D926" s="4"/>
      <c r="E926" s="4"/>
      <c r="F926" s="4"/>
      <c r="G926" s="4"/>
      <c r="H926" s="4"/>
    </row>
    <row r="927" ht="14.25" customHeight="1">
      <c r="A927" s="39"/>
      <c r="B927" s="4"/>
      <c r="C927" s="45"/>
      <c r="D927" s="4"/>
      <c r="E927" s="4"/>
      <c r="F927" s="4"/>
      <c r="G927" s="4"/>
      <c r="H927" s="4"/>
    </row>
    <row r="928" ht="14.25" customHeight="1">
      <c r="A928" s="39"/>
      <c r="B928" s="4"/>
      <c r="C928" s="45"/>
      <c r="D928" s="4"/>
      <c r="E928" s="4"/>
      <c r="F928" s="4"/>
      <c r="G928" s="4"/>
      <c r="H928" s="4"/>
    </row>
    <row r="929" ht="14.25" customHeight="1">
      <c r="A929" s="39"/>
      <c r="B929" s="4"/>
      <c r="C929" s="45"/>
      <c r="D929" s="4"/>
      <c r="E929" s="4"/>
      <c r="F929" s="4"/>
      <c r="G929" s="4"/>
      <c r="H929" s="4"/>
    </row>
    <row r="930" ht="14.25" customHeight="1">
      <c r="A930" s="39"/>
      <c r="B930" s="4"/>
      <c r="C930" s="45"/>
      <c r="D930" s="4"/>
      <c r="E930" s="4"/>
      <c r="F930" s="4"/>
      <c r="G930" s="4"/>
      <c r="H930" s="4"/>
    </row>
    <row r="931" ht="14.25" customHeight="1">
      <c r="A931" s="39"/>
      <c r="B931" s="4"/>
      <c r="C931" s="45"/>
      <c r="D931" s="4"/>
      <c r="E931" s="4"/>
      <c r="F931" s="4"/>
      <c r="G931" s="4"/>
      <c r="H931" s="4"/>
    </row>
    <row r="932" ht="14.25" customHeight="1">
      <c r="A932" s="39"/>
      <c r="B932" s="4"/>
      <c r="C932" s="45"/>
      <c r="D932" s="4"/>
      <c r="E932" s="4"/>
      <c r="F932" s="4"/>
      <c r="G932" s="4"/>
      <c r="H932" s="4"/>
    </row>
    <row r="933" ht="14.25" customHeight="1">
      <c r="A933" s="39"/>
      <c r="B933" s="4"/>
      <c r="C933" s="45"/>
      <c r="D933" s="4"/>
      <c r="E933" s="4"/>
      <c r="F933" s="4"/>
      <c r="G933" s="4"/>
      <c r="H933" s="4"/>
    </row>
    <row r="934" ht="14.25" customHeight="1">
      <c r="A934" s="39"/>
      <c r="B934" s="4"/>
      <c r="C934" s="45"/>
      <c r="D934" s="4"/>
      <c r="E934" s="4"/>
      <c r="F934" s="4"/>
      <c r="G934" s="4"/>
      <c r="H934" s="4"/>
    </row>
    <row r="935" ht="14.25" customHeight="1">
      <c r="A935" s="39"/>
      <c r="B935" s="4"/>
      <c r="C935" s="45"/>
      <c r="D935" s="4"/>
      <c r="E935" s="4"/>
      <c r="F935" s="4"/>
      <c r="G935" s="4"/>
      <c r="H935" s="4"/>
    </row>
    <row r="936" ht="14.25" customHeight="1">
      <c r="A936" s="39"/>
      <c r="B936" s="4"/>
      <c r="C936" s="45"/>
      <c r="D936" s="4"/>
      <c r="E936" s="4"/>
      <c r="F936" s="4"/>
      <c r="G936" s="4"/>
      <c r="H936" s="4"/>
    </row>
    <row r="937" ht="14.25" customHeight="1">
      <c r="A937" s="39"/>
      <c r="B937" s="4"/>
      <c r="C937" s="45"/>
      <c r="D937" s="4"/>
      <c r="E937" s="4"/>
      <c r="F937" s="4"/>
      <c r="G937" s="4"/>
      <c r="H937" s="4"/>
    </row>
    <row r="938" ht="14.25" customHeight="1">
      <c r="A938" s="39"/>
      <c r="B938" s="4"/>
      <c r="C938" s="45"/>
      <c r="D938" s="4"/>
      <c r="E938" s="4"/>
      <c r="F938" s="4"/>
      <c r="G938" s="4"/>
      <c r="H938" s="4"/>
    </row>
    <row r="939" ht="14.25" customHeight="1">
      <c r="A939" s="39"/>
      <c r="B939" s="4"/>
      <c r="C939" s="45"/>
      <c r="D939" s="4"/>
      <c r="E939" s="4"/>
      <c r="F939" s="4"/>
      <c r="G939" s="4"/>
      <c r="H939" s="4"/>
    </row>
    <row r="940" ht="14.25" customHeight="1">
      <c r="A940" s="39"/>
      <c r="B940" s="4"/>
      <c r="C940" s="45"/>
      <c r="D940" s="4"/>
      <c r="E940" s="4"/>
      <c r="F940" s="4"/>
      <c r="G940" s="4"/>
      <c r="H940" s="4"/>
    </row>
    <row r="941" ht="14.25" customHeight="1">
      <c r="A941" s="39"/>
      <c r="B941" s="4"/>
      <c r="C941" s="45"/>
      <c r="D941" s="4"/>
      <c r="E941" s="4"/>
      <c r="F941" s="4"/>
      <c r="G941" s="4"/>
      <c r="H941" s="4"/>
    </row>
    <row r="942" ht="14.25" customHeight="1">
      <c r="A942" s="39"/>
      <c r="B942" s="4"/>
      <c r="C942" s="45"/>
      <c r="D942" s="4"/>
      <c r="E942" s="4"/>
      <c r="F942" s="4"/>
      <c r="G942" s="4"/>
      <c r="H942" s="4"/>
    </row>
    <row r="943" ht="14.25" customHeight="1">
      <c r="A943" s="39"/>
      <c r="B943" s="4"/>
      <c r="C943" s="45"/>
      <c r="D943" s="4"/>
      <c r="E943" s="4"/>
      <c r="F943" s="4"/>
      <c r="G943" s="4"/>
      <c r="H943" s="4"/>
    </row>
    <row r="944" ht="14.25" customHeight="1">
      <c r="A944" s="39"/>
      <c r="B944" s="4"/>
      <c r="C944" s="45"/>
      <c r="D944" s="4"/>
      <c r="E944" s="4"/>
      <c r="F944" s="4"/>
      <c r="G944" s="4"/>
      <c r="H944" s="4"/>
    </row>
    <row r="945" ht="14.25" customHeight="1">
      <c r="A945" s="39"/>
      <c r="B945" s="4"/>
      <c r="C945" s="45"/>
      <c r="D945" s="4"/>
      <c r="E945" s="4"/>
      <c r="F945" s="4"/>
      <c r="G945" s="4"/>
      <c r="H945" s="4"/>
    </row>
    <row r="946" ht="14.25" customHeight="1">
      <c r="A946" s="39"/>
      <c r="B946" s="4"/>
      <c r="C946" s="45"/>
      <c r="D946" s="4"/>
      <c r="E946" s="4"/>
      <c r="F946" s="4"/>
      <c r="G946" s="4"/>
      <c r="H946" s="4"/>
    </row>
    <row r="947" ht="14.25" customHeight="1">
      <c r="A947" s="39"/>
      <c r="B947" s="4"/>
      <c r="C947" s="45"/>
      <c r="D947" s="4"/>
      <c r="E947" s="4"/>
      <c r="F947" s="4"/>
      <c r="G947" s="4"/>
      <c r="H947" s="4"/>
    </row>
    <row r="948" ht="14.25" customHeight="1">
      <c r="A948" s="39"/>
      <c r="B948" s="4"/>
      <c r="C948" s="45"/>
      <c r="D948" s="4"/>
      <c r="E948" s="4"/>
      <c r="F948" s="4"/>
      <c r="G948" s="4"/>
      <c r="H948" s="4"/>
    </row>
    <row r="949" ht="14.25" customHeight="1">
      <c r="A949" s="39"/>
      <c r="B949" s="4"/>
      <c r="C949" s="45"/>
      <c r="D949" s="4"/>
      <c r="E949" s="4"/>
      <c r="F949" s="4"/>
      <c r="G949" s="4"/>
      <c r="H949" s="4"/>
    </row>
    <row r="950" ht="14.25" customHeight="1">
      <c r="A950" s="39"/>
      <c r="B950" s="4"/>
      <c r="C950" s="45"/>
      <c r="D950" s="4"/>
      <c r="E950" s="4"/>
      <c r="F950" s="4"/>
      <c r="G950" s="4"/>
      <c r="H950" s="4"/>
    </row>
    <row r="951" ht="14.25" customHeight="1">
      <c r="A951" s="39"/>
      <c r="B951" s="4"/>
      <c r="C951" s="45"/>
      <c r="D951" s="4"/>
      <c r="E951" s="4"/>
      <c r="F951" s="4"/>
      <c r="G951" s="4"/>
      <c r="H951" s="4"/>
    </row>
    <row r="952" ht="14.25" customHeight="1">
      <c r="A952" s="39"/>
      <c r="B952" s="4"/>
      <c r="C952" s="45"/>
      <c r="D952" s="4"/>
      <c r="E952" s="4"/>
      <c r="F952" s="4"/>
      <c r="G952" s="4"/>
      <c r="H952" s="4"/>
    </row>
    <row r="953" ht="14.25" customHeight="1">
      <c r="A953" s="39"/>
      <c r="B953" s="4"/>
      <c r="C953" s="45"/>
      <c r="D953" s="4"/>
      <c r="E953" s="4"/>
      <c r="F953" s="4"/>
      <c r="G953" s="4"/>
      <c r="H953" s="4"/>
    </row>
    <row r="954" ht="14.25" customHeight="1">
      <c r="A954" s="39"/>
      <c r="B954" s="4"/>
      <c r="C954" s="45"/>
      <c r="D954" s="4"/>
      <c r="E954" s="4"/>
      <c r="F954" s="4"/>
      <c r="G954" s="4"/>
      <c r="H954" s="4"/>
    </row>
    <row r="955" ht="14.25" customHeight="1">
      <c r="A955" s="39"/>
      <c r="B955" s="4"/>
      <c r="C955" s="45"/>
      <c r="D955" s="4"/>
      <c r="E955" s="4"/>
      <c r="F955" s="4"/>
      <c r="G955" s="4"/>
      <c r="H955" s="4"/>
    </row>
    <row r="956" ht="14.25" customHeight="1">
      <c r="A956" s="39"/>
      <c r="B956" s="4"/>
      <c r="C956" s="45"/>
      <c r="D956" s="4"/>
      <c r="E956" s="4"/>
      <c r="F956" s="4"/>
      <c r="G956" s="4"/>
      <c r="H956" s="4"/>
    </row>
    <row r="957" ht="14.25" customHeight="1">
      <c r="A957" s="39"/>
      <c r="B957" s="4"/>
      <c r="C957" s="45"/>
      <c r="D957" s="4"/>
      <c r="E957" s="4"/>
      <c r="F957" s="4"/>
      <c r="G957" s="4"/>
      <c r="H957" s="4"/>
    </row>
    <row r="958" ht="14.25" customHeight="1">
      <c r="A958" s="39"/>
      <c r="B958" s="4"/>
      <c r="C958" s="45"/>
      <c r="D958" s="4"/>
      <c r="E958" s="4"/>
      <c r="F958" s="4"/>
      <c r="G958" s="4"/>
      <c r="H958" s="4"/>
    </row>
    <row r="959" ht="14.25" customHeight="1">
      <c r="A959" s="39"/>
      <c r="B959" s="4"/>
      <c r="C959" s="45"/>
      <c r="D959" s="4"/>
      <c r="E959" s="4"/>
      <c r="F959" s="4"/>
      <c r="G959" s="4"/>
      <c r="H959" s="4"/>
    </row>
    <row r="960" ht="14.25" customHeight="1">
      <c r="A960" s="39"/>
      <c r="B960" s="4"/>
      <c r="C960" s="45"/>
      <c r="D960" s="4"/>
      <c r="E960" s="4"/>
      <c r="F960" s="4"/>
      <c r="G960" s="4"/>
      <c r="H960" s="4"/>
    </row>
    <row r="961" ht="14.25" customHeight="1">
      <c r="A961" s="39"/>
      <c r="B961" s="4"/>
      <c r="C961" s="45"/>
      <c r="D961" s="4"/>
      <c r="E961" s="4"/>
      <c r="F961" s="4"/>
      <c r="G961" s="4"/>
      <c r="H961" s="4"/>
    </row>
    <row r="962" ht="14.25" customHeight="1">
      <c r="A962" s="39"/>
      <c r="B962" s="4"/>
      <c r="C962" s="45"/>
      <c r="D962" s="4"/>
      <c r="E962" s="4"/>
      <c r="F962" s="4"/>
      <c r="G962" s="4"/>
      <c r="H962" s="4"/>
    </row>
    <row r="963" ht="14.25" customHeight="1">
      <c r="A963" s="39"/>
      <c r="B963" s="4"/>
      <c r="C963" s="45"/>
      <c r="D963" s="4"/>
      <c r="E963" s="4"/>
      <c r="F963" s="4"/>
      <c r="G963" s="4"/>
      <c r="H963" s="4"/>
    </row>
    <row r="964" ht="14.25" customHeight="1">
      <c r="A964" s="39"/>
      <c r="B964" s="4"/>
      <c r="C964" s="45"/>
      <c r="D964" s="4"/>
      <c r="E964" s="4"/>
      <c r="F964" s="4"/>
      <c r="G964" s="4"/>
      <c r="H964" s="4"/>
    </row>
    <row r="965" ht="14.25" customHeight="1">
      <c r="A965" s="39"/>
      <c r="B965" s="4"/>
      <c r="C965" s="45"/>
      <c r="D965" s="4"/>
      <c r="E965" s="4"/>
      <c r="F965" s="4"/>
      <c r="G965" s="4"/>
      <c r="H965" s="4"/>
    </row>
    <row r="966" ht="14.25" customHeight="1">
      <c r="A966" s="39"/>
      <c r="B966" s="4"/>
      <c r="C966" s="45"/>
      <c r="D966" s="4"/>
      <c r="E966" s="4"/>
      <c r="F966" s="4"/>
      <c r="G966" s="4"/>
      <c r="H966" s="4"/>
    </row>
    <row r="967" ht="14.25" customHeight="1">
      <c r="A967" s="39"/>
      <c r="B967" s="4"/>
      <c r="C967" s="45"/>
      <c r="D967" s="4"/>
      <c r="E967" s="4"/>
      <c r="F967" s="4"/>
      <c r="G967" s="4"/>
      <c r="H967" s="4"/>
    </row>
    <row r="968" ht="14.25" customHeight="1">
      <c r="A968" s="39"/>
      <c r="B968" s="4"/>
      <c r="C968" s="45"/>
      <c r="D968" s="4"/>
      <c r="E968" s="4"/>
      <c r="F968" s="4"/>
      <c r="G968" s="4"/>
      <c r="H968" s="4"/>
    </row>
    <row r="969" ht="14.25" customHeight="1">
      <c r="A969" s="39"/>
      <c r="B969" s="4"/>
      <c r="C969" s="45"/>
      <c r="D969" s="4"/>
      <c r="E969" s="4"/>
      <c r="F969" s="4"/>
      <c r="G969" s="4"/>
      <c r="H969" s="4"/>
    </row>
    <row r="970" ht="14.25" customHeight="1">
      <c r="A970" s="39"/>
      <c r="B970" s="4"/>
      <c r="C970" s="45"/>
      <c r="D970" s="4"/>
      <c r="E970" s="4"/>
      <c r="F970" s="4"/>
      <c r="G970" s="4"/>
      <c r="H970" s="4"/>
    </row>
    <row r="971" ht="14.25" customHeight="1">
      <c r="A971" s="39"/>
      <c r="B971" s="4"/>
      <c r="C971" s="45"/>
      <c r="D971" s="4"/>
      <c r="E971" s="4"/>
      <c r="F971" s="4"/>
      <c r="G971" s="4"/>
      <c r="H971" s="4"/>
    </row>
    <row r="972" ht="14.25" customHeight="1">
      <c r="A972" s="39"/>
      <c r="B972" s="4"/>
      <c r="C972" s="45"/>
      <c r="D972" s="4"/>
      <c r="E972" s="4"/>
      <c r="F972" s="4"/>
      <c r="G972" s="4"/>
      <c r="H972" s="4"/>
    </row>
    <row r="973" ht="14.25" customHeight="1">
      <c r="A973" s="39"/>
      <c r="B973" s="4"/>
      <c r="C973" s="45"/>
      <c r="D973" s="4"/>
      <c r="E973" s="4"/>
      <c r="F973" s="4"/>
      <c r="G973" s="4"/>
      <c r="H973" s="4"/>
    </row>
    <row r="974" ht="14.25" customHeight="1">
      <c r="A974" s="39"/>
      <c r="B974" s="4"/>
      <c r="C974" s="45"/>
      <c r="D974" s="4"/>
      <c r="E974" s="4"/>
      <c r="F974" s="4"/>
      <c r="G974" s="4"/>
      <c r="H974" s="4"/>
    </row>
    <row r="975" ht="14.25" customHeight="1">
      <c r="A975" s="39"/>
      <c r="B975" s="4"/>
      <c r="C975" s="45"/>
      <c r="D975" s="4"/>
      <c r="E975" s="4"/>
      <c r="F975" s="4"/>
      <c r="G975" s="4"/>
      <c r="H975" s="4"/>
    </row>
    <row r="976" ht="14.25" customHeight="1">
      <c r="A976" s="39"/>
      <c r="B976" s="4"/>
      <c r="C976" s="45"/>
      <c r="D976" s="4"/>
      <c r="E976" s="4"/>
      <c r="F976" s="4"/>
      <c r="G976" s="4"/>
      <c r="H976" s="4"/>
    </row>
    <row r="977" ht="14.25" customHeight="1">
      <c r="A977" s="39"/>
      <c r="B977" s="4"/>
      <c r="C977" s="45"/>
      <c r="D977" s="4"/>
      <c r="E977" s="4"/>
      <c r="F977" s="4"/>
      <c r="G977" s="4"/>
      <c r="H977" s="4"/>
    </row>
    <row r="978" ht="14.25" customHeight="1">
      <c r="A978" s="39"/>
      <c r="B978" s="4"/>
      <c r="C978" s="45"/>
      <c r="D978" s="4"/>
      <c r="E978" s="4"/>
      <c r="F978" s="4"/>
      <c r="G978" s="4"/>
      <c r="H978" s="4"/>
    </row>
    <row r="979" ht="14.25" customHeight="1">
      <c r="A979" s="39"/>
      <c r="B979" s="4"/>
      <c r="C979" s="45"/>
      <c r="D979" s="4"/>
      <c r="E979" s="4"/>
      <c r="F979" s="4"/>
      <c r="G979" s="4"/>
      <c r="H979" s="4"/>
    </row>
    <row r="980" ht="14.25" customHeight="1">
      <c r="A980" s="39"/>
      <c r="B980" s="4"/>
      <c r="C980" s="45"/>
      <c r="D980" s="4"/>
      <c r="E980" s="4"/>
      <c r="F980" s="4"/>
      <c r="G980" s="4"/>
      <c r="H980" s="4"/>
    </row>
    <row r="981" ht="14.25" customHeight="1">
      <c r="A981" s="39"/>
      <c r="B981" s="4"/>
      <c r="C981" s="45"/>
      <c r="D981" s="4"/>
      <c r="E981" s="4"/>
      <c r="F981" s="4"/>
      <c r="G981" s="4"/>
      <c r="H981" s="4"/>
    </row>
    <row r="982" ht="14.25" customHeight="1">
      <c r="A982" s="39"/>
      <c r="B982" s="4"/>
      <c r="C982" s="45"/>
      <c r="D982" s="4"/>
      <c r="E982" s="4"/>
      <c r="F982" s="4"/>
      <c r="G982" s="4"/>
      <c r="H982" s="4"/>
    </row>
    <row r="983" ht="14.25" customHeight="1">
      <c r="A983" s="39"/>
      <c r="B983" s="4"/>
      <c r="C983" s="45"/>
      <c r="D983" s="4"/>
      <c r="E983" s="4"/>
      <c r="F983" s="4"/>
      <c r="G983" s="4"/>
      <c r="H983" s="4"/>
    </row>
    <row r="984" ht="14.25" customHeight="1">
      <c r="A984" s="39"/>
      <c r="B984" s="4"/>
      <c r="C984" s="45"/>
      <c r="D984" s="4"/>
      <c r="E984" s="4"/>
      <c r="F984" s="4"/>
      <c r="G984" s="4"/>
      <c r="H984" s="4"/>
    </row>
    <row r="985" ht="14.25" customHeight="1">
      <c r="A985" s="39"/>
      <c r="B985" s="4"/>
      <c r="C985" s="45"/>
      <c r="D985" s="4"/>
      <c r="E985" s="4"/>
      <c r="F985" s="4"/>
      <c r="G985" s="4"/>
      <c r="H985" s="4"/>
    </row>
    <row r="986" ht="14.25" customHeight="1">
      <c r="A986" s="39"/>
      <c r="B986" s="4"/>
      <c r="C986" s="45"/>
      <c r="D986" s="4"/>
      <c r="E986" s="4"/>
      <c r="F986" s="4"/>
      <c r="G986" s="4"/>
      <c r="H986" s="4"/>
    </row>
    <row r="987" ht="14.25" customHeight="1">
      <c r="A987" s="39"/>
      <c r="B987" s="4"/>
      <c r="C987" s="45"/>
      <c r="D987" s="4"/>
      <c r="E987" s="4"/>
      <c r="F987" s="4"/>
      <c r="G987" s="4"/>
      <c r="H987" s="4"/>
    </row>
    <row r="988" ht="14.25" customHeight="1">
      <c r="A988" s="39"/>
      <c r="B988" s="4"/>
      <c r="C988" s="45"/>
      <c r="D988" s="4"/>
      <c r="E988" s="4"/>
      <c r="F988" s="4"/>
      <c r="G988" s="4"/>
      <c r="H988" s="4"/>
    </row>
    <row r="989" ht="14.25" customHeight="1">
      <c r="A989" s="39"/>
      <c r="B989" s="4"/>
      <c r="C989" s="45"/>
      <c r="D989" s="4"/>
      <c r="E989" s="4"/>
      <c r="F989" s="4"/>
      <c r="G989" s="4"/>
      <c r="H989" s="4"/>
    </row>
    <row r="990" ht="14.25" customHeight="1">
      <c r="A990" s="39"/>
      <c r="B990" s="4"/>
      <c r="C990" s="45"/>
      <c r="D990" s="4"/>
      <c r="E990" s="4"/>
      <c r="F990" s="4"/>
      <c r="G990" s="4"/>
      <c r="H990" s="4"/>
    </row>
    <row r="991" ht="14.25" customHeight="1">
      <c r="A991" s="39"/>
      <c r="B991" s="4"/>
      <c r="C991" s="45"/>
      <c r="D991" s="4"/>
      <c r="E991" s="4"/>
      <c r="F991" s="4"/>
      <c r="G991" s="4"/>
      <c r="H991" s="4"/>
    </row>
    <row r="992" ht="14.25" customHeight="1">
      <c r="A992" s="39"/>
      <c r="B992" s="4"/>
      <c r="C992" s="45"/>
      <c r="D992" s="4"/>
      <c r="E992" s="4"/>
      <c r="F992" s="4"/>
      <c r="G992" s="4"/>
      <c r="H992" s="4"/>
    </row>
    <row r="993" ht="14.25" customHeight="1">
      <c r="A993" s="39"/>
      <c r="B993" s="4"/>
      <c r="C993" s="45"/>
      <c r="D993" s="4"/>
      <c r="E993" s="4"/>
      <c r="F993" s="4"/>
      <c r="G993" s="4"/>
      <c r="H993" s="4"/>
    </row>
    <row r="994" ht="14.25" customHeight="1">
      <c r="A994" s="39"/>
      <c r="B994" s="4"/>
      <c r="C994" s="45"/>
      <c r="D994" s="4"/>
      <c r="E994" s="4"/>
      <c r="F994" s="4"/>
      <c r="G994" s="4"/>
      <c r="H994" s="4"/>
    </row>
    <row r="995" ht="14.25" customHeight="1">
      <c r="A995" s="39"/>
      <c r="B995" s="4"/>
      <c r="C995" s="45"/>
      <c r="D995" s="4"/>
      <c r="E995" s="4"/>
      <c r="F995" s="4"/>
      <c r="G995" s="4"/>
      <c r="H995" s="4"/>
    </row>
    <row r="996" ht="14.25" customHeight="1">
      <c r="A996" s="39"/>
      <c r="B996" s="4"/>
      <c r="C996" s="45"/>
      <c r="D996" s="4"/>
      <c r="E996" s="4"/>
      <c r="F996" s="4"/>
      <c r="G996" s="4"/>
      <c r="H996" s="4"/>
    </row>
    <row r="997" ht="14.25" customHeight="1">
      <c r="A997" s="39"/>
      <c r="B997" s="4"/>
      <c r="C997" s="45"/>
      <c r="D997" s="4"/>
      <c r="E997" s="4"/>
      <c r="F997" s="4"/>
      <c r="G997" s="4"/>
      <c r="H997" s="4"/>
    </row>
    <row r="998" ht="14.25" customHeight="1">
      <c r="A998" s="39"/>
      <c r="B998" s="4"/>
      <c r="C998" s="45"/>
      <c r="D998" s="4"/>
      <c r="E998" s="4"/>
      <c r="F998" s="4"/>
      <c r="G998" s="4"/>
      <c r="H998" s="4"/>
    </row>
    <row r="999" ht="14.25" customHeight="1">
      <c r="A999" s="39"/>
      <c r="B999" s="4"/>
      <c r="C999" s="45"/>
      <c r="D999" s="4"/>
      <c r="E999" s="4"/>
      <c r="F999" s="4"/>
      <c r="G999" s="4"/>
      <c r="H999" s="4"/>
    </row>
    <row r="1000" ht="14.25" customHeight="1">
      <c r="A1000" s="39"/>
      <c r="B1000" s="4"/>
      <c r="C1000" s="45"/>
      <c r="D1000" s="4"/>
      <c r="E1000" s="4"/>
      <c r="F1000" s="4"/>
      <c r="G1000" s="4"/>
      <c r="H1000" s="4"/>
    </row>
    <row r="1001" ht="14.25" customHeight="1">
      <c r="A1001" s="39"/>
      <c r="B1001" s="4"/>
      <c r="C1001" s="45"/>
      <c r="D1001" s="4"/>
      <c r="E1001" s="4"/>
      <c r="F1001" s="4"/>
      <c r="G1001" s="4"/>
      <c r="H1001" s="4"/>
    </row>
    <row r="1002" ht="14.25" customHeight="1">
      <c r="A1002" s="39"/>
      <c r="B1002" s="4"/>
      <c r="C1002" s="45"/>
      <c r="D1002" s="4"/>
      <c r="E1002" s="4"/>
      <c r="F1002" s="4"/>
      <c r="G1002" s="4"/>
      <c r="H1002" s="4"/>
    </row>
    <row r="1003" ht="14.25" customHeight="1">
      <c r="A1003" s="39"/>
      <c r="B1003" s="4"/>
      <c r="C1003" s="45"/>
      <c r="D1003" s="4"/>
      <c r="E1003" s="4"/>
      <c r="F1003" s="4"/>
      <c r="G1003" s="4"/>
      <c r="H1003" s="4"/>
    </row>
    <row r="1004" ht="14.25" customHeight="1">
      <c r="A1004" s="39"/>
      <c r="B1004" s="4"/>
      <c r="C1004" s="45"/>
      <c r="D1004" s="4"/>
      <c r="E1004" s="4"/>
      <c r="F1004" s="4"/>
      <c r="G1004" s="4"/>
      <c r="H1004" s="4"/>
    </row>
    <row r="1005" ht="14.25" customHeight="1">
      <c r="A1005" s="39"/>
      <c r="B1005" s="4"/>
      <c r="C1005" s="45"/>
      <c r="D1005" s="4"/>
      <c r="E1005" s="4"/>
      <c r="F1005" s="4"/>
      <c r="G1005" s="4"/>
      <c r="H1005" s="4"/>
    </row>
    <row r="1006" ht="14.25" customHeight="1">
      <c r="A1006" s="39"/>
      <c r="B1006" s="4"/>
      <c r="C1006" s="45"/>
      <c r="D1006" s="4"/>
      <c r="E1006" s="4"/>
      <c r="F1006" s="4"/>
      <c r="G1006" s="4"/>
      <c r="H1006" s="4"/>
    </row>
    <row r="1007" ht="14.25" customHeight="1">
      <c r="A1007" s="39"/>
      <c r="B1007" s="4"/>
      <c r="C1007" s="45"/>
      <c r="D1007" s="4"/>
      <c r="E1007" s="4"/>
      <c r="F1007" s="4"/>
      <c r="G1007" s="4"/>
      <c r="H1007" s="4"/>
    </row>
    <row r="1008" ht="14.25" customHeight="1">
      <c r="A1008" s="39"/>
      <c r="B1008" s="4"/>
      <c r="C1008" s="45"/>
      <c r="D1008" s="4"/>
      <c r="E1008" s="4"/>
      <c r="F1008" s="4"/>
      <c r="G1008" s="4"/>
      <c r="H1008" s="4"/>
    </row>
    <row r="1009" ht="14.25" customHeight="1">
      <c r="A1009" s="39"/>
      <c r="B1009" s="4"/>
      <c r="C1009" s="45"/>
      <c r="D1009" s="4"/>
      <c r="E1009" s="4"/>
      <c r="F1009" s="4"/>
      <c r="G1009" s="4"/>
      <c r="H1009" s="4"/>
    </row>
    <row r="1010" ht="14.25" customHeight="1">
      <c r="A1010" s="39"/>
      <c r="B1010" s="4"/>
      <c r="C1010" s="45"/>
      <c r="D1010" s="4"/>
      <c r="E1010" s="4"/>
      <c r="F1010" s="4"/>
      <c r="G1010" s="4"/>
      <c r="H1010" s="4"/>
    </row>
    <row r="1011" ht="14.25" customHeight="1">
      <c r="A1011" s="39"/>
      <c r="B1011" s="4"/>
      <c r="C1011" s="45"/>
      <c r="D1011" s="4"/>
      <c r="E1011" s="4"/>
      <c r="F1011" s="4"/>
      <c r="G1011" s="4"/>
      <c r="H1011" s="4"/>
    </row>
    <row r="1012" ht="14.25" customHeight="1">
      <c r="A1012" s="39"/>
      <c r="B1012" s="4"/>
      <c r="C1012" s="45"/>
      <c r="D1012" s="4"/>
      <c r="E1012" s="4"/>
      <c r="F1012" s="4"/>
      <c r="G1012" s="4"/>
      <c r="H1012" s="4"/>
    </row>
    <row r="1013" ht="14.25" customHeight="1">
      <c r="A1013" s="39"/>
      <c r="B1013" s="4"/>
      <c r="C1013" s="45"/>
      <c r="D1013" s="4"/>
      <c r="E1013" s="4"/>
      <c r="F1013" s="4"/>
      <c r="G1013" s="4"/>
      <c r="H1013" s="4"/>
    </row>
    <row r="1014" ht="14.25" customHeight="1">
      <c r="A1014" s="39"/>
      <c r="B1014" s="4"/>
      <c r="C1014" s="45"/>
      <c r="D1014" s="4"/>
      <c r="E1014" s="4"/>
      <c r="F1014" s="4"/>
      <c r="G1014" s="4"/>
      <c r="H1014" s="4"/>
    </row>
    <row r="1015" ht="14.25" customHeight="1">
      <c r="A1015" s="39"/>
      <c r="B1015" s="4"/>
      <c r="C1015" s="45"/>
      <c r="D1015" s="4"/>
      <c r="E1015" s="4"/>
      <c r="F1015" s="4"/>
      <c r="G1015" s="4"/>
      <c r="H1015" s="4"/>
    </row>
    <row r="1016" ht="14.25" customHeight="1">
      <c r="A1016" s="39"/>
      <c r="B1016" s="4"/>
      <c r="C1016" s="45"/>
      <c r="D1016" s="4"/>
      <c r="E1016" s="4"/>
      <c r="F1016" s="4"/>
      <c r="G1016" s="4"/>
      <c r="H1016" s="4"/>
    </row>
    <row r="1017" ht="14.25" customHeight="1">
      <c r="A1017" s="39"/>
      <c r="B1017" s="4"/>
      <c r="C1017" s="45"/>
      <c r="D1017" s="4"/>
      <c r="E1017" s="4"/>
      <c r="F1017" s="4"/>
      <c r="G1017" s="4"/>
      <c r="H1017" s="4"/>
    </row>
    <row r="1018" ht="14.25" customHeight="1">
      <c r="A1018" s="39"/>
      <c r="B1018" s="4"/>
      <c r="C1018" s="45"/>
      <c r="D1018" s="4"/>
      <c r="E1018" s="4"/>
      <c r="F1018" s="4"/>
      <c r="G1018" s="4"/>
      <c r="H1018" s="4"/>
    </row>
    <row r="1019" ht="14.25" customHeight="1">
      <c r="A1019" s="39"/>
      <c r="B1019" s="4"/>
      <c r="C1019" s="45"/>
      <c r="D1019" s="4"/>
      <c r="E1019" s="4"/>
      <c r="F1019" s="4"/>
      <c r="G1019" s="4"/>
      <c r="H1019" s="4"/>
    </row>
    <row r="1020" ht="14.25" customHeight="1">
      <c r="A1020" s="39"/>
      <c r="B1020" s="4"/>
      <c r="C1020" s="45"/>
      <c r="D1020" s="4"/>
      <c r="E1020" s="4"/>
      <c r="F1020" s="4"/>
      <c r="G1020" s="4"/>
      <c r="H1020" s="4"/>
    </row>
    <row r="1021" ht="14.25" customHeight="1">
      <c r="A1021" s="39"/>
      <c r="B1021" s="4"/>
      <c r="C1021" s="45"/>
      <c r="D1021" s="4"/>
      <c r="E1021" s="4"/>
      <c r="F1021" s="4"/>
      <c r="G1021" s="4"/>
      <c r="H1021" s="4"/>
    </row>
    <row r="1022" ht="14.25" customHeight="1">
      <c r="A1022" s="39"/>
      <c r="B1022" s="4"/>
      <c r="C1022" s="45"/>
      <c r="D1022" s="4"/>
      <c r="E1022" s="4"/>
      <c r="F1022" s="4"/>
      <c r="G1022" s="4"/>
      <c r="H1022" s="4"/>
    </row>
    <row r="1023" ht="14.25" customHeight="1">
      <c r="A1023" s="39"/>
      <c r="B1023" s="4"/>
      <c r="C1023" s="45"/>
      <c r="D1023" s="4"/>
      <c r="E1023" s="4"/>
      <c r="F1023" s="4"/>
      <c r="G1023" s="4"/>
      <c r="H1023" s="4"/>
    </row>
    <row r="1024" ht="14.25" customHeight="1">
      <c r="A1024" s="39"/>
      <c r="B1024" s="4"/>
      <c r="C1024" s="45"/>
      <c r="D1024" s="4"/>
      <c r="E1024" s="4"/>
      <c r="F1024" s="4"/>
      <c r="G1024" s="4"/>
      <c r="H1024" s="4"/>
    </row>
    <row r="1025" ht="14.25" customHeight="1">
      <c r="A1025" s="39"/>
      <c r="B1025" s="4"/>
      <c r="C1025" s="45"/>
      <c r="D1025" s="4"/>
      <c r="E1025" s="4"/>
      <c r="F1025" s="4"/>
      <c r="G1025" s="4"/>
      <c r="H1025" s="4"/>
    </row>
    <row r="1026" ht="14.25" customHeight="1">
      <c r="A1026" s="39"/>
      <c r="B1026" s="4"/>
      <c r="C1026" s="45"/>
      <c r="D1026" s="4"/>
      <c r="E1026" s="4"/>
      <c r="F1026" s="4"/>
      <c r="G1026" s="4"/>
      <c r="H1026" s="4"/>
    </row>
    <row r="1027" ht="14.25" customHeight="1">
      <c r="A1027" s="39"/>
      <c r="B1027" s="4"/>
      <c r="C1027" s="45"/>
      <c r="D1027" s="4"/>
      <c r="E1027" s="4"/>
      <c r="F1027" s="4"/>
      <c r="G1027" s="4"/>
      <c r="H1027" s="4"/>
    </row>
    <row r="1028" ht="14.25" customHeight="1">
      <c r="A1028" s="39"/>
      <c r="B1028" s="4"/>
      <c r="C1028" s="45"/>
      <c r="D1028" s="4"/>
      <c r="E1028" s="4"/>
      <c r="F1028" s="4"/>
      <c r="G1028" s="4"/>
      <c r="H1028" s="4"/>
    </row>
    <row r="1029" ht="14.25" customHeight="1">
      <c r="A1029" s="39"/>
      <c r="B1029" s="4"/>
      <c r="C1029" s="45"/>
      <c r="D1029" s="4"/>
      <c r="E1029" s="4"/>
      <c r="F1029" s="4"/>
      <c r="G1029" s="4"/>
      <c r="H1029" s="4"/>
    </row>
    <row r="1030" ht="14.25" customHeight="1">
      <c r="A1030" s="39"/>
      <c r="B1030" s="4"/>
      <c r="C1030" s="45"/>
      <c r="D1030" s="4"/>
      <c r="E1030" s="4"/>
      <c r="F1030" s="4"/>
      <c r="G1030" s="4"/>
      <c r="H1030" s="4"/>
    </row>
    <row r="1031" ht="14.25" customHeight="1">
      <c r="A1031" s="39"/>
      <c r="B1031" s="4"/>
      <c r="C1031" s="45"/>
      <c r="D1031" s="4"/>
      <c r="E1031" s="4"/>
      <c r="F1031" s="4"/>
      <c r="G1031" s="4"/>
      <c r="H1031" s="4"/>
    </row>
  </sheetData>
  <conditionalFormatting sqref="D46:I46 D98:I98 D162:I162 D214:I214 D242:I242 D252:I252 D262:I262 D272:I272 D276:I276">
    <cfRule type="colorScale" priority="1">
      <colorScale>
        <cfvo type="formula" val="0"/>
        <cfvo type="formula" val="0.5"/>
        <cfvo type="formula" val="1"/>
        <color rgb="FFE67C73"/>
        <color rgb="FFFFCA75"/>
        <color rgb="FF57BB8A"/>
      </colorScale>
    </cfRule>
  </conditionalFormatting>
  <conditionalFormatting sqref="D2:H43 D48:H95 D100:H159 D164:I211 D216:H239">
    <cfRule type="notContainsBlanks" dxfId="0" priority="2">
      <formula>LEN(TRIM(D2))&gt;0</formula>
    </cfRule>
  </conditionalFormatting>
  <conditionalFormatting sqref="D2:H43 D48:H95 D100:H159 D164:H211 D216:H239 D244:H249 D254:H259 D264:H269">
    <cfRule type="notContainsBlanks" dxfId="0" priority="3">
      <formula>LEN(TRIM(D2))&gt;0</formula>
    </cfRule>
  </conditionalFormatting>
  <conditionalFormatting sqref="D2:H43 D48:H95 D100:H141 D164:H205">
    <cfRule type="notContainsBlanks" dxfId="0" priority="4">
      <formula>LEN(TRIM(D2))&gt;0</formula>
    </cfRule>
  </conditionalFormatting>
  <conditionalFormatting sqref="D2:H43 D48:H95 D100:H159 D164:H211 D216:I239 D244:H249 D254:H259 D264:H269">
    <cfRule type="notContainsBlanks" dxfId="0" priority="5">
      <formula>LEN(TRIM(D2))&gt;0</formula>
    </cfRule>
  </conditionalFormatting>
  <conditionalFormatting sqref="D2:H43 D48:H95 D100:H159 D164:H211 D216:H239 D244:H249">
    <cfRule type="notContainsBlanks" dxfId="0" priority="6">
      <formula>LEN(TRIM(D2))&gt;0</formula>
    </cfRule>
  </conditionalFormatting>
  <conditionalFormatting sqref="D2:H43 D48:H95 D100:H159 D164:H211 D216:H239 D244:H249 D254:H259 D264:H269">
    <cfRule type="notContainsBlanks" dxfId="0" priority="7">
      <formula>LEN(TRIM(D2))&gt;0</formula>
    </cfRule>
  </conditionalFormatting>
  <conditionalFormatting sqref="D2:H43 D48:H95 D100:H159 D164:H211 D216:H239 D244:H249 D254:H259 D264:H269">
    <cfRule type="notContainsBlanks" dxfId="0" priority="8">
      <formula>LEN(TRIM(D2))&gt;0</formula>
    </cfRule>
  </conditionalFormatting>
  <conditionalFormatting sqref="D2:H43 D48:H95 D100:H159 D164:H211 D216:H239 D244:H249 D254:H259 D264:H269">
    <cfRule type="containsBlanks" dxfId="1" priority="9">
      <formula>LEN(TRIM(D2))=0</formula>
    </cfRule>
  </conditionalFormatting>
  <conditionalFormatting sqref="D2:H43 D48:H95 D100:H159 D164:H211 D216:H239 D244:H249 D254:H259 D264:H269">
    <cfRule type="containsBlanks" dxfId="1" priority="10">
      <formula>LEN(TRIM(D2))=0</formula>
    </cfRule>
  </conditionalFormatting>
  <conditionalFormatting sqref="D2:H43 D48:H95 D100:H141 D164:H205">
    <cfRule type="containsBlanks" dxfId="1" priority="11">
      <formula>LEN(TRIM(D2))=0</formula>
    </cfRule>
  </conditionalFormatting>
  <conditionalFormatting sqref="D2:H43 D48:H95 D100:H159 D164:H205">
    <cfRule type="notContainsBlanks" dxfId="0" priority="12">
      <formula>LEN(TRIM(D2))&gt;0</formula>
    </cfRule>
  </conditionalFormatting>
  <conditionalFormatting sqref="D2:H43 D48:H95 D100:H159 D164:H205">
    <cfRule type="containsBlanks" dxfId="1" priority="13">
      <formula>LEN(TRIM(D2))=0</formula>
    </cfRule>
  </conditionalFormatting>
  <conditionalFormatting sqref="D2:H43 D48:H95 D100:H159 D164:H211 D216:H239">
    <cfRule type="containsBlanks" dxfId="1" priority="14">
      <formula>LEN(TRIM(D2))=0</formula>
    </cfRule>
  </conditionalFormatting>
  <conditionalFormatting sqref="D2:H43 D48:H95 D100:H159 D164:H211 D216:H239 D244:H249 D254:H259 D264:H269">
    <cfRule type="containsBlanks" dxfId="1" priority="15">
      <formula>LEN(TRIM(D2))=0</formula>
    </cfRule>
  </conditionalFormatting>
  <conditionalFormatting sqref="D2:H43 D48:H95 D100:H159 D164:H211 D216:H239 D244:H249 D254:H259 D264:H269">
    <cfRule type="containsBlanks" dxfId="1" priority="16">
      <formula>LEN(TRIM(D2))=0</formula>
    </cfRule>
  </conditionalFormatting>
  <conditionalFormatting sqref="D2:H43 D48:H95 D100:H159 D164:H211 D216:H239 D244:H249 D254:H259 D264:H269">
    <cfRule type="containsBlanks" dxfId="1" priority="17">
      <formula>LEN(TRIM(D2))=0</formula>
    </cfRule>
  </conditionalFormatting>
  <conditionalFormatting sqref="D2:H43 D48:H95 D100:H159 D164:H211 D216:H239 D244:H249">
    <cfRule type="containsBlanks" dxfId="1" priority="18">
      <formula>LEN(TRIM(D2))=0</formula>
    </cfRule>
  </conditionalFormatting>
  <printOptions gridLines="1"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11.14"/>
    <col customWidth="1" min="3" max="3" width="19.29"/>
    <col customWidth="1" min="4" max="4" width="14.0"/>
    <col customWidth="1" min="12" max="12" width="9.14"/>
    <col customWidth="1" min="13" max="13" width="8.57"/>
    <col customWidth="1" min="14" max="14" width="9.0"/>
    <col customWidth="1" min="16" max="16" width="8.57"/>
  </cols>
  <sheetData>
    <row r="1">
      <c r="A1" s="14" t="s">
        <v>261</v>
      </c>
      <c r="B1" s="14" t="s">
        <v>262</v>
      </c>
      <c r="C1" s="14" t="s">
        <v>2</v>
      </c>
      <c r="D1" s="14" t="s">
        <v>263</v>
      </c>
      <c r="E1" s="14"/>
      <c r="F1" s="14"/>
      <c r="G1" s="14"/>
      <c r="H1" s="14"/>
      <c r="I1" s="14"/>
      <c r="J1" s="14"/>
      <c r="K1" s="14"/>
      <c r="L1" s="14" t="s">
        <v>263</v>
      </c>
      <c r="M1" s="14" t="s">
        <v>52</v>
      </c>
      <c r="N1" s="14" t="s">
        <v>8</v>
      </c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</row>
    <row r="2">
      <c r="A2" s="17" t="s">
        <v>3</v>
      </c>
      <c r="B2" s="17" t="str">
        <f>IF(EXACT("Percent", Pets!C123),,IF(EXACT("Count", Pets!C123),,IF(EXACT("", Pets!C123),,Pets!B123)))</f>
        <v>Rare</v>
      </c>
      <c r="C2" s="17" t="str">
        <f>IF(EXACT("Percent", Pets!C123),,IF(EXACT("Count", Pets!C123),,IF(EXACT("", Pets!C123),,Pets!C123)))</f>
        <v>Amethyst Shellfish</v>
      </c>
      <c r="D2" s="46" t="str">
        <f>IF(EXACT("Percent", Pets!C123),,IF(EXACT("Count", Pets!C123),,IF(EXACT("", Pets!C123),,Pets!D123)))</f>
        <v/>
      </c>
      <c r="L2" s="47">
        <f>min(Pets!254:259,Pets!D254:H259,Pets!244:249,Pets!216:239,Pets!164:211,Pets!100:159,Pets!48:95,Pets!2:43,Pets!D2:H43)</f>
        <v>0</v>
      </c>
      <c r="M2" s="17">
        <f t="shared" ref="M2:M86" si="1">IF(L2&lt;=TODAY(), COUNTIF(D:D,L2),)</f>
        <v>0</v>
      </c>
      <c r="N2" s="17">
        <f>M2</f>
        <v>0</v>
      </c>
    </row>
    <row r="3">
      <c r="A3" s="17" t="s">
        <v>4</v>
      </c>
      <c r="B3" s="17" t="str">
        <f>IF(EXACT("Percent", Pets!$C123),,IF(EXACT("Count", Pets!$C123),,IF(EXACT("", Pets!$C123),,Pets!$B123)))</f>
        <v>Rare</v>
      </c>
      <c r="C3" s="17" t="str">
        <f>IF(EXACT("Percent", Pets!$C123),,IF(EXACT("Count", Pets!$C123),,IF(EXACT("", Pets!$C123),,Pets!$C123)))</f>
        <v>Amethyst Shellfish</v>
      </c>
      <c r="D3" s="46" t="str">
        <f>IF(EXACT("Percent", Pets!$C123),,IF(EXACT("Count", Pets!$C123),,IF(EXACT("", Pets!$C123),,Pets!$E123)))</f>
        <v/>
      </c>
      <c r="L3" s="47">
        <f t="shared" ref="L3:L86" si="2">L2+1</f>
        <v>1</v>
      </c>
      <c r="M3" s="17">
        <f t="shared" si="1"/>
        <v>0</v>
      </c>
      <c r="N3" s="17">
        <f t="shared" ref="N3:N77" si="3">M3+N2</f>
        <v>0</v>
      </c>
    </row>
    <row r="4">
      <c r="A4" s="17" t="s">
        <v>5</v>
      </c>
      <c r="B4" s="17" t="str">
        <f>IF(EXACT("Percent", Pets!$C123),,IF(EXACT("Count", Pets!$C123),,IF(EXACT("", Pets!$C123),,Pets!$B123)))</f>
        <v>Rare</v>
      </c>
      <c r="C4" s="17" t="str">
        <f>IF(EXACT("Percent", Pets!$C123),,IF(EXACT("Count", Pets!$C123),,IF(EXACT("", Pets!$C123),,Pets!$C123)))</f>
        <v>Amethyst Shellfish</v>
      </c>
      <c r="D4" s="46" t="str">
        <f>IF(EXACT("Percent", Pets!$C123),,IF(EXACT("Count", Pets!$C123),,IF(EXACT("", Pets!$C123),,Pets!$F123)))</f>
        <v/>
      </c>
      <c r="L4" s="47">
        <f t="shared" si="2"/>
        <v>2</v>
      </c>
      <c r="M4" s="17">
        <f t="shared" si="1"/>
        <v>0</v>
      </c>
      <c r="N4" s="17">
        <f t="shared" si="3"/>
        <v>0</v>
      </c>
    </row>
    <row r="5">
      <c r="A5" s="17" t="s">
        <v>6</v>
      </c>
      <c r="B5" s="17" t="str">
        <f>IF(EXACT("Percent", Pets!$C123),,IF(EXACT("Count", Pets!$C123),,IF(EXACT("", Pets!$C123),,Pets!$B123)))</f>
        <v>Rare</v>
      </c>
      <c r="C5" s="17" t="str">
        <f>IF(EXACT("Percent", Pets!$C123),,IF(EXACT("Count", Pets!$C123),,IF(EXACT("", Pets!$C123),,Pets!$C123)))</f>
        <v>Amethyst Shellfish</v>
      </c>
      <c r="D5" s="46" t="str">
        <f>IF(EXACT("Percent", Pets!$C123),,IF(EXACT("Count", Pets!$C123),,IF(EXACT("", Pets!$C123),,Pets!$G123)))</f>
        <v/>
      </c>
      <c r="L5" s="47">
        <f t="shared" si="2"/>
        <v>3</v>
      </c>
      <c r="M5" s="17">
        <f t="shared" si="1"/>
        <v>0</v>
      </c>
      <c r="N5" s="17">
        <f t="shared" si="3"/>
        <v>0</v>
      </c>
    </row>
    <row r="6">
      <c r="A6" s="17" t="s">
        <v>7</v>
      </c>
      <c r="B6" s="17" t="str">
        <f>IF(EXACT("Percent", Pets!$C123),,IF(EXACT("Count", Pets!$C123),,IF(EXACT("", Pets!$C123),,Pets!$B123)))</f>
        <v>Rare</v>
      </c>
      <c r="C6" s="17" t="str">
        <f>IF(EXACT("Percent", Pets!$C123),,IF(EXACT("Count", Pets!$C123),,IF(EXACT("", Pets!$C123),,Pets!$C123)))</f>
        <v>Amethyst Shellfish</v>
      </c>
      <c r="D6" s="46" t="str">
        <f>IF(EXACT("Percent", Pets!$C123),,IF(EXACT("Count", Pets!$C123),,IF(EXACT("", Pets!$C123),,Pets!$H123)))</f>
        <v/>
      </c>
      <c r="L6" s="47">
        <f t="shared" si="2"/>
        <v>4</v>
      </c>
      <c r="M6" s="17">
        <f t="shared" si="1"/>
        <v>0</v>
      </c>
      <c r="N6" s="17">
        <f t="shared" si="3"/>
        <v>0</v>
      </c>
    </row>
    <row r="7">
      <c r="A7" s="17" t="s">
        <v>3</v>
      </c>
      <c r="B7" s="17" t="str">
        <f>IF(EXACT("Percent", Pets!C209),,IF(EXACT("Count", Pets!C209),,IF(EXACT("", Pets!C209),,Pets!B209)))</f>
        <v>Epic</v>
      </c>
      <c r="C7" s="17" t="str">
        <f>IF(EXACT("Percent", Pets!C209),,IF(EXACT("Count", Pets!C209),,IF(EXACT("", Pets!C209),,Pets!C209)))</f>
        <v>Ancient Unicorn</v>
      </c>
      <c r="D7" s="46" t="str">
        <f>IF(EXACT("Percent", Pets!C209),,IF(EXACT("Count", Pets!C209),,IF(EXACT("", Pets!C209),,Pets!D209)))</f>
        <v/>
      </c>
      <c r="L7" s="47">
        <f t="shared" si="2"/>
        <v>5</v>
      </c>
      <c r="M7" s="17">
        <f t="shared" si="1"/>
        <v>0</v>
      </c>
      <c r="N7" s="17">
        <f t="shared" si="3"/>
        <v>0</v>
      </c>
    </row>
    <row r="8">
      <c r="A8" s="17" t="s">
        <v>4</v>
      </c>
      <c r="B8" s="17" t="str">
        <f>IF(EXACT("Percent", Pets!$C209),,IF(EXACT("Count", Pets!$C209),,IF(EXACT("", Pets!$C209),,Pets!$B209)))</f>
        <v>Epic</v>
      </c>
      <c r="C8" s="17" t="str">
        <f>IF(EXACT("Percent", Pets!$C209),,IF(EXACT("Count", Pets!$C209),,IF(EXACT("", Pets!$C209),,Pets!$C209)))</f>
        <v>Ancient Unicorn</v>
      </c>
      <c r="D8" s="46" t="str">
        <f>IF(EXACT("Percent", Pets!$C209),,IF(EXACT("Count", Pets!$C209),,IF(EXACT("", Pets!$C209),,Pets!$E209)))</f>
        <v/>
      </c>
      <c r="L8" s="47">
        <f t="shared" si="2"/>
        <v>6</v>
      </c>
      <c r="M8" s="17">
        <f t="shared" si="1"/>
        <v>0</v>
      </c>
      <c r="N8" s="17">
        <f t="shared" si="3"/>
        <v>0</v>
      </c>
    </row>
    <row r="9">
      <c r="A9" s="17" t="s">
        <v>5</v>
      </c>
      <c r="B9" s="17" t="str">
        <f>IF(EXACT("Percent", Pets!$C209),,IF(EXACT("Count", Pets!$C209),,IF(EXACT("", Pets!$C209),,Pets!$B209)))</f>
        <v>Epic</v>
      </c>
      <c r="C9" s="17" t="str">
        <f>IF(EXACT("Percent", Pets!$C209),,IF(EXACT("Count", Pets!$C209),,IF(EXACT("", Pets!$C209),,Pets!$C209)))</f>
        <v>Ancient Unicorn</v>
      </c>
      <c r="D9" s="46" t="str">
        <f>IF(EXACT("Percent", Pets!$C209),,IF(EXACT("Count", Pets!$C209),,IF(EXACT("", Pets!$C209),,Pets!$F209)))</f>
        <v/>
      </c>
      <c r="L9" s="47">
        <f t="shared" si="2"/>
        <v>7</v>
      </c>
      <c r="M9" s="17">
        <f t="shared" si="1"/>
        <v>0</v>
      </c>
      <c r="N9" s="17">
        <f t="shared" si="3"/>
        <v>0</v>
      </c>
    </row>
    <row r="10">
      <c r="A10" s="17" t="s">
        <v>6</v>
      </c>
      <c r="B10" s="17" t="str">
        <f>IF(EXACT("Percent", Pets!$C209),,IF(EXACT("Count", Pets!$C209),,IF(EXACT("", Pets!$C209),,Pets!$B209)))</f>
        <v>Epic</v>
      </c>
      <c r="C10" s="17" t="str">
        <f>IF(EXACT("Percent", Pets!$C209),,IF(EXACT("Count", Pets!$C209),,IF(EXACT("", Pets!$C209),,Pets!$C209)))</f>
        <v>Ancient Unicorn</v>
      </c>
      <c r="D10" s="46" t="str">
        <f>IF(EXACT("Percent", Pets!$C209),,IF(EXACT("Count", Pets!$C209),,IF(EXACT("", Pets!$C209),,Pets!$G209)))</f>
        <v/>
      </c>
      <c r="L10" s="47">
        <f t="shared" si="2"/>
        <v>8</v>
      </c>
      <c r="M10" s="17">
        <f t="shared" si="1"/>
        <v>0</v>
      </c>
      <c r="N10" s="17">
        <f t="shared" si="3"/>
        <v>0</v>
      </c>
    </row>
    <row r="11">
      <c r="A11" s="17" t="s">
        <v>7</v>
      </c>
      <c r="B11" s="17" t="str">
        <f>IF(EXACT("Percent", Pets!$C209),,IF(EXACT("Count", Pets!$C209),,IF(EXACT("", Pets!$C209),,Pets!$B209)))</f>
        <v>Epic</v>
      </c>
      <c r="C11" s="17" t="str">
        <f>IF(EXACT("Percent", Pets!$C209),,IF(EXACT("Count", Pets!$C209),,IF(EXACT("", Pets!$C209),,Pets!$C209)))</f>
        <v>Ancient Unicorn</v>
      </c>
      <c r="D11" s="46" t="str">
        <f>IF(EXACT("Percent", Pets!$C209),,IF(EXACT("Count", Pets!$C209),,IF(EXACT("", Pets!$C209),,Pets!$H209)))</f>
        <v/>
      </c>
      <c r="L11" s="47">
        <f t="shared" si="2"/>
        <v>9</v>
      </c>
      <c r="M11" s="17">
        <f t="shared" si="1"/>
        <v>0</v>
      </c>
      <c r="N11" s="17">
        <f t="shared" si="3"/>
        <v>0</v>
      </c>
    </row>
    <row r="12">
      <c r="A12" s="17" t="s">
        <v>3</v>
      </c>
      <c r="B12" s="17" t="str">
        <f>IF(EXACT("Percent", Pets!C131),,IF(EXACT("Count", Pets!C131),,IF(EXACT("", Pets!C131),,Pets!B131)))</f>
        <v>Rare</v>
      </c>
      <c r="C12" s="17" t="str">
        <f>IF(EXACT("Percent", Pets!C131),,IF(EXACT("Count", Pets!C131),,IF(EXACT("", Pets!C131),,Pets!C131)))</f>
        <v>Angelic Spirit</v>
      </c>
      <c r="D12" s="46" t="str">
        <f>IF(EXACT("Percent", Pets!C131),,IF(EXACT("Count", Pets!C131),,IF(EXACT("", Pets!C131),,Pets!D131)))</f>
        <v/>
      </c>
      <c r="L12" s="47">
        <f t="shared" si="2"/>
        <v>10</v>
      </c>
      <c r="M12" s="17">
        <f t="shared" si="1"/>
        <v>0</v>
      </c>
      <c r="N12" s="17">
        <f t="shared" si="3"/>
        <v>0</v>
      </c>
    </row>
    <row r="13">
      <c r="A13" s="17" t="s">
        <v>4</v>
      </c>
      <c r="B13" s="17" t="str">
        <f>IF(EXACT("Percent", Pets!$C131),,IF(EXACT("Count", Pets!$C131),,IF(EXACT("", Pets!$C131),,Pets!$B131)))</f>
        <v>Rare</v>
      </c>
      <c r="C13" s="17" t="str">
        <f>IF(EXACT("Percent", Pets!$C131),,IF(EXACT("Count", Pets!$C131),,IF(EXACT("", Pets!$C131),,Pets!$C131)))</f>
        <v>Angelic Spirit</v>
      </c>
      <c r="D13" s="46" t="str">
        <f>IF(EXACT("Percent", Pets!$C131),,IF(EXACT("Count", Pets!$C131),,IF(EXACT("", Pets!$C131),,Pets!$E131)))</f>
        <v/>
      </c>
      <c r="L13" s="47">
        <f t="shared" si="2"/>
        <v>11</v>
      </c>
      <c r="M13" s="17">
        <f t="shared" si="1"/>
        <v>0</v>
      </c>
      <c r="N13" s="17">
        <f t="shared" si="3"/>
        <v>0</v>
      </c>
    </row>
    <row r="14">
      <c r="A14" s="17" t="s">
        <v>5</v>
      </c>
      <c r="B14" s="17" t="str">
        <f>IF(EXACT("Percent", Pets!$C131),,IF(EXACT("Count", Pets!$C131),,IF(EXACT("", Pets!$C131),,Pets!$B131)))</f>
        <v>Rare</v>
      </c>
      <c r="C14" s="17" t="str">
        <f>IF(EXACT("Percent", Pets!$C131),,IF(EXACT("Count", Pets!$C131),,IF(EXACT("", Pets!$C131),,Pets!$C131)))</f>
        <v>Angelic Spirit</v>
      </c>
      <c r="D14" s="46" t="str">
        <f>IF(EXACT("Percent", Pets!$C131),,IF(EXACT("Count", Pets!$C131),,IF(EXACT("", Pets!$C131),,Pets!$F131)))</f>
        <v/>
      </c>
      <c r="L14" s="47">
        <f t="shared" si="2"/>
        <v>12</v>
      </c>
      <c r="M14" s="17">
        <f t="shared" si="1"/>
        <v>0</v>
      </c>
      <c r="N14" s="17">
        <f t="shared" si="3"/>
        <v>0</v>
      </c>
      <c r="P14" s="14"/>
    </row>
    <row r="15">
      <c r="A15" s="17" t="s">
        <v>6</v>
      </c>
      <c r="B15" s="17" t="str">
        <f>IF(EXACT("Percent", Pets!$C131),,IF(EXACT("Count", Pets!$C131),,IF(EXACT("", Pets!$C131),,Pets!$B131)))</f>
        <v>Rare</v>
      </c>
      <c r="C15" s="17" t="str">
        <f>IF(EXACT("Percent", Pets!$C131),,IF(EXACT("Count", Pets!$C131),,IF(EXACT("", Pets!$C131),,Pets!$C131)))</f>
        <v>Angelic Spirit</v>
      </c>
      <c r="D15" s="46" t="str">
        <f>IF(EXACT("Percent", Pets!$C131),,IF(EXACT("Count", Pets!$C131),,IF(EXACT("", Pets!$C131),,Pets!$G131)))</f>
        <v/>
      </c>
      <c r="L15" s="47">
        <f t="shared" si="2"/>
        <v>13</v>
      </c>
      <c r="M15" s="17">
        <f t="shared" si="1"/>
        <v>0</v>
      </c>
      <c r="N15" s="17">
        <f t="shared" si="3"/>
        <v>0</v>
      </c>
    </row>
    <row r="16">
      <c r="A16" s="17" t="s">
        <v>7</v>
      </c>
      <c r="B16" s="17" t="str">
        <f>IF(EXACT("Percent", Pets!$C131),,IF(EXACT("Count", Pets!$C131),,IF(EXACT("", Pets!$C131),,Pets!$B131)))</f>
        <v>Rare</v>
      </c>
      <c r="C16" s="17" t="str">
        <f>IF(EXACT("Percent", Pets!$C131),,IF(EXACT("Count", Pets!$C131),,IF(EXACT("", Pets!$C131),,Pets!$C131)))</f>
        <v>Angelic Spirit</v>
      </c>
      <c r="D16" s="46" t="str">
        <f>IF(EXACT("Percent", Pets!$C131),,IF(EXACT("Count", Pets!$C131),,IF(EXACT("", Pets!$C131),,Pets!$H131)))</f>
        <v/>
      </c>
      <c r="L16" s="47">
        <f t="shared" si="2"/>
        <v>14</v>
      </c>
      <c r="M16" s="17">
        <f t="shared" si="1"/>
        <v>0</v>
      </c>
      <c r="N16" s="17">
        <f t="shared" si="3"/>
        <v>0</v>
      </c>
    </row>
    <row r="17">
      <c r="A17" s="17" t="s">
        <v>3</v>
      </c>
      <c r="B17" s="17" t="str">
        <f>IF(EXACT("Percent", Pets!C180),,IF(EXACT("Count", Pets!C180),,IF(EXACT("", Pets!C180),,Pets!B180)))</f>
        <v>Epic</v>
      </c>
      <c r="C17" s="17" t="str">
        <f>IF(EXACT("Percent", Pets!C180),,IF(EXACT("Count", Pets!C180),,IF(EXACT("", Pets!C180),,Pets!C180)))</f>
        <v>Anglerfish</v>
      </c>
      <c r="D17" s="46" t="str">
        <f>IF(EXACT("Percent", Pets!C180),,IF(EXACT("Count", Pets!C180),,IF(EXACT("", Pets!C180),,Pets!D180)))</f>
        <v/>
      </c>
      <c r="L17" s="47">
        <f t="shared" si="2"/>
        <v>15</v>
      </c>
      <c r="M17" s="17">
        <f t="shared" si="1"/>
        <v>0</v>
      </c>
      <c r="N17" s="17">
        <f t="shared" si="3"/>
        <v>0</v>
      </c>
    </row>
    <row r="18">
      <c r="A18" s="17" t="s">
        <v>4</v>
      </c>
      <c r="B18" s="17" t="str">
        <f>IF(EXACT("Percent", Pets!$C180),,IF(EXACT("Count", Pets!$C180),,IF(EXACT("", Pets!$C180),,Pets!$B180)))</f>
        <v>Epic</v>
      </c>
      <c r="C18" s="17" t="str">
        <f>IF(EXACT("Percent", Pets!$C180),,IF(EXACT("Count", Pets!$C180),,IF(EXACT("", Pets!$C180),,Pets!$C180)))</f>
        <v>Anglerfish</v>
      </c>
      <c r="D18" s="46" t="str">
        <f>IF(EXACT("Percent", Pets!$C180),,IF(EXACT("Count", Pets!$C180),,IF(EXACT("", Pets!$C180),,Pets!$E180)))</f>
        <v/>
      </c>
      <c r="L18" s="47">
        <f t="shared" si="2"/>
        <v>16</v>
      </c>
      <c r="M18" s="17">
        <f t="shared" si="1"/>
        <v>0</v>
      </c>
      <c r="N18" s="17">
        <f t="shared" si="3"/>
        <v>0</v>
      </c>
    </row>
    <row r="19">
      <c r="A19" s="17" t="s">
        <v>5</v>
      </c>
      <c r="B19" s="17" t="str">
        <f>IF(EXACT("Percent", Pets!$C180),,IF(EXACT("Count", Pets!$C180),,IF(EXACT("", Pets!$C180),,Pets!$B180)))</f>
        <v>Epic</v>
      </c>
      <c r="C19" s="17" t="str">
        <f>IF(EXACT("Percent", Pets!$C180),,IF(EXACT("Count", Pets!$C180),,IF(EXACT("", Pets!$C180),,Pets!$C180)))</f>
        <v>Anglerfish</v>
      </c>
      <c r="D19" s="46" t="str">
        <f>IF(EXACT("Percent", Pets!$C180),,IF(EXACT("Count", Pets!$C180),,IF(EXACT("", Pets!$C180),,Pets!$F180)))</f>
        <v/>
      </c>
      <c r="L19" s="47">
        <f t="shared" si="2"/>
        <v>17</v>
      </c>
      <c r="M19" s="17">
        <f t="shared" si="1"/>
        <v>0</v>
      </c>
      <c r="N19" s="17">
        <f t="shared" si="3"/>
        <v>0</v>
      </c>
    </row>
    <row r="20">
      <c r="A20" s="17" t="s">
        <v>6</v>
      </c>
      <c r="B20" s="17" t="str">
        <f>IF(EXACT("Percent", Pets!$C180),,IF(EXACT("Count", Pets!$C180),,IF(EXACT("", Pets!$C180),,Pets!$B180)))</f>
        <v>Epic</v>
      </c>
      <c r="C20" s="17" t="str">
        <f>IF(EXACT("Percent", Pets!$C180),,IF(EXACT("Count", Pets!$C180),,IF(EXACT("", Pets!$C180),,Pets!$C180)))</f>
        <v>Anglerfish</v>
      </c>
      <c r="D20" s="46" t="str">
        <f>IF(EXACT("Percent", Pets!$C180),,IF(EXACT("Count", Pets!$C180),,IF(EXACT("", Pets!$C180),,Pets!$G180)))</f>
        <v/>
      </c>
      <c r="L20" s="47">
        <f t="shared" si="2"/>
        <v>18</v>
      </c>
      <c r="M20" s="17">
        <f t="shared" si="1"/>
        <v>0</v>
      </c>
      <c r="N20" s="17">
        <f t="shared" si="3"/>
        <v>0</v>
      </c>
    </row>
    <row r="21">
      <c r="A21" s="17" t="s">
        <v>7</v>
      </c>
      <c r="B21" s="17" t="str">
        <f>IF(EXACT("Percent", Pets!$C180),,IF(EXACT("Count", Pets!$C180),,IF(EXACT("", Pets!$C180),,Pets!$B180)))</f>
        <v>Epic</v>
      </c>
      <c r="C21" s="17" t="str">
        <f>IF(EXACT("Percent", Pets!$C180),,IF(EXACT("Count", Pets!$C180),,IF(EXACT("", Pets!$C180),,Pets!$C180)))</f>
        <v>Anglerfish</v>
      </c>
      <c r="D21" s="46" t="str">
        <f>IF(EXACT("Percent", Pets!$C180),,IF(EXACT("Count", Pets!$C180),,IF(EXACT("", Pets!$C180),,Pets!$H180)))</f>
        <v/>
      </c>
      <c r="L21" s="47">
        <f t="shared" si="2"/>
        <v>19</v>
      </c>
      <c r="M21" s="17">
        <f t="shared" si="1"/>
        <v>0</v>
      </c>
      <c r="N21" s="17">
        <f t="shared" si="3"/>
        <v>0</v>
      </c>
    </row>
    <row r="22">
      <c r="A22" s="17" t="s">
        <v>3</v>
      </c>
      <c r="B22" s="17" t="str">
        <f>IF(EXACT("Percent", Pets!C168),,IF(EXACT("Count", Pets!C168),,IF(EXACT("", Pets!C168),,Pets!B168)))</f>
        <v>Epic</v>
      </c>
      <c r="C22" s="17" t="str">
        <f>IF(EXACT("Percent", Pets!C168),,IF(EXACT("Count", Pets!C168),,IF(EXACT("", Pets!C168),,Pets!C168)))</f>
        <v>Angry Bull</v>
      </c>
      <c r="D22" s="46" t="str">
        <f>IF(EXACT("Percent", Pets!C168),,IF(EXACT("Count", Pets!C168),,IF(EXACT("", Pets!C168),,Pets!D168)))</f>
        <v/>
      </c>
      <c r="L22" s="47">
        <f t="shared" si="2"/>
        <v>20</v>
      </c>
      <c r="M22" s="17">
        <f t="shared" si="1"/>
        <v>0</v>
      </c>
      <c r="N22" s="17">
        <f t="shared" si="3"/>
        <v>0</v>
      </c>
    </row>
    <row r="23">
      <c r="A23" s="17" t="s">
        <v>4</v>
      </c>
      <c r="B23" s="17" t="str">
        <f>IF(EXACT("Percent", Pets!$C168),,IF(EXACT("Count", Pets!$C168),,IF(EXACT("", Pets!$C168),,Pets!$B168)))</f>
        <v>Epic</v>
      </c>
      <c r="C23" s="17" t="str">
        <f>IF(EXACT("Percent", Pets!$C168),,IF(EXACT("Count", Pets!$C168),,IF(EXACT("", Pets!$C168),,Pets!$C168)))</f>
        <v>Angry Bull</v>
      </c>
      <c r="D23" s="46" t="str">
        <f>IF(EXACT("Percent", Pets!$C168),,IF(EXACT("Count", Pets!$C168),,IF(EXACT("", Pets!$C168),,Pets!$E168)))</f>
        <v/>
      </c>
      <c r="L23" s="47">
        <f t="shared" si="2"/>
        <v>21</v>
      </c>
      <c r="M23" s="17">
        <f t="shared" si="1"/>
        <v>0</v>
      </c>
      <c r="N23" s="17">
        <f t="shared" si="3"/>
        <v>0</v>
      </c>
    </row>
    <row r="24">
      <c r="A24" s="17" t="s">
        <v>5</v>
      </c>
      <c r="B24" s="17" t="str">
        <f>IF(EXACT("Percent", Pets!$C168),,IF(EXACT("Count", Pets!$C168),,IF(EXACT("", Pets!$C168),,Pets!$B168)))</f>
        <v>Epic</v>
      </c>
      <c r="C24" s="17" t="str">
        <f>IF(EXACT("Percent", Pets!$C168),,IF(EXACT("Count", Pets!$C168),,IF(EXACT("", Pets!$C168),,Pets!$C168)))</f>
        <v>Angry Bull</v>
      </c>
      <c r="D24" s="46" t="str">
        <f>IF(EXACT("Percent", Pets!$C168),,IF(EXACT("Count", Pets!$C168),,IF(EXACT("", Pets!$C168),,Pets!$F168)))</f>
        <v/>
      </c>
      <c r="L24" s="47">
        <f t="shared" si="2"/>
        <v>22</v>
      </c>
      <c r="M24" s="17">
        <f t="shared" si="1"/>
        <v>0</v>
      </c>
      <c r="N24" s="17">
        <f t="shared" si="3"/>
        <v>0</v>
      </c>
    </row>
    <row r="25">
      <c r="A25" s="17" t="s">
        <v>6</v>
      </c>
      <c r="B25" s="17" t="str">
        <f>IF(EXACT("Percent", Pets!$C168),,IF(EXACT("Count", Pets!$C168),,IF(EXACT("", Pets!$C168),,Pets!$B168)))</f>
        <v>Epic</v>
      </c>
      <c r="C25" s="17" t="str">
        <f>IF(EXACT("Percent", Pets!$C168),,IF(EXACT("Count", Pets!$C168),,IF(EXACT("", Pets!$C168),,Pets!$C168)))</f>
        <v>Angry Bull</v>
      </c>
      <c r="D25" s="46" t="str">
        <f>IF(EXACT("Percent", Pets!$C168),,IF(EXACT("Count", Pets!$C168),,IF(EXACT("", Pets!$C168),,Pets!$G168)))</f>
        <v/>
      </c>
      <c r="L25" s="47">
        <f t="shared" si="2"/>
        <v>23</v>
      </c>
      <c r="M25" s="17">
        <f t="shared" si="1"/>
        <v>0</v>
      </c>
      <c r="N25" s="17">
        <f t="shared" si="3"/>
        <v>0</v>
      </c>
    </row>
    <row r="26">
      <c r="A26" s="17" t="s">
        <v>7</v>
      </c>
      <c r="B26" s="17" t="str">
        <f>IF(EXACT("Percent", Pets!$C168),,IF(EXACT("Count", Pets!$C168),,IF(EXACT("", Pets!$C168),,Pets!$B168)))</f>
        <v>Epic</v>
      </c>
      <c r="C26" s="17" t="str">
        <f>IF(EXACT("Percent", Pets!$C168),,IF(EXACT("Count", Pets!$C168),,IF(EXACT("", Pets!$C168),,Pets!$C168)))</f>
        <v>Angry Bull</v>
      </c>
      <c r="D26" s="46" t="str">
        <f>IF(EXACT("Percent", Pets!$C168),,IF(EXACT("Count", Pets!$C168),,IF(EXACT("", Pets!$C168),,Pets!$H168)))</f>
        <v/>
      </c>
      <c r="L26" s="47">
        <f t="shared" si="2"/>
        <v>24</v>
      </c>
      <c r="M26" s="17">
        <f t="shared" si="1"/>
        <v>0</v>
      </c>
      <c r="N26" s="17">
        <f t="shared" si="3"/>
        <v>0</v>
      </c>
    </row>
    <row r="27">
      <c r="A27" s="17" t="s">
        <v>3</v>
      </c>
      <c r="B27" s="17" t="str">
        <f>IF(EXACT("Percent", Pets!C41),,IF(EXACT("Count", Pets!C41),,IF(EXACT("", Pets!C41),,Pets!B41)))</f>
        <v>Common</v>
      </c>
      <c r="C27" s="17" t="str">
        <f>IF(EXACT("Percent", Pets!C41),,IF(EXACT("Count", Pets!C41),,IF(EXACT("", Pets!C41),,Pets!C41)))</f>
        <v>Angry Dino</v>
      </c>
      <c r="D27" s="46" t="str">
        <f>IF(EXACT("Percent", Pets!C41),,IF(EXACT("Count", Pets!C41),,IF(EXACT("", Pets!C41),,Pets!D41)))</f>
        <v/>
      </c>
      <c r="L27" s="47">
        <f t="shared" si="2"/>
        <v>25</v>
      </c>
      <c r="M27" s="17">
        <f t="shared" si="1"/>
        <v>0</v>
      </c>
      <c r="N27" s="17">
        <f t="shared" si="3"/>
        <v>0</v>
      </c>
    </row>
    <row r="28">
      <c r="A28" s="17" t="s">
        <v>4</v>
      </c>
      <c r="B28" s="17" t="str">
        <f>IF(EXACT("Percent", Pets!$C41),,IF(EXACT("Count", Pets!$C41),,IF(EXACT("", Pets!$C41),,Pets!$B41)))</f>
        <v>Common</v>
      </c>
      <c r="C28" s="17" t="str">
        <f>IF(EXACT("Percent", Pets!$C41),,IF(EXACT("Count", Pets!$C41),,IF(EXACT("", Pets!$C41),,Pets!$C41)))</f>
        <v>Angry Dino</v>
      </c>
      <c r="D28" s="46" t="str">
        <f>IF(EXACT("Percent", Pets!$C41),,IF(EXACT("Count", Pets!$C41),,IF(EXACT("", Pets!$C41),,Pets!$E41)))</f>
        <v/>
      </c>
      <c r="L28" s="47">
        <f t="shared" si="2"/>
        <v>26</v>
      </c>
      <c r="M28" s="17">
        <f t="shared" si="1"/>
        <v>0</v>
      </c>
      <c r="N28" s="17">
        <f t="shared" si="3"/>
        <v>0</v>
      </c>
    </row>
    <row r="29">
      <c r="A29" s="17" t="s">
        <v>5</v>
      </c>
      <c r="B29" s="17" t="str">
        <f>IF(EXACT("Percent", Pets!$C41),,IF(EXACT("Count", Pets!$C41),,IF(EXACT("", Pets!$C41),,Pets!$B41)))</f>
        <v>Common</v>
      </c>
      <c r="C29" s="17" t="str">
        <f>IF(EXACT("Percent", Pets!$C41),,IF(EXACT("Count", Pets!$C41),,IF(EXACT("", Pets!$C41),,Pets!$C41)))</f>
        <v>Angry Dino</v>
      </c>
      <c r="D29" s="46" t="str">
        <f>IF(EXACT("Percent", Pets!$C41),,IF(EXACT("Count", Pets!$C41),,IF(EXACT("", Pets!$C41),,Pets!$F41)))</f>
        <v/>
      </c>
      <c r="L29" s="47">
        <f t="shared" si="2"/>
        <v>27</v>
      </c>
      <c r="M29" s="17">
        <f t="shared" si="1"/>
        <v>0</v>
      </c>
      <c r="N29" s="17">
        <f t="shared" si="3"/>
        <v>0</v>
      </c>
    </row>
    <row r="30">
      <c r="A30" s="17" t="s">
        <v>6</v>
      </c>
      <c r="B30" s="17" t="str">
        <f>IF(EXACT("Percent", Pets!$C41),,IF(EXACT("Count", Pets!$C41),,IF(EXACT("", Pets!$C41),,Pets!$B41)))</f>
        <v>Common</v>
      </c>
      <c r="C30" s="17" t="str">
        <f>IF(EXACT("Percent", Pets!$C41),,IF(EXACT("Count", Pets!$C41),,IF(EXACT("", Pets!$C41),,Pets!$C41)))</f>
        <v>Angry Dino</v>
      </c>
      <c r="D30" s="46" t="str">
        <f>IF(EXACT("Percent", Pets!$C41),,IF(EXACT("Count", Pets!$C41),,IF(EXACT("", Pets!$C41),,Pets!$G41)))</f>
        <v/>
      </c>
      <c r="L30" s="47">
        <f t="shared" si="2"/>
        <v>28</v>
      </c>
      <c r="M30" s="17">
        <f t="shared" si="1"/>
        <v>0</v>
      </c>
      <c r="N30" s="17">
        <f t="shared" si="3"/>
        <v>0</v>
      </c>
    </row>
    <row r="31">
      <c r="A31" s="17" t="s">
        <v>7</v>
      </c>
      <c r="B31" s="17" t="str">
        <f>IF(EXACT("Percent", Pets!$C41),,IF(EXACT("Count", Pets!$C41),,IF(EXACT("", Pets!$C41),,Pets!$B41)))</f>
        <v>Common</v>
      </c>
      <c r="C31" s="17" t="str">
        <f>IF(EXACT("Percent", Pets!$C41),,IF(EXACT("Count", Pets!$C41),,IF(EXACT("", Pets!$C41),,Pets!$C41)))</f>
        <v>Angry Dino</v>
      </c>
      <c r="D31" s="46" t="str">
        <f>IF(EXACT("Percent", Pets!$C41),,IF(EXACT("Count", Pets!$C41),,IF(EXACT("", Pets!$C41),,Pets!$H41)))</f>
        <v/>
      </c>
      <c r="L31" s="47">
        <f t="shared" si="2"/>
        <v>29</v>
      </c>
      <c r="M31" s="17">
        <f t="shared" si="1"/>
        <v>0</v>
      </c>
      <c r="N31" s="17">
        <f t="shared" si="3"/>
        <v>0</v>
      </c>
    </row>
    <row r="32">
      <c r="A32" s="17" t="s">
        <v>3</v>
      </c>
      <c r="B32" s="17" t="str">
        <f>IF(EXACT("Percent", Pets!C114),,IF(EXACT("Count", Pets!C114),,IF(EXACT("", Pets!C114),,Pets!B114)))</f>
        <v>Rare</v>
      </c>
      <c r="C32" s="17" t="str">
        <f>IF(EXACT("Percent", Pets!C114),,IF(EXACT("Count", Pets!C114),,IF(EXACT("", Pets!C114),,Pets!C114)))</f>
        <v>Anteater</v>
      </c>
      <c r="D32" s="46" t="str">
        <f>IF(EXACT("Percent", Pets!C114),,IF(EXACT("Count", Pets!C114),,IF(EXACT("", Pets!C114),,Pets!D114)))</f>
        <v/>
      </c>
      <c r="L32" s="47">
        <f t="shared" si="2"/>
        <v>30</v>
      </c>
      <c r="M32" s="17">
        <f t="shared" si="1"/>
        <v>0</v>
      </c>
      <c r="N32" s="17">
        <f t="shared" si="3"/>
        <v>0</v>
      </c>
    </row>
    <row r="33">
      <c r="A33" s="17" t="s">
        <v>4</v>
      </c>
      <c r="B33" s="17" t="str">
        <f>IF(EXACT("Percent", Pets!$C114),,IF(EXACT("Count", Pets!$C114),,IF(EXACT("", Pets!$C114),,Pets!$B114)))</f>
        <v>Rare</v>
      </c>
      <c r="C33" s="17" t="str">
        <f>IF(EXACT("Percent", Pets!$C114),,IF(EXACT("Count", Pets!$C114),,IF(EXACT("", Pets!$C114),,Pets!$C114)))</f>
        <v>Anteater</v>
      </c>
      <c r="D33" s="46" t="str">
        <f>IF(EXACT("Percent", Pets!$C114),,IF(EXACT("Count", Pets!$C114),,IF(EXACT("", Pets!$C114),,Pets!$E114)))</f>
        <v/>
      </c>
      <c r="L33" s="47">
        <f t="shared" si="2"/>
        <v>31</v>
      </c>
      <c r="M33" s="17">
        <f t="shared" si="1"/>
        <v>0</v>
      </c>
      <c r="N33" s="17">
        <f t="shared" si="3"/>
        <v>0</v>
      </c>
    </row>
    <row r="34">
      <c r="A34" s="17" t="s">
        <v>5</v>
      </c>
      <c r="B34" s="17" t="str">
        <f>IF(EXACT("Percent", Pets!$C114),,IF(EXACT("Count", Pets!$C114),,IF(EXACT("", Pets!$C114),,Pets!$B114)))</f>
        <v>Rare</v>
      </c>
      <c r="C34" s="17" t="str">
        <f>IF(EXACT("Percent", Pets!$C114),,IF(EXACT("Count", Pets!$C114),,IF(EXACT("", Pets!$C114),,Pets!$C114)))</f>
        <v>Anteater</v>
      </c>
      <c r="D34" s="46" t="str">
        <f>IF(EXACT("Percent", Pets!$C114),,IF(EXACT("Count", Pets!$C114),,IF(EXACT("", Pets!$C114),,Pets!$F114)))</f>
        <v/>
      </c>
      <c r="L34" s="47">
        <f t="shared" si="2"/>
        <v>32</v>
      </c>
      <c r="M34" s="17">
        <f t="shared" si="1"/>
        <v>0</v>
      </c>
      <c r="N34" s="17">
        <f t="shared" si="3"/>
        <v>0</v>
      </c>
    </row>
    <row r="35">
      <c r="A35" s="17" t="s">
        <v>6</v>
      </c>
      <c r="B35" s="17" t="str">
        <f>IF(EXACT("Percent", Pets!$C114),,IF(EXACT("Count", Pets!$C114),,IF(EXACT("", Pets!$C114),,Pets!$B114)))</f>
        <v>Rare</v>
      </c>
      <c r="C35" s="17" t="str">
        <f>IF(EXACT("Percent", Pets!$C114),,IF(EXACT("Count", Pets!$C114),,IF(EXACT("", Pets!$C114),,Pets!$C114)))</f>
        <v>Anteater</v>
      </c>
      <c r="D35" s="46" t="str">
        <f>IF(EXACT("Percent", Pets!$C114),,IF(EXACT("Count", Pets!$C114),,IF(EXACT("", Pets!$C114),,Pets!$G114)))</f>
        <v/>
      </c>
      <c r="L35" s="47">
        <f t="shared" si="2"/>
        <v>33</v>
      </c>
      <c r="M35" s="17">
        <f t="shared" si="1"/>
        <v>0</v>
      </c>
      <c r="N35" s="17">
        <f t="shared" si="3"/>
        <v>0</v>
      </c>
    </row>
    <row r="36">
      <c r="A36" s="17" t="s">
        <v>7</v>
      </c>
      <c r="B36" s="17" t="str">
        <f>IF(EXACT("Percent", Pets!$C114),,IF(EXACT("Count", Pets!$C114),,IF(EXACT("", Pets!$C114),,Pets!$B114)))</f>
        <v>Rare</v>
      </c>
      <c r="C36" s="17" t="str">
        <f>IF(EXACT("Percent", Pets!$C114),,IF(EXACT("Count", Pets!$C114),,IF(EXACT("", Pets!$C114),,Pets!$C114)))</f>
        <v>Anteater</v>
      </c>
      <c r="D36" s="46" t="str">
        <f>IF(EXACT("Percent", Pets!$C114),,IF(EXACT("Count", Pets!$C114),,IF(EXACT("", Pets!$C114),,Pets!$H114)))</f>
        <v/>
      </c>
      <c r="L36" s="47">
        <f t="shared" si="2"/>
        <v>34</v>
      </c>
      <c r="M36" s="17">
        <f t="shared" si="1"/>
        <v>0</v>
      </c>
      <c r="N36" s="17">
        <f t="shared" si="3"/>
        <v>0</v>
      </c>
    </row>
    <row r="37">
      <c r="A37" s="17" t="s">
        <v>3</v>
      </c>
      <c r="B37" s="17" t="str">
        <f>IF(EXACT("Percent", Pets!C40),,IF(EXACT("Count", Pets!C40),,IF(EXACT("", Pets!C40),,Pets!B40)))</f>
        <v>Common</v>
      </c>
      <c r="C37" s="17" t="str">
        <f>IF(EXACT("Percent", Pets!C40),,IF(EXACT("Count", Pets!C40),,IF(EXACT("", Pets!C40),,Pets!C40)))</f>
        <v>Aqua Dino</v>
      </c>
      <c r="D37" s="46" t="str">
        <f>IF(EXACT("Percent", Pets!C40),,IF(EXACT("Count", Pets!C40),,IF(EXACT("", Pets!C40),,Pets!D40)))</f>
        <v/>
      </c>
      <c r="L37" s="47">
        <f t="shared" si="2"/>
        <v>35</v>
      </c>
      <c r="M37" s="17">
        <f t="shared" si="1"/>
        <v>0</v>
      </c>
      <c r="N37" s="17">
        <f t="shared" si="3"/>
        <v>0</v>
      </c>
    </row>
    <row r="38">
      <c r="A38" s="17" t="s">
        <v>4</v>
      </c>
      <c r="B38" s="17" t="str">
        <f>IF(EXACT("Percent", Pets!$C40),,IF(EXACT("Count", Pets!$C40),,IF(EXACT("", Pets!$C40),,Pets!$B40)))</f>
        <v>Common</v>
      </c>
      <c r="C38" s="17" t="str">
        <f>IF(EXACT("Percent", Pets!$C40),,IF(EXACT("Count", Pets!$C40),,IF(EXACT("", Pets!$C40),,Pets!$C40)))</f>
        <v>Aqua Dino</v>
      </c>
      <c r="D38" s="46" t="str">
        <f>IF(EXACT("Percent", Pets!$C40),,IF(EXACT("Count", Pets!$C40),,IF(EXACT("", Pets!$C40),,Pets!$E40)))</f>
        <v/>
      </c>
      <c r="L38" s="47">
        <f t="shared" si="2"/>
        <v>36</v>
      </c>
      <c r="M38" s="17">
        <f t="shared" si="1"/>
        <v>0</v>
      </c>
      <c r="N38" s="17">
        <f t="shared" si="3"/>
        <v>0</v>
      </c>
    </row>
    <row r="39">
      <c r="A39" s="17" t="s">
        <v>5</v>
      </c>
      <c r="B39" s="17" t="str">
        <f>IF(EXACT("Percent", Pets!$C40),,IF(EXACT("Count", Pets!$C40),,IF(EXACT("", Pets!$C40),,Pets!$B40)))</f>
        <v>Common</v>
      </c>
      <c r="C39" s="17" t="str">
        <f>IF(EXACT("Percent", Pets!$C40),,IF(EXACT("Count", Pets!$C40),,IF(EXACT("", Pets!$C40),,Pets!$C40)))</f>
        <v>Aqua Dino</v>
      </c>
      <c r="D39" s="46" t="str">
        <f>IF(EXACT("Percent", Pets!$C40),,IF(EXACT("Count", Pets!$C40),,IF(EXACT("", Pets!$C40),,Pets!$F40)))</f>
        <v/>
      </c>
      <c r="L39" s="47">
        <f t="shared" si="2"/>
        <v>37</v>
      </c>
      <c r="M39" s="17">
        <f t="shared" si="1"/>
        <v>0</v>
      </c>
      <c r="N39" s="17">
        <f t="shared" si="3"/>
        <v>0</v>
      </c>
    </row>
    <row r="40">
      <c r="A40" s="17" t="s">
        <v>6</v>
      </c>
      <c r="B40" s="17" t="str">
        <f>IF(EXACT("Percent", Pets!$C40),,IF(EXACT("Count", Pets!$C40),,IF(EXACT("", Pets!$C40),,Pets!$B40)))</f>
        <v>Common</v>
      </c>
      <c r="C40" s="17" t="str">
        <f>IF(EXACT("Percent", Pets!$C40),,IF(EXACT("Count", Pets!$C40),,IF(EXACT("", Pets!$C40),,Pets!$C40)))</f>
        <v>Aqua Dino</v>
      </c>
      <c r="D40" s="46" t="str">
        <f>IF(EXACT("Percent", Pets!$C40),,IF(EXACT("Count", Pets!$C40),,IF(EXACT("", Pets!$C40),,Pets!$G40)))</f>
        <v/>
      </c>
      <c r="L40" s="47">
        <f t="shared" si="2"/>
        <v>38</v>
      </c>
      <c r="M40" s="17">
        <f t="shared" si="1"/>
        <v>0</v>
      </c>
      <c r="N40" s="17">
        <f t="shared" si="3"/>
        <v>0</v>
      </c>
    </row>
    <row r="41">
      <c r="A41" s="17" t="s">
        <v>7</v>
      </c>
      <c r="B41" s="17" t="str">
        <f>IF(EXACT("Percent", Pets!$C40),,IF(EXACT("Count", Pets!$C40),,IF(EXACT("", Pets!$C40),,Pets!$B40)))</f>
        <v>Common</v>
      </c>
      <c r="C41" s="17" t="str">
        <f>IF(EXACT("Percent", Pets!$C40),,IF(EXACT("Count", Pets!$C40),,IF(EXACT("", Pets!$C40),,Pets!$C40)))</f>
        <v>Aqua Dino</v>
      </c>
      <c r="D41" s="46" t="str">
        <f>IF(EXACT("Percent", Pets!$C40),,IF(EXACT("Count", Pets!$C40),,IF(EXACT("", Pets!$C40),,Pets!$H40)))</f>
        <v/>
      </c>
      <c r="L41" s="47">
        <f t="shared" si="2"/>
        <v>39</v>
      </c>
      <c r="M41" s="17">
        <f t="shared" si="1"/>
        <v>0</v>
      </c>
      <c r="N41" s="17">
        <f t="shared" si="3"/>
        <v>0</v>
      </c>
    </row>
    <row r="42">
      <c r="A42" s="17" t="s">
        <v>3</v>
      </c>
      <c r="B42" s="17" t="str">
        <f>IF(EXACT("Percent", Pets!C73),,IF(EXACT("Count", Pets!C73),,IF(EXACT("", Pets!C73),,Pets!B73)))</f>
        <v>Uncommon</v>
      </c>
      <c r="C42" s="17" t="str">
        <f>IF(EXACT("Percent", Pets!C73),,IF(EXACT("Count", Pets!C73),,IF(EXACT("", Pets!C73),,Pets!C73)))</f>
        <v>Aquatic Hatchling</v>
      </c>
      <c r="D42" s="46" t="str">
        <f>IF(EXACT("Percent", Pets!C73),,IF(EXACT("Count", Pets!C73),,IF(EXACT("", Pets!C73),,Pets!D73)))</f>
        <v/>
      </c>
      <c r="L42" s="47">
        <f t="shared" si="2"/>
        <v>40</v>
      </c>
      <c r="M42" s="17">
        <f t="shared" si="1"/>
        <v>0</v>
      </c>
      <c r="N42" s="17">
        <f t="shared" si="3"/>
        <v>0</v>
      </c>
    </row>
    <row r="43">
      <c r="A43" s="17" t="s">
        <v>4</v>
      </c>
      <c r="B43" s="17" t="str">
        <f>IF(EXACT("Percent", Pets!$C73),,IF(EXACT("Count", Pets!$C73),,IF(EXACT("", Pets!$C73),,Pets!$B73)))</f>
        <v>Uncommon</v>
      </c>
      <c r="C43" s="17" t="str">
        <f>IF(EXACT("Percent", Pets!$C73),,IF(EXACT("Count", Pets!$C73),,IF(EXACT("", Pets!$C73),,Pets!$C73)))</f>
        <v>Aquatic Hatchling</v>
      </c>
      <c r="D43" s="46" t="str">
        <f>IF(EXACT("Percent", Pets!$C73),,IF(EXACT("Count", Pets!$C73),,IF(EXACT("", Pets!$C73),,Pets!$E73)))</f>
        <v/>
      </c>
      <c r="L43" s="47">
        <f t="shared" si="2"/>
        <v>41</v>
      </c>
      <c r="M43" s="17">
        <f t="shared" si="1"/>
        <v>0</v>
      </c>
      <c r="N43" s="17">
        <f t="shared" si="3"/>
        <v>0</v>
      </c>
    </row>
    <row r="44">
      <c r="A44" s="17" t="s">
        <v>5</v>
      </c>
      <c r="B44" s="17" t="str">
        <f>IF(EXACT("Percent", Pets!$C73),,IF(EXACT("Count", Pets!$C73),,IF(EXACT("", Pets!$C73),,Pets!$B73)))</f>
        <v>Uncommon</v>
      </c>
      <c r="C44" s="17" t="str">
        <f>IF(EXACT("Percent", Pets!$C73),,IF(EXACT("Count", Pets!$C73),,IF(EXACT("", Pets!$C73),,Pets!$C73)))</f>
        <v>Aquatic Hatchling</v>
      </c>
      <c r="D44" s="46" t="str">
        <f>IF(EXACT("Percent", Pets!$C73),,IF(EXACT("Count", Pets!$C73),,IF(EXACT("", Pets!$C73),,Pets!$F73)))</f>
        <v/>
      </c>
      <c r="L44" s="47">
        <f t="shared" si="2"/>
        <v>42</v>
      </c>
      <c r="M44" s="17">
        <f t="shared" si="1"/>
        <v>0</v>
      </c>
      <c r="N44" s="17">
        <f t="shared" si="3"/>
        <v>0</v>
      </c>
    </row>
    <row r="45">
      <c r="A45" s="17" t="s">
        <v>6</v>
      </c>
      <c r="B45" s="17" t="str">
        <f>IF(EXACT("Percent", Pets!$C73),,IF(EXACT("Count", Pets!$C73),,IF(EXACT("", Pets!$C73),,Pets!$B73)))</f>
        <v>Uncommon</v>
      </c>
      <c r="C45" s="17" t="str">
        <f>IF(EXACT("Percent", Pets!$C73),,IF(EXACT("Count", Pets!$C73),,IF(EXACT("", Pets!$C73),,Pets!$C73)))</f>
        <v>Aquatic Hatchling</v>
      </c>
      <c r="D45" s="46" t="str">
        <f>IF(EXACT("Percent", Pets!$C73),,IF(EXACT("Count", Pets!$C73),,IF(EXACT("", Pets!$C73),,Pets!$G73)))</f>
        <v/>
      </c>
      <c r="L45" s="47">
        <f t="shared" si="2"/>
        <v>43</v>
      </c>
      <c r="M45" s="17">
        <f t="shared" si="1"/>
        <v>0</v>
      </c>
      <c r="N45" s="17">
        <f t="shared" si="3"/>
        <v>0</v>
      </c>
    </row>
    <row r="46">
      <c r="A46" s="17" t="s">
        <v>7</v>
      </c>
      <c r="B46" s="17" t="str">
        <f>IF(EXACT("Percent", Pets!$C73),,IF(EXACT("Count", Pets!$C73),,IF(EXACT("", Pets!$C73),,Pets!$B73)))</f>
        <v>Uncommon</v>
      </c>
      <c r="C46" s="17" t="str">
        <f>IF(EXACT("Percent", Pets!$C73),,IF(EXACT("Count", Pets!$C73),,IF(EXACT("", Pets!$C73),,Pets!$C73)))</f>
        <v>Aquatic Hatchling</v>
      </c>
      <c r="D46" s="46" t="str">
        <f>IF(EXACT("Percent", Pets!$C73),,IF(EXACT("Count", Pets!$C73),,IF(EXACT("", Pets!$C73),,Pets!$H73)))</f>
        <v/>
      </c>
      <c r="L46" s="47">
        <f t="shared" si="2"/>
        <v>44</v>
      </c>
      <c r="M46" s="17">
        <f t="shared" si="1"/>
        <v>0</v>
      </c>
      <c r="N46" s="17">
        <f t="shared" si="3"/>
        <v>0</v>
      </c>
    </row>
    <row r="47">
      <c r="A47" s="17" t="s">
        <v>3</v>
      </c>
      <c r="B47" s="17" t="str">
        <f>IF(EXACT("Percent", Pets!C145),,IF(EXACT("Count", Pets!C145),,IF(EXACT("", Pets!C145),,Pets!B145)))</f>
        <v>Rare</v>
      </c>
      <c r="C47" s="17" t="str">
        <f>IF(EXACT("Percent", Pets!C145),,IF(EXACT("Count", Pets!C145),,IF(EXACT("", Pets!C145),,Pets!C145)))</f>
        <v>Aquatic Moomoo</v>
      </c>
      <c r="D47" s="46" t="str">
        <f>IF(EXACT("Percent", Pets!C145),,IF(EXACT("Count", Pets!C145),,IF(EXACT("", Pets!C145),,Pets!D145)))</f>
        <v/>
      </c>
      <c r="L47" s="47">
        <f t="shared" si="2"/>
        <v>45</v>
      </c>
      <c r="M47" s="17">
        <f t="shared" si="1"/>
        <v>0</v>
      </c>
      <c r="N47" s="17">
        <f t="shared" si="3"/>
        <v>0</v>
      </c>
    </row>
    <row r="48">
      <c r="A48" s="17" t="s">
        <v>4</v>
      </c>
      <c r="B48" s="17" t="str">
        <f>IF(EXACT("Percent", Pets!$C145),,IF(EXACT("Count", Pets!$C145),,IF(EXACT("", Pets!$C145),,Pets!$B145)))</f>
        <v>Rare</v>
      </c>
      <c r="C48" s="17" t="str">
        <f>IF(EXACT("Percent", Pets!$C145),,IF(EXACT("Count", Pets!$C145),,IF(EXACT("", Pets!$C145),,Pets!$C145)))</f>
        <v>Aquatic Moomoo</v>
      </c>
      <c r="D48" s="46" t="str">
        <f>IF(EXACT("Percent", Pets!$C145),,IF(EXACT("Count", Pets!$C145),,IF(EXACT("", Pets!$C145),,Pets!$E145)))</f>
        <v/>
      </c>
      <c r="L48" s="47">
        <f t="shared" si="2"/>
        <v>46</v>
      </c>
      <c r="M48" s="17">
        <f t="shared" si="1"/>
        <v>0</v>
      </c>
      <c r="N48" s="17">
        <f t="shared" si="3"/>
        <v>0</v>
      </c>
    </row>
    <row r="49">
      <c r="A49" s="17" t="s">
        <v>5</v>
      </c>
      <c r="B49" s="17" t="str">
        <f>IF(EXACT("Percent", Pets!$C145),,IF(EXACT("Count", Pets!$C145),,IF(EXACT("", Pets!$C145),,Pets!$B145)))</f>
        <v>Rare</v>
      </c>
      <c r="C49" s="17" t="str">
        <f>IF(EXACT("Percent", Pets!$C145),,IF(EXACT("Count", Pets!$C145),,IF(EXACT("", Pets!$C145),,Pets!$C145)))</f>
        <v>Aquatic Moomoo</v>
      </c>
      <c r="D49" s="46" t="str">
        <f>IF(EXACT("Percent", Pets!$C145),,IF(EXACT("Count", Pets!$C145),,IF(EXACT("", Pets!$C145),,Pets!$F145)))</f>
        <v/>
      </c>
      <c r="L49" s="47">
        <f t="shared" si="2"/>
        <v>47</v>
      </c>
      <c r="M49" s="17">
        <f t="shared" si="1"/>
        <v>0</v>
      </c>
      <c r="N49" s="17">
        <f t="shared" si="3"/>
        <v>0</v>
      </c>
    </row>
    <row r="50">
      <c r="A50" s="17" t="s">
        <v>6</v>
      </c>
      <c r="B50" s="17" t="str">
        <f>IF(EXACT("Percent", Pets!$C145),,IF(EXACT("Count", Pets!$C145),,IF(EXACT("", Pets!$C145),,Pets!$B145)))</f>
        <v>Rare</v>
      </c>
      <c r="C50" s="17" t="str">
        <f>IF(EXACT("Percent", Pets!$C145),,IF(EXACT("Count", Pets!$C145),,IF(EXACT("", Pets!$C145),,Pets!$C145)))</f>
        <v>Aquatic Moomoo</v>
      </c>
      <c r="D50" s="46" t="str">
        <f>IF(EXACT("Percent", Pets!$C145),,IF(EXACT("Count", Pets!$C145),,IF(EXACT("", Pets!$C145),,Pets!$G145)))</f>
        <v/>
      </c>
      <c r="L50" s="47">
        <f t="shared" si="2"/>
        <v>48</v>
      </c>
      <c r="M50" s="17">
        <f t="shared" si="1"/>
        <v>0</v>
      </c>
      <c r="N50" s="17">
        <f t="shared" si="3"/>
        <v>0</v>
      </c>
    </row>
    <row r="51">
      <c r="A51" s="17" t="s">
        <v>7</v>
      </c>
      <c r="B51" s="17" t="str">
        <f>IF(EXACT("Percent", Pets!$C145),,IF(EXACT("Count", Pets!$C145),,IF(EXACT("", Pets!$C145),,Pets!$B145)))</f>
        <v>Rare</v>
      </c>
      <c r="C51" s="17" t="str">
        <f>IF(EXACT("Percent", Pets!$C145),,IF(EXACT("Count", Pets!$C145),,IF(EXACT("", Pets!$C145),,Pets!$C145)))</f>
        <v>Aquatic Moomoo</v>
      </c>
      <c r="D51" s="46" t="str">
        <f>IF(EXACT("Percent", Pets!$C145),,IF(EXACT("Count", Pets!$C145),,IF(EXACT("", Pets!$C145),,Pets!$H145)))</f>
        <v/>
      </c>
      <c r="L51" s="47">
        <f t="shared" si="2"/>
        <v>49</v>
      </c>
      <c r="M51" s="17">
        <f t="shared" si="1"/>
        <v>0</v>
      </c>
      <c r="N51" s="17">
        <f t="shared" si="3"/>
        <v>0</v>
      </c>
    </row>
    <row r="52">
      <c r="A52" s="17" t="s">
        <v>3</v>
      </c>
      <c r="B52" s="17" t="str">
        <f>IF(EXACT("Percent", Pets!C200),,IF(EXACT("Count", Pets!C200),,IF(EXACT("", Pets!C200),,Pets!B200)))</f>
        <v>Epic</v>
      </c>
      <c r="C52" s="17" t="str">
        <f>IF(EXACT("Percent", Pets!C200),,IF(EXACT("Count", Pets!C200),,IF(EXACT("", Pets!C200),,Pets!C200)))</f>
        <v>Arborous Treefolk</v>
      </c>
      <c r="D52" s="46" t="str">
        <f>IF(EXACT("Percent", Pets!C200),,IF(EXACT("Count", Pets!C200),,IF(EXACT("", Pets!C200),,Pets!D200)))</f>
        <v/>
      </c>
      <c r="L52" s="47">
        <f t="shared" si="2"/>
        <v>50</v>
      </c>
      <c r="M52" s="17">
        <f t="shared" si="1"/>
        <v>0</v>
      </c>
      <c r="N52" s="17">
        <f t="shared" si="3"/>
        <v>0</v>
      </c>
    </row>
    <row r="53">
      <c r="A53" s="17" t="s">
        <v>4</v>
      </c>
      <c r="B53" s="17" t="str">
        <f>IF(EXACT("Percent", Pets!$C200),,IF(EXACT("Count", Pets!$C200),,IF(EXACT("", Pets!$C200),,Pets!$B200)))</f>
        <v>Epic</v>
      </c>
      <c r="C53" s="17" t="str">
        <f>IF(EXACT("Percent", Pets!$C200),,IF(EXACT("Count", Pets!$C200),,IF(EXACT("", Pets!$C200),,Pets!$C200)))</f>
        <v>Arborous Treefolk</v>
      </c>
      <c r="D53" s="46" t="str">
        <f>IF(EXACT("Percent", Pets!$C200),,IF(EXACT("Count", Pets!$C200),,IF(EXACT("", Pets!$C200),,Pets!$E200)))</f>
        <v/>
      </c>
      <c r="L53" s="47">
        <f t="shared" si="2"/>
        <v>51</v>
      </c>
      <c r="M53" s="17">
        <f t="shared" si="1"/>
        <v>0</v>
      </c>
      <c r="N53" s="17">
        <f t="shared" si="3"/>
        <v>0</v>
      </c>
    </row>
    <row r="54">
      <c r="A54" s="17" t="s">
        <v>5</v>
      </c>
      <c r="B54" s="17" t="str">
        <f>IF(EXACT("Percent", Pets!$C200),,IF(EXACT("Count", Pets!$C200),,IF(EXACT("", Pets!$C200),,Pets!$B200)))</f>
        <v>Epic</v>
      </c>
      <c r="C54" s="17" t="str">
        <f>IF(EXACT("Percent", Pets!$C200),,IF(EXACT("Count", Pets!$C200),,IF(EXACT("", Pets!$C200),,Pets!$C200)))</f>
        <v>Arborous Treefolk</v>
      </c>
      <c r="D54" s="46" t="str">
        <f>IF(EXACT("Percent", Pets!$C200),,IF(EXACT("Count", Pets!$C200),,IF(EXACT("", Pets!$C200),,Pets!$F200)))</f>
        <v/>
      </c>
      <c r="L54" s="47">
        <f t="shared" si="2"/>
        <v>52</v>
      </c>
      <c r="M54" s="17">
        <f t="shared" si="1"/>
        <v>0</v>
      </c>
      <c r="N54" s="17">
        <f t="shared" si="3"/>
        <v>0</v>
      </c>
    </row>
    <row r="55">
      <c r="A55" s="17" t="s">
        <v>6</v>
      </c>
      <c r="B55" s="17" t="str">
        <f>IF(EXACT("Percent", Pets!$C200),,IF(EXACT("Count", Pets!$C200),,IF(EXACT("", Pets!$C200),,Pets!$B200)))</f>
        <v>Epic</v>
      </c>
      <c r="C55" s="17" t="str">
        <f>IF(EXACT("Percent", Pets!$C200),,IF(EXACT("Count", Pets!$C200),,IF(EXACT("", Pets!$C200),,Pets!$C200)))</f>
        <v>Arborous Treefolk</v>
      </c>
      <c r="D55" s="46" t="str">
        <f>IF(EXACT("Percent", Pets!$C200),,IF(EXACT("Count", Pets!$C200),,IF(EXACT("", Pets!$C200),,Pets!$G200)))</f>
        <v/>
      </c>
      <c r="L55" s="47">
        <f t="shared" si="2"/>
        <v>53</v>
      </c>
      <c r="M55" s="17">
        <f t="shared" si="1"/>
        <v>0</v>
      </c>
      <c r="N55" s="17">
        <f t="shared" si="3"/>
        <v>0</v>
      </c>
    </row>
    <row r="56">
      <c r="A56" s="17" t="s">
        <v>7</v>
      </c>
      <c r="B56" s="17" t="str">
        <f>IF(EXACT("Percent", Pets!$C200),,IF(EXACT("Count", Pets!$C200),,IF(EXACT("", Pets!$C200),,Pets!$B200)))</f>
        <v>Epic</v>
      </c>
      <c r="C56" s="17" t="str">
        <f>IF(EXACT("Percent", Pets!$C200),,IF(EXACT("Count", Pets!$C200),,IF(EXACT("", Pets!$C200),,Pets!$C200)))</f>
        <v>Arborous Treefolk</v>
      </c>
      <c r="D56" s="46" t="str">
        <f>IF(EXACT("Percent", Pets!$C200),,IF(EXACT("Count", Pets!$C200),,IF(EXACT("", Pets!$C200),,Pets!$H200)))</f>
        <v/>
      </c>
      <c r="L56" s="47">
        <f t="shared" si="2"/>
        <v>54</v>
      </c>
      <c r="M56" s="17">
        <f t="shared" si="1"/>
        <v>0</v>
      </c>
      <c r="N56" s="17">
        <f t="shared" si="3"/>
        <v>0</v>
      </c>
    </row>
    <row r="57">
      <c r="A57" s="17" t="s">
        <v>3</v>
      </c>
      <c r="B57" s="17" t="str">
        <f>IF(EXACT("Percent", Pets!C239),,IF(EXACT("Count", Pets!C239),,IF(EXACT("", Pets!C239),,Pets!B239)))</f>
        <v>Legendary</v>
      </c>
      <c r="C57" s="17" t="str">
        <f>IF(EXACT("Percent", Pets!C239),,IF(EXACT("Count", Pets!C239),,IF(EXACT("", Pets!C239),,Pets!C239)))</f>
        <v>Archangel</v>
      </c>
      <c r="D57" s="46" t="str">
        <f>IF(EXACT("Percent", Pets!C239),,IF(EXACT("Count", Pets!C239),,IF(EXACT("", Pets!C239),,Pets!D239)))</f>
        <v/>
      </c>
      <c r="L57" s="47">
        <f t="shared" si="2"/>
        <v>55</v>
      </c>
      <c r="M57" s="17">
        <f t="shared" si="1"/>
        <v>0</v>
      </c>
      <c r="N57" s="17">
        <f t="shared" si="3"/>
        <v>0</v>
      </c>
    </row>
    <row r="58">
      <c r="A58" s="17" t="s">
        <v>4</v>
      </c>
      <c r="B58" s="17" t="str">
        <f>IF(EXACT("Percent", Pets!$C239),,IF(EXACT("Count", Pets!$C239),,IF(EXACT("", Pets!$C239),,Pets!$B239)))</f>
        <v>Legendary</v>
      </c>
      <c r="C58" s="17" t="str">
        <f>IF(EXACT("Percent", Pets!$C239),,IF(EXACT("Count", Pets!$C239),,IF(EXACT("", Pets!$C239),,Pets!$C239)))</f>
        <v>Archangel</v>
      </c>
      <c r="D58" s="46" t="str">
        <f>IF(EXACT("Percent", Pets!$C239),,IF(EXACT("Count", Pets!$C239),,IF(EXACT("", Pets!$C239),,Pets!$E239)))</f>
        <v/>
      </c>
      <c r="L58" s="47">
        <f t="shared" si="2"/>
        <v>56</v>
      </c>
      <c r="M58" s="17">
        <f t="shared" si="1"/>
        <v>0</v>
      </c>
      <c r="N58" s="17">
        <f t="shared" si="3"/>
        <v>0</v>
      </c>
    </row>
    <row r="59">
      <c r="A59" s="17" t="s">
        <v>5</v>
      </c>
      <c r="B59" s="17" t="str">
        <f>IF(EXACT("Percent", Pets!$C239),,IF(EXACT("Count", Pets!$C239),,IF(EXACT("", Pets!$C239),,Pets!$B239)))</f>
        <v>Legendary</v>
      </c>
      <c r="C59" s="17" t="str">
        <f>IF(EXACT("Percent", Pets!$C239),,IF(EXACT("Count", Pets!$C239),,IF(EXACT("", Pets!$C239),,Pets!$C239)))</f>
        <v>Archangel</v>
      </c>
      <c r="D59" s="46" t="str">
        <f>IF(EXACT("Percent", Pets!$C239),,IF(EXACT("Count", Pets!$C239),,IF(EXACT("", Pets!$C239),,Pets!$F239)))</f>
        <v/>
      </c>
      <c r="L59" s="47">
        <f t="shared" si="2"/>
        <v>57</v>
      </c>
      <c r="M59" s="17">
        <f t="shared" si="1"/>
        <v>0</v>
      </c>
      <c r="N59" s="17">
        <f t="shared" si="3"/>
        <v>0</v>
      </c>
    </row>
    <row r="60">
      <c r="A60" s="17" t="s">
        <v>6</v>
      </c>
      <c r="B60" s="17" t="str">
        <f>IF(EXACT("Percent", Pets!$C239),,IF(EXACT("Count", Pets!$C239),,IF(EXACT("", Pets!$C239),,Pets!$B239)))</f>
        <v>Legendary</v>
      </c>
      <c r="C60" s="17" t="str">
        <f>IF(EXACT("Percent", Pets!$C239),,IF(EXACT("Count", Pets!$C239),,IF(EXACT("", Pets!$C239),,Pets!$C239)))</f>
        <v>Archangel</v>
      </c>
      <c r="D60" s="46" t="str">
        <f>IF(EXACT("Percent", Pets!$C239),,IF(EXACT("Count", Pets!$C239),,IF(EXACT("", Pets!$C239),,Pets!$G239)))</f>
        <v/>
      </c>
      <c r="L60" s="47">
        <f t="shared" si="2"/>
        <v>58</v>
      </c>
      <c r="M60" s="17">
        <f t="shared" si="1"/>
        <v>0</v>
      </c>
      <c r="N60" s="17">
        <f t="shared" si="3"/>
        <v>0</v>
      </c>
    </row>
    <row r="61">
      <c r="A61" s="17" t="s">
        <v>7</v>
      </c>
      <c r="B61" s="17" t="str">
        <f>IF(EXACT("Percent", Pets!$C239),,IF(EXACT("Count", Pets!$C239),,IF(EXACT("", Pets!$C239),,Pets!$B239)))</f>
        <v>Legendary</v>
      </c>
      <c r="C61" s="17" t="str">
        <f>IF(EXACT("Percent", Pets!$C239),,IF(EXACT("Count", Pets!$C239),,IF(EXACT("", Pets!$C239),,Pets!$C239)))</f>
        <v>Archangel</v>
      </c>
      <c r="D61" s="46" t="str">
        <f>IF(EXACT("Percent", Pets!$C239),,IF(EXACT("Count", Pets!$C239),,IF(EXACT("", Pets!$C239),,Pets!$H239)))</f>
        <v/>
      </c>
      <c r="L61" s="47">
        <f t="shared" si="2"/>
        <v>59</v>
      </c>
      <c r="M61" s="17">
        <f t="shared" si="1"/>
        <v>0</v>
      </c>
      <c r="N61" s="17">
        <f t="shared" si="3"/>
        <v>0</v>
      </c>
    </row>
    <row r="62">
      <c r="A62" s="17" t="s">
        <v>3</v>
      </c>
      <c r="B62" s="17" t="str">
        <f>IF(EXACT("Percent", Pets!C34),,IF(EXACT("Count", Pets!C34),,IF(EXACT("", Pets!C34),,Pets!B34)))</f>
        <v>Common</v>
      </c>
      <c r="C62" s="17" t="str">
        <f>IF(EXACT("Percent", Pets!C34),,IF(EXACT("Count", Pets!C34),,IF(EXACT("", Pets!C34),,Pets!C34)))</f>
        <v>Armadillo</v>
      </c>
      <c r="D62" s="46" t="str">
        <f>IF(EXACT("Percent", Pets!C34),,IF(EXACT("Count", Pets!C34),,IF(EXACT("", Pets!C34),,Pets!D34)))</f>
        <v/>
      </c>
      <c r="L62" s="47">
        <f t="shared" si="2"/>
        <v>60</v>
      </c>
      <c r="M62" s="17">
        <f t="shared" si="1"/>
        <v>0</v>
      </c>
      <c r="N62" s="17">
        <f t="shared" si="3"/>
        <v>0</v>
      </c>
    </row>
    <row r="63">
      <c r="A63" s="17" t="s">
        <v>4</v>
      </c>
      <c r="B63" s="17" t="str">
        <f>IF(EXACT("Percent", Pets!$C34),,IF(EXACT("Count", Pets!$C34),,IF(EXACT("", Pets!$C34),,Pets!$B34)))</f>
        <v>Common</v>
      </c>
      <c r="C63" s="17" t="str">
        <f>IF(EXACT("Percent", Pets!$C34),,IF(EXACT("Count", Pets!$C34),,IF(EXACT("", Pets!$C34),,Pets!$C34)))</f>
        <v>Armadillo</v>
      </c>
      <c r="D63" s="46" t="str">
        <f>IF(EXACT("Percent", Pets!$C34),,IF(EXACT("Count", Pets!$C34),,IF(EXACT("", Pets!$C34),,Pets!$E34)))</f>
        <v/>
      </c>
      <c r="L63" s="47">
        <f t="shared" si="2"/>
        <v>61</v>
      </c>
      <c r="M63" s="17">
        <f t="shared" si="1"/>
        <v>0</v>
      </c>
      <c r="N63" s="17">
        <f t="shared" si="3"/>
        <v>0</v>
      </c>
    </row>
    <row r="64">
      <c r="A64" s="17" t="s">
        <v>5</v>
      </c>
      <c r="B64" s="17" t="str">
        <f>IF(EXACT("Percent", Pets!$C34),,IF(EXACT("Count", Pets!$C34),,IF(EXACT("", Pets!$C34),,Pets!$B34)))</f>
        <v>Common</v>
      </c>
      <c r="C64" s="17" t="str">
        <f>IF(EXACT("Percent", Pets!$C34),,IF(EXACT("Count", Pets!$C34),,IF(EXACT("", Pets!$C34),,Pets!$C34)))</f>
        <v>Armadillo</v>
      </c>
      <c r="D64" s="46" t="str">
        <f>IF(EXACT("Percent", Pets!$C34),,IF(EXACT("Count", Pets!$C34),,IF(EXACT("", Pets!$C34),,Pets!$F34)))</f>
        <v/>
      </c>
      <c r="L64" s="47">
        <f t="shared" si="2"/>
        <v>62</v>
      </c>
      <c r="M64" s="17">
        <f t="shared" si="1"/>
        <v>0</v>
      </c>
      <c r="N64" s="17">
        <f t="shared" si="3"/>
        <v>0</v>
      </c>
    </row>
    <row r="65">
      <c r="A65" s="17" t="s">
        <v>6</v>
      </c>
      <c r="B65" s="17" t="str">
        <f>IF(EXACT("Percent", Pets!$C34),,IF(EXACT("Count", Pets!$C34),,IF(EXACT("", Pets!$C34),,Pets!$B34)))</f>
        <v>Common</v>
      </c>
      <c r="C65" s="17" t="str">
        <f>IF(EXACT("Percent", Pets!$C34),,IF(EXACT("Count", Pets!$C34),,IF(EXACT("", Pets!$C34),,Pets!$C34)))</f>
        <v>Armadillo</v>
      </c>
      <c r="D65" s="46" t="str">
        <f>IF(EXACT("Percent", Pets!$C34),,IF(EXACT("Count", Pets!$C34),,IF(EXACT("", Pets!$C34),,Pets!$G34)))</f>
        <v/>
      </c>
      <c r="L65" s="47">
        <f t="shared" si="2"/>
        <v>63</v>
      </c>
      <c r="M65" s="17">
        <f t="shared" si="1"/>
        <v>0</v>
      </c>
      <c r="N65" s="17">
        <f t="shared" si="3"/>
        <v>0</v>
      </c>
    </row>
    <row r="66">
      <c r="A66" s="17" t="s">
        <v>7</v>
      </c>
      <c r="B66" s="17" t="str">
        <f>IF(EXACT("Percent", Pets!$C34),,IF(EXACT("Count", Pets!$C34),,IF(EXACT("", Pets!$C34),,Pets!$B34)))</f>
        <v>Common</v>
      </c>
      <c r="C66" s="17" t="str">
        <f>IF(EXACT("Percent", Pets!$C34),,IF(EXACT("Count", Pets!$C34),,IF(EXACT("", Pets!$C34),,Pets!$C34)))</f>
        <v>Armadillo</v>
      </c>
      <c r="D66" s="46" t="str">
        <f>IF(EXACT("Percent", Pets!$C34),,IF(EXACT("Count", Pets!$C34),,IF(EXACT("", Pets!$C34),,Pets!$H34)))</f>
        <v/>
      </c>
      <c r="L66" s="47">
        <f t="shared" si="2"/>
        <v>64</v>
      </c>
      <c r="M66" s="17">
        <f t="shared" si="1"/>
        <v>0</v>
      </c>
      <c r="N66" s="17">
        <f t="shared" si="3"/>
        <v>0</v>
      </c>
    </row>
    <row r="67">
      <c r="A67" s="17" t="s">
        <v>3</v>
      </c>
      <c r="B67" s="17" t="str">
        <f>IF(EXACT("Percent", Pets!C190),,IF(EXACT("Count", Pets!C190),,IF(EXACT("", Pets!C190),,Pets!B190)))</f>
        <v>Epic</v>
      </c>
      <c r="C67" s="17" t="str">
        <f>IF(EXACT("Percent", Pets!C190),,IF(EXACT("Count", Pets!C190),,IF(EXACT("", Pets!C190),,Pets!C190)))</f>
        <v>Axe Stumpy</v>
      </c>
      <c r="D67" s="46" t="str">
        <f>IF(EXACT("Percent", Pets!C190),,IF(EXACT("Count", Pets!C190),,IF(EXACT("", Pets!C190),,Pets!D190)))</f>
        <v/>
      </c>
      <c r="L67" s="47">
        <f t="shared" si="2"/>
        <v>65</v>
      </c>
      <c r="M67" s="17">
        <f t="shared" si="1"/>
        <v>0</v>
      </c>
      <c r="N67" s="17">
        <f t="shared" si="3"/>
        <v>0</v>
      </c>
    </row>
    <row r="68">
      <c r="A68" s="17" t="s">
        <v>4</v>
      </c>
      <c r="B68" s="17" t="str">
        <f>IF(EXACT("Percent", Pets!$C190),,IF(EXACT("Count", Pets!$C190),,IF(EXACT("", Pets!$C190),,Pets!$B190)))</f>
        <v>Epic</v>
      </c>
      <c r="C68" s="17" t="str">
        <f>IF(EXACT("Percent", Pets!$C190),,IF(EXACT("Count", Pets!$C190),,IF(EXACT("", Pets!$C190),,Pets!$C190)))</f>
        <v>Axe Stumpy</v>
      </c>
      <c r="D68" s="46" t="str">
        <f>IF(EXACT("Percent", Pets!$C190),,IF(EXACT("Count", Pets!$C190),,IF(EXACT("", Pets!$C190),,Pets!$E190)))</f>
        <v/>
      </c>
      <c r="L68" s="47">
        <f t="shared" si="2"/>
        <v>66</v>
      </c>
      <c r="M68" s="17">
        <f t="shared" si="1"/>
        <v>0</v>
      </c>
      <c r="N68" s="17">
        <f t="shared" si="3"/>
        <v>0</v>
      </c>
    </row>
    <row r="69">
      <c r="A69" s="17" t="s">
        <v>5</v>
      </c>
      <c r="B69" s="17" t="str">
        <f>IF(EXACT("Percent", Pets!$C190),,IF(EXACT("Count", Pets!$C190),,IF(EXACT("", Pets!$C190),,Pets!$B190)))</f>
        <v>Epic</v>
      </c>
      <c r="C69" s="17" t="str">
        <f>IF(EXACT("Percent", Pets!$C190),,IF(EXACT("Count", Pets!$C190),,IF(EXACT("", Pets!$C190),,Pets!$C190)))</f>
        <v>Axe Stumpy</v>
      </c>
      <c r="D69" s="46" t="str">
        <f>IF(EXACT("Percent", Pets!$C190),,IF(EXACT("Count", Pets!$C190),,IF(EXACT("", Pets!$C190),,Pets!$F190)))</f>
        <v/>
      </c>
      <c r="L69" s="47">
        <f t="shared" si="2"/>
        <v>67</v>
      </c>
      <c r="M69" s="17">
        <f t="shared" si="1"/>
        <v>0</v>
      </c>
      <c r="N69" s="17">
        <f t="shared" si="3"/>
        <v>0</v>
      </c>
    </row>
    <row r="70">
      <c r="A70" s="17" t="s">
        <v>6</v>
      </c>
      <c r="B70" s="17" t="str">
        <f>IF(EXACT("Percent", Pets!$C190),,IF(EXACT("Count", Pets!$C190),,IF(EXACT("", Pets!$C190),,Pets!$B190)))</f>
        <v>Epic</v>
      </c>
      <c r="C70" s="17" t="str">
        <f>IF(EXACT("Percent", Pets!$C190),,IF(EXACT("Count", Pets!$C190),,IF(EXACT("", Pets!$C190),,Pets!$C190)))</f>
        <v>Axe Stumpy</v>
      </c>
      <c r="D70" s="46" t="str">
        <f>IF(EXACT("Percent", Pets!$C190),,IF(EXACT("Count", Pets!$C190),,IF(EXACT("", Pets!$C190),,Pets!$G190)))</f>
        <v/>
      </c>
      <c r="L70" s="47">
        <f t="shared" si="2"/>
        <v>68</v>
      </c>
      <c r="M70" s="17">
        <f t="shared" si="1"/>
        <v>0</v>
      </c>
      <c r="N70" s="17">
        <f t="shared" si="3"/>
        <v>0</v>
      </c>
    </row>
    <row r="71">
      <c r="A71" s="17" t="s">
        <v>7</v>
      </c>
      <c r="B71" s="17" t="str">
        <f>IF(EXACT("Percent", Pets!$C190),,IF(EXACT("Count", Pets!$C190),,IF(EXACT("", Pets!$C190),,Pets!$B190)))</f>
        <v>Epic</v>
      </c>
      <c r="C71" s="17" t="str">
        <f>IF(EXACT("Percent", Pets!$C190),,IF(EXACT("Count", Pets!$C190),,IF(EXACT("", Pets!$C190),,Pets!$C190)))</f>
        <v>Axe Stumpy</v>
      </c>
      <c r="D71" s="46" t="str">
        <f>IF(EXACT("Percent", Pets!$C190),,IF(EXACT("Count", Pets!$C190),,IF(EXACT("", Pets!$C190),,Pets!$H190)))</f>
        <v/>
      </c>
      <c r="L71" s="47">
        <f t="shared" si="2"/>
        <v>69</v>
      </c>
      <c r="M71" s="17">
        <f t="shared" si="1"/>
        <v>0</v>
      </c>
      <c r="N71" s="17">
        <f t="shared" si="3"/>
        <v>0</v>
      </c>
    </row>
    <row r="72">
      <c r="A72" s="17" t="s">
        <v>3</v>
      </c>
      <c r="B72" s="17" t="str">
        <f>IF(EXACT("Percent", Pets!C110),,IF(EXACT("Count", Pets!C110),,IF(EXACT("", Pets!C110),,Pets!B110)))</f>
        <v>Rare</v>
      </c>
      <c r="C72" s="17" t="str">
        <f>IF(EXACT("Percent", Pets!C110),,IF(EXACT("Count", Pets!C110),,IF(EXACT("", Pets!C110),,Pets!C110)))</f>
        <v>Baby Buffalo</v>
      </c>
      <c r="D72" s="46" t="str">
        <f>IF(EXACT("Percent", Pets!C110),,IF(EXACT("Count", Pets!C110),,IF(EXACT("", Pets!C110),,Pets!D110)))</f>
        <v/>
      </c>
      <c r="L72" s="47">
        <f t="shared" si="2"/>
        <v>70</v>
      </c>
      <c r="M72" s="17">
        <f t="shared" si="1"/>
        <v>0</v>
      </c>
      <c r="N72" s="17">
        <f t="shared" si="3"/>
        <v>0</v>
      </c>
    </row>
    <row r="73">
      <c r="A73" s="17" t="s">
        <v>4</v>
      </c>
      <c r="B73" s="17" t="str">
        <f>IF(EXACT("Percent", Pets!$C110),,IF(EXACT("Count", Pets!$C110),,IF(EXACT("", Pets!$C110),,Pets!$B110)))</f>
        <v>Rare</v>
      </c>
      <c r="C73" s="17" t="str">
        <f>IF(EXACT("Percent", Pets!$C110),,IF(EXACT("Count", Pets!$C110),,IF(EXACT("", Pets!$C110),,Pets!$C110)))</f>
        <v>Baby Buffalo</v>
      </c>
      <c r="D73" s="46" t="str">
        <f>IF(EXACT("Percent", Pets!$C110),,IF(EXACT("Count", Pets!$C110),,IF(EXACT("", Pets!$C110),,Pets!$E110)))</f>
        <v/>
      </c>
      <c r="L73" s="47">
        <f t="shared" si="2"/>
        <v>71</v>
      </c>
      <c r="M73" s="17">
        <f t="shared" si="1"/>
        <v>0</v>
      </c>
      <c r="N73" s="17">
        <f t="shared" si="3"/>
        <v>0</v>
      </c>
    </row>
    <row r="74">
      <c r="A74" s="17" t="s">
        <v>5</v>
      </c>
      <c r="B74" s="17" t="str">
        <f>IF(EXACT("Percent", Pets!$C110),,IF(EXACT("Count", Pets!$C110),,IF(EXACT("", Pets!$C110),,Pets!$B110)))</f>
        <v>Rare</v>
      </c>
      <c r="C74" s="17" t="str">
        <f>IF(EXACT("Percent", Pets!$C110),,IF(EXACT("Count", Pets!$C110),,IF(EXACT("", Pets!$C110),,Pets!$C110)))</f>
        <v>Baby Buffalo</v>
      </c>
      <c r="D74" s="46" t="str">
        <f>IF(EXACT("Percent", Pets!$C110),,IF(EXACT("Count", Pets!$C110),,IF(EXACT("", Pets!$C110),,Pets!$F110)))</f>
        <v/>
      </c>
      <c r="L74" s="47">
        <f t="shared" si="2"/>
        <v>72</v>
      </c>
      <c r="M74" s="17">
        <f t="shared" si="1"/>
        <v>0</v>
      </c>
      <c r="N74" s="17">
        <f t="shared" si="3"/>
        <v>0</v>
      </c>
    </row>
    <row r="75">
      <c r="A75" s="17" t="s">
        <v>6</v>
      </c>
      <c r="B75" s="17" t="str">
        <f>IF(EXACT("Percent", Pets!$C110),,IF(EXACT("Count", Pets!$C110),,IF(EXACT("", Pets!$C110),,Pets!$B110)))</f>
        <v>Rare</v>
      </c>
      <c r="C75" s="17" t="str">
        <f>IF(EXACT("Percent", Pets!$C110),,IF(EXACT("Count", Pets!$C110),,IF(EXACT("", Pets!$C110),,Pets!$C110)))</f>
        <v>Baby Buffalo</v>
      </c>
      <c r="D75" s="46" t="str">
        <f>IF(EXACT("Percent", Pets!$C110),,IF(EXACT("Count", Pets!$C110),,IF(EXACT("", Pets!$C110),,Pets!$G110)))</f>
        <v/>
      </c>
      <c r="L75" s="47">
        <f t="shared" si="2"/>
        <v>73</v>
      </c>
      <c r="M75" s="17">
        <f t="shared" si="1"/>
        <v>0</v>
      </c>
      <c r="N75" s="17">
        <f t="shared" si="3"/>
        <v>0</v>
      </c>
    </row>
    <row r="76">
      <c r="A76" s="17" t="s">
        <v>7</v>
      </c>
      <c r="B76" s="17" t="str">
        <f>IF(EXACT("Percent", Pets!$C110),,IF(EXACT("Count", Pets!$C110),,IF(EXACT("", Pets!$C110),,Pets!$B110)))</f>
        <v>Rare</v>
      </c>
      <c r="C76" s="17" t="str">
        <f>IF(EXACT("Percent", Pets!$C110),,IF(EXACT("Count", Pets!$C110),,IF(EXACT("", Pets!$C110),,Pets!$C110)))</f>
        <v>Baby Buffalo</v>
      </c>
      <c r="D76" s="46" t="str">
        <f>IF(EXACT("Percent", Pets!$C110),,IF(EXACT("Count", Pets!$C110),,IF(EXACT("", Pets!$C110),,Pets!$H110)))</f>
        <v/>
      </c>
      <c r="L76" s="47">
        <f t="shared" si="2"/>
        <v>74</v>
      </c>
      <c r="M76" s="17">
        <f t="shared" si="1"/>
        <v>0</v>
      </c>
      <c r="N76" s="17">
        <f t="shared" si="3"/>
        <v>0</v>
      </c>
    </row>
    <row r="77">
      <c r="A77" s="17" t="s">
        <v>3</v>
      </c>
      <c r="B77" s="17" t="str">
        <f>IF(EXACT("Percent", Pets!C120),,IF(EXACT("Count", Pets!C120),,IF(EXACT("", Pets!C120),,Pets!B120)))</f>
        <v>Rare</v>
      </c>
      <c r="C77" s="17" t="str">
        <f>IF(EXACT("Percent", Pets!C120),,IF(EXACT("Count", Pets!C120),,IF(EXACT("", Pets!C120),,Pets!C120)))</f>
        <v>Baby Crab</v>
      </c>
      <c r="D77" s="46" t="str">
        <f>IF(EXACT("Percent", Pets!C120),,IF(EXACT("Count", Pets!C120),,IF(EXACT("", Pets!C120),,Pets!D120)))</f>
        <v/>
      </c>
      <c r="L77" s="47">
        <f t="shared" si="2"/>
        <v>75</v>
      </c>
      <c r="M77" s="17">
        <f t="shared" si="1"/>
        <v>0</v>
      </c>
      <c r="N77" s="17">
        <f t="shared" si="3"/>
        <v>0</v>
      </c>
    </row>
    <row r="78">
      <c r="A78" s="17" t="s">
        <v>4</v>
      </c>
      <c r="B78" s="17" t="str">
        <f>IF(EXACT("Percent", Pets!$C120),,IF(EXACT("Count", Pets!$C120),,IF(EXACT("", Pets!$C120),,Pets!$B120)))</f>
        <v>Rare</v>
      </c>
      <c r="C78" s="17" t="str">
        <f>IF(EXACT("Percent", Pets!$C120),,IF(EXACT("Count", Pets!$C120),,IF(EXACT("", Pets!$C120),,Pets!$C120)))</f>
        <v>Baby Crab</v>
      </c>
      <c r="D78" s="46" t="str">
        <f>IF(EXACT("Percent", Pets!$C120),,IF(EXACT("Count", Pets!$C120),,IF(EXACT("", Pets!$C120),,Pets!$E120)))</f>
        <v/>
      </c>
      <c r="L78" s="47">
        <f t="shared" si="2"/>
        <v>76</v>
      </c>
      <c r="M78" s="17">
        <f t="shared" si="1"/>
        <v>0</v>
      </c>
      <c r="N78" s="17">
        <f t="shared" ref="N78:N86" si="4">IF(L78&lt;=TODAY(),M78+N77,)</f>
        <v>0</v>
      </c>
    </row>
    <row r="79">
      <c r="A79" s="17" t="s">
        <v>5</v>
      </c>
      <c r="B79" s="17" t="str">
        <f>IF(EXACT("Percent", Pets!$C120),,IF(EXACT("Count", Pets!$C120),,IF(EXACT("", Pets!$C120),,Pets!$B120)))</f>
        <v>Rare</v>
      </c>
      <c r="C79" s="17" t="str">
        <f>IF(EXACT("Percent", Pets!$C120),,IF(EXACT("Count", Pets!$C120),,IF(EXACT("", Pets!$C120),,Pets!$C120)))</f>
        <v>Baby Crab</v>
      </c>
      <c r="D79" s="46" t="str">
        <f>IF(EXACT("Percent", Pets!$C120),,IF(EXACT("Count", Pets!$C120),,IF(EXACT("", Pets!$C120),,Pets!$F120)))</f>
        <v/>
      </c>
      <c r="L79" s="47">
        <f t="shared" si="2"/>
        <v>77</v>
      </c>
      <c r="M79" s="17">
        <f t="shared" si="1"/>
        <v>0</v>
      </c>
      <c r="N79" s="17">
        <f t="shared" si="4"/>
        <v>0</v>
      </c>
    </row>
    <row r="80">
      <c r="A80" s="17" t="s">
        <v>6</v>
      </c>
      <c r="B80" s="17" t="str">
        <f>IF(EXACT("Percent", Pets!$C120),,IF(EXACT("Count", Pets!$C120),,IF(EXACT("", Pets!$C120),,Pets!$B120)))</f>
        <v>Rare</v>
      </c>
      <c r="C80" s="17" t="str">
        <f>IF(EXACT("Percent", Pets!$C120),,IF(EXACT("Count", Pets!$C120),,IF(EXACT("", Pets!$C120),,Pets!$C120)))</f>
        <v>Baby Crab</v>
      </c>
      <c r="D80" s="46" t="str">
        <f>IF(EXACT("Percent", Pets!$C120),,IF(EXACT("Count", Pets!$C120),,IF(EXACT("", Pets!$C120),,Pets!$G120)))</f>
        <v/>
      </c>
      <c r="L80" s="47">
        <f t="shared" si="2"/>
        <v>78</v>
      </c>
      <c r="M80" s="17">
        <f t="shared" si="1"/>
        <v>0</v>
      </c>
      <c r="N80" s="17">
        <f t="shared" si="4"/>
        <v>0</v>
      </c>
    </row>
    <row r="81">
      <c r="A81" s="17" t="s">
        <v>7</v>
      </c>
      <c r="B81" s="17" t="str">
        <f>IF(EXACT("Percent", Pets!$C120),,IF(EXACT("Count", Pets!$C120),,IF(EXACT("", Pets!$C120),,Pets!$B120)))</f>
        <v>Rare</v>
      </c>
      <c r="C81" s="17" t="str">
        <f>IF(EXACT("Percent", Pets!$C120),,IF(EXACT("Count", Pets!$C120),,IF(EXACT("", Pets!$C120),,Pets!$C120)))</f>
        <v>Baby Crab</v>
      </c>
      <c r="D81" s="46" t="str">
        <f>IF(EXACT("Percent", Pets!$C120),,IF(EXACT("Count", Pets!$C120),,IF(EXACT("", Pets!$C120),,Pets!$H120)))</f>
        <v/>
      </c>
      <c r="L81" s="47">
        <f t="shared" si="2"/>
        <v>79</v>
      </c>
      <c r="M81" s="17">
        <f t="shared" si="1"/>
        <v>0</v>
      </c>
      <c r="N81" s="17">
        <f t="shared" si="4"/>
        <v>0</v>
      </c>
    </row>
    <row r="82">
      <c r="A82" s="17" t="s">
        <v>3</v>
      </c>
      <c r="B82" s="17" t="str">
        <f>IF(EXACT("Percent", Pets!C64),,IF(EXACT("Count", Pets!C64),,IF(EXACT("", Pets!C64),,Pets!B64)))</f>
        <v>Uncommon</v>
      </c>
      <c r="C82" s="17" t="str">
        <f>IF(EXACT("Percent", Pets!C64),,IF(EXACT("Count", Pets!C64),,IF(EXACT("", Pets!C64),,Pets!C64)))</f>
        <v>Baby Elephant</v>
      </c>
      <c r="D82" s="46" t="str">
        <f>IF(EXACT("Percent", Pets!C64),,IF(EXACT("Count", Pets!C64),,IF(EXACT("", Pets!C64),,Pets!D64)))</f>
        <v/>
      </c>
      <c r="L82" s="47">
        <f t="shared" si="2"/>
        <v>80</v>
      </c>
      <c r="M82" s="17">
        <f t="shared" si="1"/>
        <v>0</v>
      </c>
      <c r="N82" s="17">
        <f t="shared" si="4"/>
        <v>0</v>
      </c>
    </row>
    <row r="83">
      <c r="A83" s="17" t="s">
        <v>4</v>
      </c>
      <c r="B83" s="17" t="str">
        <f>IF(EXACT("Percent", Pets!$C64),,IF(EXACT("Count", Pets!$C64),,IF(EXACT("", Pets!$C64),,Pets!$B64)))</f>
        <v>Uncommon</v>
      </c>
      <c r="C83" s="17" t="str">
        <f>IF(EXACT("Percent", Pets!$C64),,IF(EXACT("Count", Pets!$C64),,IF(EXACT("", Pets!$C64),,Pets!$C64)))</f>
        <v>Baby Elephant</v>
      </c>
      <c r="D83" s="46" t="str">
        <f>IF(EXACT("Percent", Pets!$C64),,IF(EXACT("Count", Pets!$C64),,IF(EXACT("", Pets!$C64),,Pets!$E64)))</f>
        <v/>
      </c>
      <c r="L83" s="47">
        <f t="shared" si="2"/>
        <v>81</v>
      </c>
      <c r="M83" s="17">
        <f t="shared" si="1"/>
        <v>0</v>
      </c>
      <c r="N83" s="17">
        <f t="shared" si="4"/>
        <v>0</v>
      </c>
    </row>
    <row r="84">
      <c r="A84" s="17" t="s">
        <v>5</v>
      </c>
      <c r="B84" s="17" t="str">
        <f>IF(EXACT("Percent", Pets!$C64),,IF(EXACT("Count", Pets!$C64),,IF(EXACT("", Pets!$C64),,Pets!$B64)))</f>
        <v>Uncommon</v>
      </c>
      <c r="C84" s="17" t="str">
        <f>IF(EXACT("Percent", Pets!$C64),,IF(EXACT("Count", Pets!$C64),,IF(EXACT("", Pets!$C64),,Pets!$C64)))</f>
        <v>Baby Elephant</v>
      </c>
      <c r="D84" s="46" t="str">
        <f>IF(EXACT("Percent", Pets!$C64),,IF(EXACT("Count", Pets!$C64),,IF(EXACT("", Pets!$C64),,Pets!$F64)))</f>
        <v/>
      </c>
      <c r="L84" s="47">
        <f t="shared" si="2"/>
        <v>82</v>
      </c>
      <c r="M84" s="17">
        <f t="shared" si="1"/>
        <v>0</v>
      </c>
      <c r="N84" s="17">
        <f t="shared" si="4"/>
        <v>0</v>
      </c>
    </row>
    <row r="85">
      <c r="A85" s="17" t="s">
        <v>6</v>
      </c>
      <c r="B85" s="17" t="str">
        <f>IF(EXACT("Percent", Pets!$C64),,IF(EXACT("Count", Pets!$C64),,IF(EXACT("", Pets!$C64),,Pets!$B64)))</f>
        <v>Uncommon</v>
      </c>
      <c r="C85" s="17" t="str">
        <f>IF(EXACT("Percent", Pets!$C64),,IF(EXACT("Count", Pets!$C64),,IF(EXACT("", Pets!$C64),,Pets!$C64)))</f>
        <v>Baby Elephant</v>
      </c>
      <c r="D85" s="46" t="str">
        <f>IF(EXACT("Percent", Pets!$C64),,IF(EXACT("Count", Pets!$C64),,IF(EXACT("", Pets!$C64),,Pets!$G64)))</f>
        <v/>
      </c>
      <c r="L85" s="47">
        <f t="shared" si="2"/>
        <v>83</v>
      </c>
      <c r="M85" s="17">
        <f t="shared" si="1"/>
        <v>0</v>
      </c>
      <c r="N85" s="17">
        <f t="shared" si="4"/>
        <v>0</v>
      </c>
    </row>
    <row r="86">
      <c r="A86" s="17" t="s">
        <v>7</v>
      </c>
      <c r="B86" s="17" t="str">
        <f>IF(EXACT("Percent", Pets!$C64),,IF(EXACT("Count", Pets!$C64),,IF(EXACT("", Pets!$C64),,Pets!$B64)))</f>
        <v>Uncommon</v>
      </c>
      <c r="C86" s="17" t="str">
        <f>IF(EXACT("Percent", Pets!$C64),,IF(EXACT("Count", Pets!$C64),,IF(EXACT("", Pets!$C64),,Pets!$C64)))</f>
        <v>Baby Elephant</v>
      </c>
      <c r="D86" s="46" t="str">
        <f>IF(EXACT("Percent", Pets!$C64),,IF(EXACT("Count", Pets!$C64),,IF(EXACT("", Pets!$C64),,Pets!$H64)))</f>
        <v/>
      </c>
      <c r="L86" s="47">
        <f t="shared" si="2"/>
        <v>84</v>
      </c>
      <c r="M86" s="17">
        <f t="shared" si="1"/>
        <v>0</v>
      </c>
      <c r="N86" s="17">
        <f t="shared" si="4"/>
        <v>0</v>
      </c>
    </row>
    <row r="87">
      <c r="A87" s="17" t="s">
        <v>3</v>
      </c>
      <c r="B87" s="17" t="str">
        <f>IF(EXACT("Percent", Pets!C149),,IF(EXACT("Count", Pets!C149),,IF(EXACT("", Pets!C149),,Pets!B149)))</f>
        <v>Rare</v>
      </c>
      <c r="C87" s="17" t="str">
        <f>IF(EXACT("Percent", Pets!C149),,IF(EXACT("Count", Pets!C149),,IF(EXACT("", Pets!C149),,Pets!C149)))</f>
        <v>Baby Hamster</v>
      </c>
      <c r="D87" s="46" t="str">
        <f>IF(EXACT("Percent", Pets!C149),,IF(EXACT("Count", Pets!C149),,IF(EXACT("", Pets!C149),,Pets!D149)))</f>
        <v/>
      </c>
      <c r="L87" s="47"/>
    </row>
    <row r="88">
      <c r="A88" s="17" t="s">
        <v>4</v>
      </c>
      <c r="B88" s="17" t="str">
        <f>IF(EXACT("Percent", Pets!$C149),,IF(EXACT("Count", Pets!$C149),,IF(EXACT("", Pets!$C149),,Pets!$B149)))</f>
        <v>Rare</v>
      </c>
      <c r="C88" s="17" t="str">
        <f>IF(EXACT("Percent", Pets!$C149),,IF(EXACT("Count", Pets!$C149),,IF(EXACT("", Pets!$C149),,Pets!$C149)))</f>
        <v>Baby Hamster</v>
      </c>
      <c r="D88" s="46" t="str">
        <f>IF(EXACT("Percent", Pets!$C149),,IF(EXACT("Count", Pets!$C149),,IF(EXACT("", Pets!$C149),,Pets!$E149)))</f>
        <v/>
      </c>
      <c r="L88" s="47"/>
    </row>
    <row r="89">
      <c r="A89" s="17" t="s">
        <v>5</v>
      </c>
      <c r="B89" s="17" t="str">
        <f>IF(EXACT("Percent", Pets!$C149),,IF(EXACT("Count", Pets!$C149),,IF(EXACT("", Pets!$C149),,Pets!$B149)))</f>
        <v>Rare</v>
      </c>
      <c r="C89" s="17" t="str">
        <f>IF(EXACT("Percent", Pets!$C149),,IF(EXACT("Count", Pets!$C149),,IF(EXACT("", Pets!$C149),,Pets!$C149)))</f>
        <v>Baby Hamster</v>
      </c>
      <c r="D89" s="46" t="str">
        <f>IF(EXACT("Percent", Pets!$C149),,IF(EXACT("Count", Pets!$C149),,IF(EXACT("", Pets!$C149),,Pets!$F149)))</f>
        <v/>
      </c>
      <c r="L89" s="47"/>
    </row>
    <row r="90">
      <c r="A90" s="17" t="s">
        <v>6</v>
      </c>
      <c r="B90" s="17" t="str">
        <f>IF(EXACT("Percent", Pets!$C149),,IF(EXACT("Count", Pets!$C149),,IF(EXACT("", Pets!$C149),,Pets!$B149)))</f>
        <v>Rare</v>
      </c>
      <c r="C90" s="17" t="str">
        <f>IF(EXACT("Percent", Pets!$C149),,IF(EXACT("Count", Pets!$C149),,IF(EXACT("", Pets!$C149),,Pets!$C149)))</f>
        <v>Baby Hamster</v>
      </c>
      <c r="D90" s="46" t="str">
        <f>IF(EXACT("Percent", Pets!$C149),,IF(EXACT("Count", Pets!$C149),,IF(EXACT("", Pets!$C149),,Pets!$G149)))</f>
        <v/>
      </c>
      <c r="L90" s="47"/>
    </row>
    <row r="91">
      <c r="A91" s="17" t="s">
        <v>7</v>
      </c>
      <c r="B91" s="17" t="str">
        <f>IF(EXACT("Percent", Pets!$C149),,IF(EXACT("Count", Pets!$C149),,IF(EXACT("", Pets!$C149),,Pets!$B149)))</f>
        <v>Rare</v>
      </c>
      <c r="C91" s="17" t="str">
        <f>IF(EXACT("Percent", Pets!$C149),,IF(EXACT("Count", Pets!$C149),,IF(EXACT("", Pets!$C149),,Pets!$C149)))</f>
        <v>Baby Hamster</v>
      </c>
      <c r="D91" s="46" t="str">
        <f>IF(EXACT("Percent", Pets!$C149),,IF(EXACT("Count", Pets!$C149),,IF(EXACT("", Pets!$C149),,Pets!$H149)))</f>
        <v/>
      </c>
      <c r="L91" s="47"/>
    </row>
    <row r="92">
      <c r="A92" s="17" t="s">
        <v>3</v>
      </c>
      <c r="B92" s="17" t="str">
        <f>IF(EXACT("Percent", Pets!C124),,IF(EXACT("Count", Pets!C124),,IF(EXACT("", Pets!C124),,Pets!B124)))</f>
        <v>Rare</v>
      </c>
      <c r="C92" s="17" t="str">
        <f>IF(EXACT("Percent", Pets!C124),,IF(EXACT("Count", Pets!C124),,IF(EXACT("", Pets!C124),,Pets!C124)))</f>
        <v>Baby Octopus</v>
      </c>
      <c r="D92" s="46" t="str">
        <f>IF(EXACT("Percent", Pets!C124),,IF(EXACT("Count", Pets!C124),,IF(EXACT("", Pets!C124),,Pets!D124)))</f>
        <v/>
      </c>
      <c r="L92" s="47"/>
    </row>
    <row r="93">
      <c r="A93" s="17" t="s">
        <v>4</v>
      </c>
      <c r="B93" s="17" t="str">
        <f>IF(EXACT("Percent", Pets!$C124),,IF(EXACT("Count", Pets!$C124),,IF(EXACT("", Pets!$C124),,Pets!$B124)))</f>
        <v>Rare</v>
      </c>
      <c r="C93" s="17" t="str">
        <f>IF(EXACT("Percent", Pets!$C124),,IF(EXACT("Count", Pets!$C124),,IF(EXACT("", Pets!$C124),,Pets!$C124)))</f>
        <v>Baby Octopus</v>
      </c>
      <c r="D93" s="46" t="str">
        <f>IF(EXACT("Percent", Pets!$C124),,IF(EXACT("Count", Pets!$C124),,IF(EXACT("", Pets!$C124),,Pets!$E124)))</f>
        <v/>
      </c>
      <c r="L93" s="47"/>
    </row>
    <row r="94">
      <c r="A94" s="17" t="s">
        <v>5</v>
      </c>
      <c r="B94" s="17" t="str">
        <f>IF(EXACT("Percent", Pets!$C124),,IF(EXACT("Count", Pets!$C124),,IF(EXACT("", Pets!$C124),,Pets!$B124)))</f>
        <v>Rare</v>
      </c>
      <c r="C94" s="17" t="str">
        <f>IF(EXACT("Percent", Pets!$C124),,IF(EXACT("Count", Pets!$C124),,IF(EXACT("", Pets!$C124),,Pets!$C124)))</f>
        <v>Baby Octopus</v>
      </c>
      <c r="D94" s="46" t="str">
        <f>IF(EXACT("Percent", Pets!$C124),,IF(EXACT("Count", Pets!$C124),,IF(EXACT("", Pets!$C124),,Pets!$F124)))</f>
        <v/>
      </c>
      <c r="L94" s="47"/>
    </row>
    <row r="95">
      <c r="A95" s="17" t="s">
        <v>6</v>
      </c>
      <c r="B95" s="17" t="str">
        <f>IF(EXACT("Percent", Pets!$C124),,IF(EXACT("Count", Pets!$C124),,IF(EXACT("", Pets!$C124),,Pets!$B124)))</f>
        <v>Rare</v>
      </c>
      <c r="C95" s="17" t="str">
        <f>IF(EXACT("Percent", Pets!$C124),,IF(EXACT("Count", Pets!$C124),,IF(EXACT("", Pets!$C124),,Pets!$C124)))</f>
        <v>Baby Octopus</v>
      </c>
      <c r="D95" s="46" t="str">
        <f>IF(EXACT("Percent", Pets!$C124),,IF(EXACT("Count", Pets!$C124),,IF(EXACT("", Pets!$C124),,Pets!$G124)))</f>
        <v/>
      </c>
      <c r="L95" s="47"/>
    </row>
    <row r="96">
      <c r="A96" s="17" t="s">
        <v>7</v>
      </c>
      <c r="B96" s="17" t="str">
        <f>IF(EXACT("Percent", Pets!$C124),,IF(EXACT("Count", Pets!$C124),,IF(EXACT("", Pets!$C124),,Pets!$B124)))</f>
        <v>Rare</v>
      </c>
      <c r="C96" s="17" t="str">
        <f>IF(EXACT("Percent", Pets!$C124),,IF(EXACT("Count", Pets!$C124),,IF(EXACT("", Pets!$C124),,Pets!$C124)))</f>
        <v>Baby Octopus</v>
      </c>
      <c r="D96" s="46" t="str">
        <f>IF(EXACT("Percent", Pets!$C124),,IF(EXACT("Count", Pets!$C124),,IF(EXACT("", Pets!$C124),,Pets!$H124)))</f>
        <v/>
      </c>
      <c r="L96" s="47"/>
    </row>
    <row r="97">
      <c r="A97" s="17" t="s">
        <v>3</v>
      </c>
      <c r="B97" s="17" t="str">
        <f>IF(EXACT("Percent", Pets!C39),,IF(EXACT("Count", Pets!C39),,IF(EXACT("", Pets!C39),,Pets!B39)))</f>
        <v>Common</v>
      </c>
      <c r="C97" s="17" t="str">
        <f>IF(EXACT("Percent", Pets!C39),,IF(EXACT("Count", Pets!C39),,IF(EXACT("", Pets!C39),,Pets!C39)))</f>
        <v>Baby Planta</v>
      </c>
      <c r="D97" s="46" t="str">
        <f>IF(EXACT("Percent", Pets!C39),,IF(EXACT("Count", Pets!C39),,IF(EXACT("", Pets!C39),,Pets!D39)))</f>
        <v/>
      </c>
      <c r="L97" s="47"/>
    </row>
    <row r="98">
      <c r="A98" s="17" t="s">
        <v>4</v>
      </c>
      <c r="B98" s="17" t="str">
        <f>IF(EXACT("Percent", Pets!$C39),,IF(EXACT("Count", Pets!$C39),,IF(EXACT("", Pets!$C39),,Pets!$B39)))</f>
        <v>Common</v>
      </c>
      <c r="C98" s="17" t="str">
        <f>IF(EXACT("Percent", Pets!$C39),,IF(EXACT("Count", Pets!$C39),,IF(EXACT("", Pets!$C39),,Pets!$C39)))</f>
        <v>Baby Planta</v>
      </c>
      <c r="D98" s="46" t="str">
        <f>IF(EXACT("Percent", Pets!$C39),,IF(EXACT("Count", Pets!$C39),,IF(EXACT("", Pets!$C39),,Pets!$E39)))</f>
        <v/>
      </c>
      <c r="L98" s="47"/>
    </row>
    <row r="99">
      <c r="A99" s="17" t="s">
        <v>5</v>
      </c>
      <c r="B99" s="17" t="str">
        <f>IF(EXACT("Percent", Pets!$C39),,IF(EXACT("Count", Pets!$C39),,IF(EXACT("", Pets!$C39),,Pets!$B39)))</f>
        <v>Common</v>
      </c>
      <c r="C99" s="17" t="str">
        <f>IF(EXACT("Percent", Pets!$C39),,IF(EXACT("Count", Pets!$C39),,IF(EXACT("", Pets!$C39),,Pets!$C39)))</f>
        <v>Baby Planta</v>
      </c>
      <c r="D99" s="46" t="str">
        <f>IF(EXACT("Percent", Pets!$C39),,IF(EXACT("Count", Pets!$C39),,IF(EXACT("", Pets!$C39),,Pets!$F39)))</f>
        <v/>
      </c>
      <c r="L99" s="47"/>
    </row>
    <row r="100">
      <c r="A100" s="17" t="s">
        <v>6</v>
      </c>
      <c r="B100" s="17" t="str">
        <f>IF(EXACT("Percent", Pets!$C39),,IF(EXACT("Count", Pets!$C39),,IF(EXACT("", Pets!$C39),,Pets!$B39)))</f>
        <v>Common</v>
      </c>
      <c r="C100" s="17" t="str">
        <f>IF(EXACT("Percent", Pets!$C39),,IF(EXACT("Count", Pets!$C39),,IF(EXACT("", Pets!$C39),,Pets!$C39)))</f>
        <v>Baby Planta</v>
      </c>
      <c r="D100" s="46" t="str">
        <f>IF(EXACT("Percent", Pets!$C39),,IF(EXACT("Count", Pets!$C39),,IF(EXACT("", Pets!$C39),,Pets!$G39)))</f>
        <v/>
      </c>
      <c r="L100" s="47"/>
    </row>
    <row r="101">
      <c r="A101" s="17" t="s">
        <v>7</v>
      </c>
      <c r="B101" s="17" t="str">
        <f>IF(EXACT("Percent", Pets!$C39),,IF(EXACT("Count", Pets!$C39),,IF(EXACT("", Pets!$C39),,Pets!$B39)))</f>
        <v>Common</v>
      </c>
      <c r="C101" s="17" t="str">
        <f>IF(EXACT("Percent", Pets!$C39),,IF(EXACT("Count", Pets!$C39),,IF(EXACT("", Pets!$C39),,Pets!$C39)))</f>
        <v>Baby Planta</v>
      </c>
      <c r="D101" s="46" t="str">
        <f>IF(EXACT("Percent", Pets!$C39),,IF(EXACT("Count", Pets!$C39),,IF(EXACT("", Pets!$C39),,Pets!$H39)))</f>
        <v/>
      </c>
      <c r="L101" s="47"/>
    </row>
    <row r="102">
      <c r="A102" s="17" t="s">
        <v>3</v>
      </c>
      <c r="B102" s="17" t="str">
        <f>IF(EXACT("Percent", Pets!C130),,IF(EXACT("Count", Pets!C130),,IF(EXACT("", Pets!C130),,Pets!B130)))</f>
        <v>Rare</v>
      </c>
      <c r="C102" s="17" t="str">
        <f>IF(EXACT("Percent", Pets!C130),,IF(EXACT("Count", Pets!C130),,IF(EXACT("", Pets!C130),,Pets!C130)))</f>
        <v>Baby Spider</v>
      </c>
      <c r="D102" s="46" t="str">
        <f>IF(EXACT("Percent", Pets!C130),,IF(EXACT("Count", Pets!C130),,IF(EXACT("", Pets!C130),,Pets!D130)))</f>
        <v/>
      </c>
      <c r="L102" s="47"/>
    </row>
    <row r="103">
      <c r="A103" s="17" t="s">
        <v>4</v>
      </c>
      <c r="B103" s="17" t="str">
        <f>IF(EXACT("Percent", Pets!$C130),,IF(EXACT("Count", Pets!$C130),,IF(EXACT("", Pets!$C130),,Pets!$B130)))</f>
        <v>Rare</v>
      </c>
      <c r="C103" s="17" t="str">
        <f>IF(EXACT("Percent", Pets!$C130),,IF(EXACT("Count", Pets!$C130),,IF(EXACT("", Pets!$C130),,Pets!$C130)))</f>
        <v>Baby Spider</v>
      </c>
      <c r="D103" s="46" t="str">
        <f>IF(EXACT("Percent", Pets!$C130),,IF(EXACT("Count", Pets!$C130),,IF(EXACT("", Pets!$C130),,Pets!$E130)))</f>
        <v/>
      </c>
      <c r="L103" s="47"/>
    </row>
    <row r="104">
      <c r="A104" s="17" t="s">
        <v>5</v>
      </c>
      <c r="B104" s="17" t="str">
        <f>IF(EXACT("Percent", Pets!$C130),,IF(EXACT("Count", Pets!$C130),,IF(EXACT("", Pets!$C130),,Pets!$B130)))</f>
        <v>Rare</v>
      </c>
      <c r="C104" s="17" t="str">
        <f>IF(EXACT("Percent", Pets!$C130),,IF(EXACT("Count", Pets!$C130),,IF(EXACT("", Pets!$C130),,Pets!$C130)))</f>
        <v>Baby Spider</v>
      </c>
      <c r="D104" s="46" t="str">
        <f>IF(EXACT("Percent", Pets!$C130),,IF(EXACT("Count", Pets!$C130),,IF(EXACT("", Pets!$C130),,Pets!$F130)))</f>
        <v/>
      </c>
      <c r="L104" s="47"/>
    </row>
    <row r="105">
      <c r="A105" s="17" t="s">
        <v>6</v>
      </c>
      <c r="B105" s="17" t="str">
        <f>IF(EXACT("Percent", Pets!$C130),,IF(EXACT("Count", Pets!$C130),,IF(EXACT("", Pets!$C130),,Pets!$B130)))</f>
        <v>Rare</v>
      </c>
      <c r="C105" s="17" t="str">
        <f>IF(EXACT("Percent", Pets!$C130),,IF(EXACT("Count", Pets!$C130),,IF(EXACT("", Pets!$C130),,Pets!$C130)))</f>
        <v>Baby Spider</v>
      </c>
      <c r="D105" s="46" t="str">
        <f>IF(EXACT("Percent", Pets!$C130),,IF(EXACT("Count", Pets!$C130),,IF(EXACT("", Pets!$C130),,Pets!$G130)))</f>
        <v/>
      </c>
      <c r="L105" s="47"/>
    </row>
    <row r="106">
      <c r="A106" s="17" t="s">
        <v>7</v>
      </c>
      <c r="B106" s="17" t="str">
        <f>IF(EXACT("Percent", Pets!$C130),,IF(EXACT("Count", Pets!$C130),,IF(EXACT("", Pets!$C130),,Pets!$B130)))</f>
        <v>Rare</v>
      </c>
      <c r="C106" s="17" t="str">
        <f>IF(EXACT("Percent", Pets!$C130),,IF(EXACT("Count", Pets!$C130),,IF(EXACT("", Pets!$C130),,Pets!$C130)))</f>
        <v>Baby Spider</v>
      </c>
      <c r="D106" s="46" t="str">
        <f>IF(EXACT("Percent", Pets!$C130),,IF(EXACT("Count", Pets!$C130),,IF(EXACT("", Pets!$C130),,Pets!$H130)))</f>
        <v/>
      </c>
      <c r="L106" s="47"/>
    </row>
    <row r="107">
      <c r="A107" s="17" t="s">
        <v>3</v>
      </c>
      <c r="B107" s="17" t="str">
        <f>IF(EXACT("Percent", Pets!C60),,IF(EXACT("Count", Pets!C60),,IF(EXACT("", Pets!C60),,Pets!B60)))</f>
        <v>Uncommon</v>
      </c>
      <c r="C107" s="17" t="str">
        <f>IF(EXACT("Percent", Pets!C60),,IF(EXACT("Count", Pets!C60),,IF(EXACT("", Pets!C60),,Pets!C60)))</f>
        <v>Bactrian Camel</v>
      </c>
      <c r="D107" s="46" t="str">
        <f>IF(EXACT("Percent", Pets!C60),,IF(EXACT("Count", Pets!C60),,IF(EXACT("", Pets!C60),,Pets!D60)))</f>
        <v/>
      </c>
      <c r="L107" s="47"/>
    </row>
    <row r="108">
      <c r="A108" s="17" t="s">
        <v>4</v>
      </c>
      <c r="B108" s="17" t="str">
        <f>IF(EXACT("Percent", Pets!$C60),,IF(EXACT("Count", Pets!$C60),,IF(EXACT("", Pets!$C60),,Pets!$B60)))</f>
        <v>Uncommon</v>
      </c>
      <c r="C108" s="17" t="str">
        <f>IF(EXACT("Percent", Pets!$C60),,IF(EXACT("Count", Pets!$C60),,IF(EXACT("", Pets!$C60),,Pets!$C60)))</f>
        <v>Bactrian Camel</v>
      </c>
      <c r="D108" s="46" t="str">
        <f>IF(EXACT("Percent", Pets!$C60),,IF(EXACT("Count", Pets!$C60),,IF(EXACT("", Pets!$C60),,Pets!$E60)))</f>
        <v/>
      </c>
      <c r="L108" s="47"/>
    </row>
    <row r="109">
      <c r="A109" s="17" t="s">
        <v>5</v>
      </c>
      <c r="B109" s="17" t="str">
        <f>IF(EXACT("Percent", Pets!$C60),,IF(EXACT("Count", Pets!$C60),,IF(EXACT("", Pets!$C60),,Pets!$B60)))</f>
        <v>Uncommon</v>
      </c>
      <c r="C109" s="17" t="str">
        <f>IF(EXACT("Percent", Pets!$C60),,IF(EXACT("Count", Pets!$C60),,IF(EXACT("", Pets!$C60),,Pets!$C60)))</f>
        <v>Bactrian Camel</v>
      </c>
      <c r="D109" s="46" t="str">
        <f>IF(EXACT("Percent", Pets!$C60),,IF(EXACT("Count", Pets!$C60),,IF(EXACT("", Pets!$C60),,Pets!$F60)))</f>
        <v/>
      </c>
      <c r="L109" s="47"/>
    </row>
    <row r="110">
      <c r="A110" s="17" t="s">
        <v>6</v>
      </c>
      <c r="B110" s="17" t="str">
        <f>IF(EXACT("Percent", Pets!$C60),,IF(EXACT("Count", Pets!$C60),,IF(EXACT("", Pets!$C60),,Pets!$B60)))</f>
        <v>Uncommon</v>
      </c>
      <c r="C110" s="17" t="str">
        <f>IF(EXACT("Percent", Pets!$C60),,IF(EXACT("Count", Pets!$C60),,IF(EXACT("", Pets!$C60),,Pets!$C60)))</f>
        <v>Bactrian Camel</v>
      </c>
      <c r="D110" s="46" t="str">
        <f>IF(EXACT("Percent", Pets!$C60),,IF(EXACT("Count", Pets!$C60),,IF(EXACT("", Pets!$C60),,Pets!$G60)))</f>
        <v/>
      </c>
      <c r="L110" s="47"/>
    </row>
    <row r="111">
      <c r="A111" s="17" t="s">
        <v>7</v>
      </c>
      <c r="B111" s="17" t="str">
        <f>IF(EXACT("Percent", Pets!$C60),,IF(EXACT("Count", Pets!$C60),,IF(EXACT("", Pets!$C60),,Pets!$B60)))</f>
        <v>Uncommon</v>
      </c>
      <c r="C111" s="17" t="str">
        <f>IF(EXACT("Percent", Pets!$C60),,IF(EXACT("Count", Pets!$C60),,IF(EXACT("", Pets!$C60),,Pets!$C60)))</f>
        <v>Bactrian Camel</v>
      </c>
      <c r="D111" s="46" t="str">
        <f>IF(EXACT("Percent", Pets!$C60),,IF(EXACT("Count", Pets!$C60),,IF(EXACT("", Pets!$C60),,Pets!$H60)))</f>
        <v/>
      </c>
      <c r="L111" s="47"/>
    </row>
    <row r="112">
      <c r="A112" s="17" t="s">
        <v>3</v>
      </c>
      <c r="B112" s="17" t="str">
        <f>IF(EXACT("Percent", Pets!C219),,IF(EXACT("Count", Pets!C219),,IF(EXACT("", Pets!C219),,Pets!B219)))</f>
        <v>Legendary</v>
      </c>
      <c r="C112" s="17" t="str">
        <f>IF(EXACT("Percent", Pets!C219),,IF(EXACT("Count", Pets!C219),,IF(EXACT("", Pets!C219),,Pets!C219)))</f>
        <v>Big Chillin' Penguin</v>
      </c>
      <c r="D112" s="46" t="str">
        <f>IF(EXACT("Percent", Pets!C219),,IF(EXACT("Count", Pets!C219),,IF(EXACT("", Pets!C219),,Pets!D219)))</f>
        <v/>
      </c>
      <c r="L112" s="47"/>
    </row>
    <row r="113">
      <c r="A113" s="17" t="s">
        <v>4</v>
      </c>
      <c r="B113" s="17" t="str">
        <f>IF(EXACT("Percent", Pets!$C219),,IF(EXACT("Count", Pets!$C219),,IF(EXACT("", Pets!$C219),,Pets!$B219)))</f>
        <v>Legendary</v>
      </c>
      <c r="C113" s="17" t="str">
        <f>IF(EXACT("Percent", Pets!$C219),,IF(EXACT("Count", Pets!$C219),,IF(EXACT("", Pets!$C219),,Pets!$C219)))</f>
        <v>Big Chillin' Penguin</v>
      </c>
      <c r="D113" s="46" t="str">
        <f>IF(EXACT("Percent", Pets!$C219),,IF(EXACT("Count", Pets!$C219),,IF(EXACT("", Pets!$C219),,Pets!$E219)))</f>
        <v/>
      </c>
      <c r="L113" s="47"/>
    </row>
    <row r="114">
      <c r="A114" s="17" t="s">
        <v>5</v>
      </c>
      <c r="B114" s="17" t="str">
        <f>IF(EXACT("Percent", Pets!$C219),,IF(EXACT("Count", Pets!$C219),,IF(EXACT("", Pets!$C219),,Pets!$B219)))</f>
        <v>Legendary</v>
      </c>
      <c r="C114" s="17" t="str">
        <f>IF(EXACT("Percent", Pets!$C219),,IF(EXACT("Count", Pets!$C219),,IF(EXACT("", Pets!$C219),,Pets!$C219)))</f>
        <v>Big Chillin' Penguin</v>
      </c>
      <c r="D114" s="46" t="str">
        <f>IF(EXACT("Percent", Pets!$C219),,IF(EXACT("Count", Pets!$C219),,IF(EXACT("", Pets!$C219),,Pets!$F219)))</f>
        <v/>
      </c>
      <c r="L114" s="47"/>
    </row>
    <row r="115">
      <c r="A115" s="17" t="s">
        <v>6</v>
      </c>
      <c r="B115" s="17" t="str">
        <f>IF(EXACT("Percent", Pets!$C219),,IF(EXACT("Count", Pets!$C219),,IF(EXACT("", Pets!$C219),,Pets!$B219)))</f>
        <v>Legendary</v>
      </c>
      <c r="C115" s="17" t="str">
        <f>IF(EXACT("Percent", Pets!$C219),,IF(EXACT("Count", Pets!$C219),,IF(EXACT("", Pets!$C219),,Pets!$C219)))</f>
        <v>Big Chillin' Penguin</v>
      </c>
      <c r="D115" s="46" t="str">
        <f>IF(EXACT("Percent", Pets!$C219),,IF(EXACT("Count", Pets!$C219),,IF(EXACT("", Pets!$C219),,Pets!$G219)))</f>
        <v/>
      </c>
      <c r="L115" s="47"/>
    </row>
    <row r="116">
      <c r="A116" s="17" t="s">
        <v>7</v>
      </c>
      <c r="B116" s="17" t="str">
        <f>IF(EXACT("Percent", Pets!$C219),,IF(EXACT("Count", Pets!$C219),,IF(EXACT("", Pets!$C219),,Pets!$B219)))</f>
        <v>Legendary</v>
      </c>
      <c r="C116" s="17" t="str">
        <f>IF(EXACT("Percent", Pets!$C219),,IF(EXACT("Count", Pets!$C219),,IF(EXACT("", Pets!$C219),,Pets!$C219)))</f>
        <v>Big Chillin' Penguin</v>
      </c>
      <c r="D116" s="46" t="str">
        <f>IF(EXACT("Percent", Pets!$C219),,IF(EXACT("Count", Pets!$C219),,IF(EXACT("", Pets!$C219),,Pets!$H219)))</f>
        <v/>
      </c>
      <c r="L116" s="47"/>
    </row>
    <row r="117">
      <c r="A117" s="17" t="s">
        <v>3</v>
      </c>
      <c r="B117" s="17" t="str">
        <f>IF(EXACT("Percent", Pets!C109),,IF(EXACT("Count", Pets!C109),,IF(EXACT("", Pets!C109),,Pets!B109)))</f>
        <v>Rare</v>
      </c>
      <c r="C117" s="17" t="str">
        <f>IF(EXACT("Percent", Pets!C109),,IF(EXACT("Count", Pets!C109),,IF(EXACT("", Pets!C109),,Pets!C109)))</f>
        <v>Bison</v>
      </c>
      <c r="D117" s="46" t="str">
        <f>IF(EXACT("Percent", Pets!C109),,IF(EXACT("Count", Pets!C109),,IF(EXACT("", Pets!C109),,Pets!D109)))</f>
        <v/>
      </c>
      <c r="L117" s="47"/>
    </row>
    <row r="118">
      <c r="A118" s="17" t="s">
        <v>4</v>
      </c>
      <c r="B118" s="17" t="str">
        <f>IF(EXACT("Percent", Pets!$C109),,IF(EXACT("Count", Pets!$C109),,IF(EXACT("", Pets!$C109),,Pets!$B109)))</f>
        <v>Rare</v>
      </c>
      <c r="C118" s="17" t="str">
        <f>IF(EXACT("Percent", Pets!$C109),,IF(EXACT("Count", Pets!$C109),,IF(EXACT("", Pets!$C109),,Pets!$C109)))</f>
        <v>Bison</v>
      </c>
      <c r="D118" s="46" t="str">
        <f>IF(EXACT("Percent", Pets!$C109),,IF(EXACT("Count", Pets!$C109),,IF(EXACT("", Pets!$C109),,Pets!$E109)))</f>
        <v/>
      </c>
      <c r="L118" s="47"/>
    </row>
    <row r="119">
      <c r="A119" s="17" t="s">
        <v>5</v>
      </c>
      <c r="B119" s="17" t="str">
        <f>IF(EXACT("Percent", Pets!$C109),,IF(EXACT("Count", Pets!$C109),,IF(EXACT("", Pets!$C109),,Pets!$B109)))</f>
        <v>Rare</v>
      </c>
      <c r="C119" s="17" t="str">
        <f>IF(EXACT("Percent", Pets!$C109),,IF(EXACT("Count", Pets!$C109),,IF(EXACT("", Pets!$C109),,Pets!$C109)))</f>
        <v>Bison</v>
      </c>
      <c r="D119" s="46" t="str">
        <f>IF(EXACT("Percent", Pets!$C109),,IF(EXACT("Count", Pets!$C109),,IF(EXACT("", Pets!$C109),,Pets!$F109)))</f>
        <v/>
      </c>
      <c r="L119" s="47"/>
    </row>
    <row r="120">
      <c r="A120" s="17" t="s">
        <v>6</v>
      </c>
      <c r="B120" s="17" t="str">
        <f>IF(EXACT("Percent", Pets!$C109),,IF(EXACT("Count", Pets!$C109),,IF(EXACT("", Pets!$C109),,Pets!$B109)))</f>
        <v>Rare</v>
      </c>
      <c r="C120" s="17" t="str">
        <f>IF(EXACT("Percent", Pets!$C109),,IF(EXACT("Count", Pets!$C109),,IF(EXACT("", Pets!$C109),,Pets!$C109)))</f>
        <v>Bison</v>
      </c>
      <c r="D120" s="46" t="str">
        <f>IF(EXACT("Percent", Pets!$C109),,IF(EXACT("Count", Pets!$C109),,IF(EXACT("", Pets!$C109),,Pets!$G109)))</f>
        <v/>
      </c>
      <c r="L120" s="47"/>
    </row>
    <row r="121">
      <c r="A121" s="17" t="s">
        <v>7</v>
      </c>
      <c r="B121" s="17" t="str">
        <f>IF(EXACT("Percent", Pets!$C109),,IF(EXACT("Count", Pets!$C109),,IF(EXACT("", Pets!$C109),,Pets!$B109)))</f>
        <v>Rare</v>
      </c>
      <c r="C121" s="17" t="str">
        <f>IF(EXACT("Percent", Pets!$C109),,IF(EXACT("Count", Pets!$C109),,IF(EXACT("", Pets!$C109),,Pets!$C109)))</f>
        <v>Bison</v>
      </c>
      <c r="D121" s="46" t="str">
        <f>IF(EXACT("Percent", Pets!$C109),,IF(EXACT("Count", Pets!$C109),,IF(EXACT("", Pets!$C109),,Pets!$H109)))</f>
        <v/>
      </c>
      <c r="L121" s="47"/>
    </row>
    <row r="122">
      <c r="A122" s="17" t="s">
        <v>3</v>
      </c>
      <c r="B122" s="17" t="str">
        <f>IF(EXACT("Percent", Pets!C77),,IF(EXACT("Count", Pets!C77),,IF(EXACT("", Pets!C77),,Pets!B77)))</f>
        <v>Uncommon</v>
      </c>
      <c r="C122" s="17" t="str">
        <f>IF(EXACT("Percent", Pets!C77),,IF(EXACT("Count", Pets!C77),,IF(EXACT("", Pets!C77),,Pets!C77)))</f>
        <v>Bitter Turnipa</v>
      </c>
      <c r="D122" s="46" t="str">
        <f>IF(EXACT("Percent", Pets!C77),,IF(EXACT("Count", Pets!C77),,IF(EXACT("", Pets!C77),,Pets!D77)))</f>
        <v/>
      </c>
      <c r="L122" s="47"/>
    </row>
    <row r="123">
      <c r="A123" s="17" t="s">
        <v>4</v>
      </c>
      <c r="B123" s="17" t="str">
        <f>IF(EXACT("Percent", Pets!$C77),,IF(EXACT("Count", Pets!$C77),,IF(EXACT("", Pets!$C77),,Pets!$B77)))</f>
        <v>Uncommon</v>
      </c>
      <c r="C123" s="17" t="str">
        <f>IF(EXACT("Percent", Pets!$C77),,IF(EXACT("Count", Pets!$C77),,IF(EXACT("", Pets!$C77),,Pets!$C77)))</f>
        <v>Bitter Turnipa</v>
      </c>
      <c r="D123" s="46" t="str">
        <f>IF(EXACT("Percent", Pets!$C77),,IF(EXACT("Count", Pets!$C77),,IF(EXACT("", Pets!$C77),,Pets!$E77)))</f>
        <v/>
      </c>
      <c r="L123" s="47"/>
    </row>
    <row r="124">
      <c r="A124" s="17" t="s">
        <v>5</v>
      </c>
      <c r="B124" s="17" t="str">
        <f>IF(EXACT("Percent", Pets!$C77),,IF(EXACT("Count", Pets!$C77),,IF(EXACT("", Pets!$C77),,Pets!$B77)))</f>
        <v>Uncommon</v>
      </c>
      <c r="C124" s="17" t="str">
        <f>IF(EXACT("Percent", Pets!$C77),,IF(EXACT("Count", Pets!$C77),,IF(EXACT("", Pets!$C77),,Pets!$C77)))</f>
        <v>Bitter Turnipa</v>
      </c>
      <c r="D124" s="46" t="str">
        <f>IF(EXACT("Percent", Pets!$C77),,IF(EXACT("Count", Pets!$C77),,IF(EXACT("", Pets!$C77),,Pets!$F77)))</f>
        <v/>
      </c>
      <c r="L124" s="47"/>
    </row>
    <row r="125">
      <c r="A125" s="17" t="s">
        <v>6</v>
      </c>
      <c r="B125" s="17" t="str">
        <f>IF(EXACT("Percent", Pets!$C77),,IF(EXACT("Count", Pets!$C77),,IF(EXACT("", Pets!$C77),,Pets!$B77)))</f>
        <v>Uncommon</v>
      </c>
      <c r="C125" s="17" t="str">
        <f>IF(EXACT("Percent", Pets!$C77),,IF(EXACT("Count", Pets!$C77),,IF(EXACT("", Pets!$C77),,Pets!$C77)))</f>
        <v>Bitter Turnipa</v>
      </c>
      <c r="D125" s="46" t="str">
        <f>IF(EXACT("Percent", Pets!$C77),,IF(EXACT("Count", Pets!$C77),,IF(EXACT("", Pets!$C77),,Pets!$G77)))</f>
        <v/>
      </c>
      <c r="L125" s="47"/>
    </row>
    <row r="126">
      <c r="A126" s="17" t="s">
        <v>7</v>
      </c>
      <c r="B126" s="17" t="str">
        <f>IF(EXACT("Percent", Pets!$C77),,IF(EXACT("Count", Pets!$C77),,IF(EXACT("", Pets!$C77),,Pets!$B77)))</f>
        <v>Uncommon</v>
      </c>
      <c r="C126" s="17" t="str">
        <f>IF(EXACT("Percent", Pets!$C77),,IF(EXACT("Count", Pets!$C77),,IF(EXACT("", Pets!$C77),,Pets!$C77)))</f>
        <v>Bitter Turnipa</v>
      </c>
      <c r="D126" s="46" t="str">
        <f>IF(EXACT("Percent", Pets!$C77),,IF(EXACT("Count", Pets!$C77),,IF(EXACT("", Pets!$C77),,Pets!$H77)))</f>
        <v/>
      </c>
      <c r="L126" s="47"/>
    </row>
    <row r="127">
      <c r="A127" s="17" t="s">
        <v>3</v>
      </c>
      <c r="B127" s="17" t="str">
        <f>IF(EXACT("Percent", Pets!C55),,IF(EXACT("Count", Pets!C55),,IF(EXACT("", Pets!C55),,Pets!B55)))</f>
        <v>Uncommon</v>
      </c>
      <c r="C127" s="17" t="str">
        <f>IF(EXACT("Percent", Pets!C55),,IF(EXACT("Count", Pets!C55),,IF(EXACT("", Pets!C55),,Pets!C55)))</f>
        <v>Black Alpaca</v>
      </c>
      <c r="D127" s="46" t="str">
        <f>IF(EXACT("Percent", Pets!C55),,IF(EXACT("Count", Pets!C55),,IF(EXACT("", Pets!C55),,Pets!D55)))</f>
        <v/>
      </c>
      <c r="L127" s="47"/>
    </row>
    <row r="128">
      <c r="A128" s="17" t="s">
        <v>4</v>
      </c>
      <c r="B128" s="17" t="str">
        <f>IF(EXACT("Percent", Pets!$C55),,IF(EXACT("Count", Pets!$C55),,IF(EXACT("", Pets!$C55),,Pets!$B55)))</f>
        <v>Uncommon</v>
      </c>
      <c r="C128" s="17" t="str">
        <f>IF(EXACT("Percent", Pets!$C55),,IF(EXACT("Count", Pets!$C55),,IF(EXACT("", Pets!$C55),,Pets!$C55)))</f>
        <v>Black Alpaca</v>
      </c>
      <c r="D128" s="46" t="str">
        <f>IF(EXACT("Percent", Pets!$C55),,IF(EXACT("Count", Pets!$C55),,IF(EXACT("", Pets!$C55),,Pets!$E55)))</f>
        <v/>
      </c>
      <c r="L128" s="47"/>
    </row>
    <row r="129">
      <c r="A129" s="17" t="s">
        <v>5</v>
      </c>
      <c r="B129" s="17" t="str">
        <f>IF(EXACT("Percent", Pets!$C55),,IF(EXACT("Count", Pets!$C55),,IF(EXACT("", Pets!$C55),,Pets!$B55)))</f>
        <v>Uncommon</v>
      </c>
      <c r="C129" s="17" t="str">
        <f>IF(EXACT("Percent", Pets!$C55),,IF(EXACT("Count", Pets!$C55),,IF(EXACT("", Pets!$C55),,Pets!$C55)))</f>
        <v>Black Alpaca</v>
      </c>
      <c r="D129" s="46" t="str">
        <f>IF(EXACT("Percent", Pets!$C55),,IF(EXACT("Count", Pets!$C55),,IF(EXACT("", Pets!$C55),,Pets!$F55)))</f>
        <v/>
      </c>
      <c r="L129" s="47"/>
    </row>
    <row r="130">
      <c r="A130" s="17" t="s">
        <v>6</v>
      </c>
      <c r="B130" s="17" t="str">
        <f>IF(EXACT("Percent", Pets!$C55),,IF(EXACT("Count", Pets!$C55),,IF(EXACT("", Pets!$C55),,Pets!$B55)))</f>
        <v>Uncommon</v>
      </c>
      <c r="C130" s="17" t="str">
        <f>IF(EXACT("Percent", Pets!$C55),,IF(EXACT("Count", Pets!$C55),,IF(EXACT("", Pets!$C55),,Pets!$C55)))</f>
        <v>Black Alpaca</v>
      </c>
      <c r="D130" s="46" t="str">
        <f>IF(EXACT("Percent", Pets!$C55),,IF(EXACT("Count", Pets!$C55),,IF(EXACT("", Pets!$C55),,Pets!$G55)))</f>
        <v/>
      </c>
      <c r="L130" s="47"/>
    </row>
    <row r="131">
      <c r="A131" s="17" t="s">
        <v>7</v>
      </c>
      <c r="B131" s="17" t="str">
        <f>IF(EXACT("Percent", Pets!$C55),,IF(EXACT("Count", Pets!$C55),,IF(EXACT("", Pets!$C55),,Pets!$B55)))</f>
        <v>Uncommon</v>
      </c>
      <c r="C131" s="17" t="str">
        <f>IF(EXACT("Percent", Pets!$C55),,IF(EXACT("Count", Pets!$C55),,IF(EXACT("", Pets!$C55),,Pets!$C55)))</f>
        <v>Black Alpaca</v>
      </c>
      <c r="D131" s="46" t="str">
        <f>IF(EXACT("Percent", Pets!$C55),,IF(EXACT("Count", Pets!$C55),,IF(EXACT("", Pets!$C55),,Pets!$H55)))</f>
        <v/>
      </c>
      <c r="L131" s="47"/>
    </row>
    <row r="132">
      <c r="A132" s="17" t="s">
        <v>3</v>
      </c>
      <c r="B132" s="17" t="str">
        <f>IF(EXACT("Percent", Pets!C54),,IF(EXACT("Count", Pets!C54),,IF(EXACT("", Pets!C54),,Pets!B54)))</f>
        <v>Uncommon</v>
      </c>
      <c r="C132" s="17" t="str">
        <f>IF(EXACT("Percent", Pets!C54),,IF(EXACT("Count", Pets!C54),,IF(EXACT("", Pets!C54),,Pets!C54)))</f>
        <v>Black Ram</v>
      </c>
      <c r="D132" s="46" t="str">
        <f>IF(EXACT("Percent", Pets!C54),,IF(EXACT("Count", Pets!C54),,IF(EXACT("", Pets!C54),,Pets!D54)))</f>
        <v/>
      </c>
      <c r="L132" s="47"/>
    </row>
    <row r="133">
      <c r="A133" s="17" t="s">
        <v>4</v>
      </c>
      <c r="B133" s="17" t="str">
        <f>IF(EXACT("Percent", Pets!$C54),,IF(EXACT("Count", Pets!$C54),,IF(EXACT("", Pets!$C54),,Pets!$B54)))</f>
        <v>Uncommon</v>
      </c>
      <c r="C133" s="17" t="str">
        <f>IF(EXACT("Percent", Pets!$C54),,IF(EXACT("Count", Pets!$C54),,IF(EXACT("", Pets!$C54),,Pets!$C54)))</f>
        <v>Black Ram</v>
      </c>
      <c r="D133" s="46" t="str">
        <f>IF(EXACT("Percent", Pets!$C54),,IF(EXACT("Count", Pets!$C54),,IF(EXACT("", Pets!$C54),,Pets!$E54)))</f>
        <v/>
      </c>
      <c r="L133" s="47"/>
    </row>
    <row r="134">
      <c r="A134" s="17" t="s">
        <v>5</v>
      </c>
      <c r="B134" s="17" t="str">
        <f>IF(EXACT("Percent", Pets!$C54),,IF(EXACT("Count", Pets!$C54),,IF(EXACT("", Pets!$C54),,Pets!$B54)))</f>
        <v>Uncommon</v>
      </c>
      <c r="C134" s="17" t="str">
        <f>IF(EXACT("Percent", Pets!$C54),,IF(EXACT("Count", Pets!$C54),,IF(EXACT("", Pets!$C54),,Pets!$C54)))</f>
        <v>Black Ram</v>
      </c>
      <c r="D134" s="46" t="str">
        <f>IF(EXACT("Percent", Pets!$C54),,IF(EXACT("Count", Pets!$C54),,IF(EXACT("", Pets!$C54),,Pets!$F54)))</f>
        <v/>
      </c>
      <c r="L134" s="47"/>
    </row>
    <row r="135">
      <c r="A135" s="17" t="s">
        <v>6</v>
      </c>
      <c r="B135" s="17" t="str">
        <f>IF(EXACT("Percent", Pets!$C54),,IF(EXACT("Count", Pets!$C54),,IF(EXACT("", Pets!$C54),,Pets!$B54)))</f>
        <v>Uncommon</v>
      </c>
      <c r="C135" s="17" t="str">
        <f>IF(EXACT("Percent", Pets!$C54),,IF(EXACT("Count", Pets!$C54),,IF(EXACT("", Pets!$C54),,Pets!$C54)))</f>
        <v>Black Ram</v>
      </c>
      <c r="D135" s="46" t="str">
        <f>IF(EXACT("Percent", Pets!$C54),,IF(EXACT("Count", Pets!$C54),,IF(EXACT("", Pets!$C54),,Pets!$G54)))</f>
        <v/>
      </c>
      <c r="L135" s="47"/>
    </row>
    <row r="136">
      <c r="A136" s="17" t="s">
        <v>7</v>
      </c>
      <c r="B136" s="17" t="str">
        <f>IF(EXACT("Percent", Pets!$C54),,IF(EXACT("Count", Pets!$C54),,IF(EXACT("", Pets!$C54),,Pets!$B54)))</f>
        <v>Uncommon</v>
      </c>
      <c r="C136" s="17" t="str">
        <f>IF(EXACT("Percent", Pets!$C54),,IF(EXACT("Count", Pets!$C54),,IF(EXACT("", Pets!$C54),,Pets!$C54)))</f>
        <v>Black Ram</v>
      </c>
      <c r="D136" s="46" t="str">
        <f>IF(EXACT("Percent", Pets!$C54),,IF(EXACT("Count", Pets!$C54),,IF(EXACT("", Pets!$C54),,Pets!$H54)))</f>
        <v/>
      </c>
      <c r="L136" s="47"/>
    </row>
    <row r="137">
      <c r="A137" s="17" t="s">
        <v>3</v>
      </c>
      <c r="B137" s="17" t="str">
        <f>IF(EXACT("Percent", Pets!C235),,IF(EXACT("Count", Pets!C235),,IF(EXACT("", Pets!C235),,Pets!B235)))</f>
        <v>Legendary</v>
      </c>
      <c r="C137" s="17" t="str">
        <f>IF(EXACT("Percent", Pets!C235),,IF(EXACT("Count", Pets!C235),,IF(EXACT("", Pets!C235),,Pets!C235)))</f>
        <v>Bloodhawk</v>
      </c>
      <c r="D137" s="46" t="str">
        <f>IF(EXACT("Percent", Pets!C235),,IF(EXACT("Count", Pets!C235),,IF(EXACT("", Pets!C235),,Pets!D235)))</f>
        <v/>
      </c>
      <c r="L137" s="47"/>
    </row>
    <row r="138">
      <c r="A138" s="17" t="s">
        <v>4</v>
      </c>
      <c r="B138" s="17" t="str">
        <f>IF(EXACT("Percent", Pets!$C235),,IF(EXACT("Count", Pets!$C235),,IF(EXACT("", Pets!$C235),,Pets!$B235)))</f>
        <v>Legendary</v>
      </c>
      <c r="C138" s="17" t="str">
        <f>IF(EXACT("Percent", Pets!$C235),,IF(EXACT("Count", Pets!$C235),,IF(EXACT("", Pets!$C235),,Pets!$C235)))</f>
        <v>Bloodhawk</v>
      </c>
      <c r="D138" s="46" t="str">
        <f>IF(EXACT("Percent", Pets!$C235),,IF(EXACT("Count", Pets!$C235),,IF(EXACT("", Pets!$C235),,Pets!$E235)))</f>
        <v/>
      </c>
      <c r="L138" s="47"/>
    </row>
    <row r="139">
      <c r="A139" s="17" t="s">
        <v>5</v>
      </c>
      <c r="B139" s="17" t="str">
        <f>IF(EXACT("Percent", Pets!$C235),,IF(EXACT("Count", Pets!$C235),,IF(EXACT("", Pets!$C235),,Pets!$B235)))</f>
        <v>Legendary</v>
      </c>
      <c r="C139" s="17" t="str">
        <f>IF(EXACT("Percent", Pets!$C235),,IF(EXACT("Count", Pets!$C235),,IF(EXACT("", Pets!$C235),,Pets!$C235)))</f>
        <v>Bloodhawk</v>
      </c>
      <c r="D139" s="46" t="str">
        <f>IF(EXACT("Percent", Pets!$C235),,IF(EXACT("Count", Pets!$C235),,IF(EXACT("", Pets!$C235),,Pets!$F235)))</f>
        <v/>
      </c>
      <c r="L139" s="47"/>
    </row>
    <row r="140">
      <c r="A140" s="17" t="s">
        <v>6</v>
      </c>
      <c r="B140" s="17" t="str">
        <f>IF(EXACT("Percent", Pets!$C235),,IF(EXACT("Count", Pets!$C235),,IF(EXACT("", Pets!$C235),,Pets!$B235)))</f>
        <v>Legendary</v>
      </c>
      <c r="C140" s="17" t="str">
        <f>IF(EXACT("Percent", Pets!$C235),,IF(EXACT("Count", Pets!$C235),,IF(EXACT("", Pets!$C235),,Pets!$C235)))</f>
        <v>Bloodhawk</v>
      </c>
      <c r="D140" s="46" t="str">
        <f>IF(EXACT("Percent", Pets!$C235),,IF(EXACT("Count", Pets!$C235),,IF(EXACT("", Pets!$C235),,Pets!$G235)))</f>
        <v/>
      </c>
      <c r="L140" s="47"/>
    </row>
    <row r="141">
      <c r="A141" s="17" t="s">
        <v>7</v>
      </c>
      <c r="B141" s="17" t="str">
        <f>IF(EXACT("Percent", Pets!$C235),,IF(EXACT("Count", Pets!$C235),,IF(EXACT("", Pets!$C235),,Pets!$B235)))</f>
        <v>Legendary</v>
      </c>
      <c r="C141" s="17" t="str">
        <f>IF(EXACT("Percent", Pets!$C235),,IF(EXACT("Count", Pets!$C235),,IF(EXACT("", Pets!$C235),,Pets!$C235)))</f>
        <v>Bloodhawk</v>
      </c>
      <c r="D141" s="46" t="str">
        <f>IF(EXACT("Percent", Pets!$C235),,IF(EXACT("Count", Pets!$C235),,IF(EXACT("", Pets!$C235),,Pets!$H235)))</f>
        <v/>
      </c>
      <c r="L141" s="47"/>
    </row>
    <row r="142">
      <c r="A142" s="17" t="s">
        <v>3</v>
      </c>
      <c r="B142" s="17" t="str">
        <f>IF(EXACT("Percent", Pets!C247),,IF(EXACT("Count", Pets!C247),,IF(EXACT("", Pets!C247),,Pets!B247)))</f>
        <v>Prodigious</v>
      </c>
      <c r="C142" s="17" t="str">
        <f>IF(EXACT("Percent", Pets!C247),,IF(EXACT("Count", Pets!C247),,IF(EXACT("", Pets!C247),,Pets!C247)))</f>
        <v>Bloodhound Pup</v>
      </c>
      <c r="D142" s="46" t="str">
        <f>IF(EXACT("Percent", Pets!C247),,IF(EXACT("Count", Pets!C247),,IF(EXACT("", Pets!C247),,Pets!D247)))</f>
        <v/>
      </c>
      <c r="L142" s="47"/>
    </row>
    <row r="143">
      <c r="A143" s="17" t="s">
        <v>4</v>
      </c>
      <c r="B143" s="17" t="str">
        <f>IF(EXACT("Percent", Pets!$C247),,IF(EXACT("Count", Pets!$C247),,IF(EXACT("", Pets!$C247),,Pets!$B247)))</f>
        <v>Prodigious</v>
      </c>
      <c r="C143" s="17" t="str">
        <f>IF(EXACT("Percent", Pets!$C247),,IF(EXACT("Count", Pets!$C247),,IF(EXACT("", Pets!$C247),,Pets!$C247)))</f>
        <v>Bloodhound Pup</v>
      </c>
      <c r="D143" s="46" t="str">
        <f>IF(EXACT("Percent", Pets!$C247),,IF(EXACT("Count", Pets!$C247),,IF(EXACT("", Pets!$C247),,Pets!$E247)))</f>
        <v/>
      </c>
      <c r="L143" s="47"/>
    </row>
    <row r="144">
      <c r="A144" s="17" t="s">
        <v>5</v>
      </c>
      <c r="B144" s="17" t="str">
        <f>IF(EXACT("Percent", Pets!$C247),,IF(EXACT("Count", Pets!$C247),,IF(EXACT("", Pets!$C247),,Pets!$B247)))</f>
        <v>Prodigious</v>
      </c>
      <c r="C144" s="17" t="str">
        <f>IF(EXACT("Percent", Pets!$C247),,IF(EXACT("Count", Pets!$C247),,IF(EXACT("", Pets!$C247),,Pets!$C247)))</f>
        <v>Bloodhound Pup</v>
      </c>
      <c r="D144" s="46" t="str">
        <f>IF(EXACT("Percent", Pets!$C247),,IF(EXACT("Count", Pets!$C247),,IF(EXACT("", Pets!$C247),,Pets!$F247)))</f>
        <v/>
      </c>
      <c r="L144" s="47"/>
    </row>
    <row r="145">
      <c r="A145" s="17" t="s">
        <v>6</v>
      </c>
      <c r="B145" s="17" t="str">
        <f>IF(EXACT("Percent", Pets!$C247),,IF(EXACT("Count", Pets!$C247),,IF(EXACT("", Pets!$C247),,Pets!$B247)))</f>
        <v>Prodigious</v>
      </c>
      <c r="C145" s="17" t="str">
        <f>IF(EXACT("Percent", Pets!$C247),,IF(EXACT("Count", Pets!$C247),,IF(EXACT("", Pets!$C247),,Pets!$C247)))</f>
        <v>Bloodhound Pup</v>
      </c>
      <c r="D145" s="46" t="str">
        <f>IF(EXACT("Percent", Pets!$C247),,IF(EXACT("Count", Pets!$C247),,IF(EXACT("", Pets!$C247),,Pets!$G247)))</f>
        <v/>
      </c>
      <c r="L145" s="47"/>
    </row>
    <row r="146">
      <c r="A146" s="17" t="s">
        <v>7</v>
      </c>
      <c r="B146" s="17" t="str">
        <f>IF(EXACT("Percent", Pets!$C247),,IF(EXACT("Count", Pets!$C247),,IF(EXACT("", Pets!$C247),,Pets!$B247)))</f>
        <v>Prodigious</v>
      </c>
      <c r="C146" s="17" t="str">
        <f>IF(EXACT("Percent", Pets!$C247),,IF(EXACT("Count", Pets!$C247),,IF(EXACT("", Pets!$C247),,Pets!$C247)))</f>
        <v>Bloodhound Pup</v>
      </c>
      <c r="D146" s="46" t="str">
        <f>IF(EXACT("Percent", Pets!$C247),,IF(EXACT("Count", Pets!$C247),,IF(EXACT("", Pets!$C247),,Pets!$H247)))</f>
        <v/>
      </c>
      <c r="L146" s="47"/>
    </row>
    <row r="147">
      <c r="A147" s="17" t="s">
        <v>3</v>
      </c>
      <c r="B147" s="17" t="str">
        <f>IF(EXACT("Percent", Pets!C254),,IF(EXACT("Count", Pets!C254),,IF(EXACT("", Pets!C254),,Pets!B254)))</f>
        <v>Ascended</v>
      </c>
      <c r="C147" s="17" t="str">
        <f>IF(EXACT("Percent", Pets!C254),,IF(EXACT("Count", Pets!C254),,IF(EXACT("", Pets!C254),,Pets!C254)))</f>
        <v>Bloodthirsty Bat</v>
      </c>
      <c r="D147" s="46" t="str">
        <f>IF(EXACT("Percent", Pets!C254),,IF(EXACT("Count", Pets!C254),,IF(EXACT("", Pets!C254),,Pets!D254)))</f>
        <v/>
      </c>
      <c r="L147" s="47"/>
    </row>
    <row r="148">
      <c r="A148" s="17" t="s">
        <v>4</v>
      </c>
      <c r="B148" s="17" t="str">
        <f>IF(EXACT("Percent", Pets!$C254),,IF(EXACT("Count", Pets!$C254),,IF(EXACT("", Pets!$C254),,Pets!$B254)))</f>
        <v>Ascended</v>
      </c>
      <c r="C148" s="17" t="str">
        <f>IF(EXACT("Percent", Pets!$C254),,IF(EXACT("Count", Pets!$C254),,IF(EXACT("", Pets!$C254),,Pets!$C254)))</f>
        <v>Bloodthirsty Bat</v>
      </c>
      <c r="D148" s="46" t="str">
        <f>IF(EXACT("Percent", Pets!$C254),,IF(EXACT("Count", Pets!$C254),,IF(EXACT("", Pets!$C254),,Pets!$E254)))</f>
        <v/>
      </c>
      <c r="L148" s="47"/>
    </row>
    <row r="149">
      <c r="A149" s="17" t="s">
        <v>5</v>
      </c>
      <c r="B149" s="17" t="str">
        <f>IF(EXACT("Percent", Pets!$C254),,IF(EXACT("Count", Pets!$C254),,IF(EXACT("", Pets!$C254),,Pets!$B254)))</f>
        <v>Ascended</v>
      </c>
      <c r="C149" s="17" t="str">
        <f>IF(EXACT("Percent", Pets!$C254),,IF(EXACT("Count", Pets!$C254),,IF(EXACT("", Pets!$C254),,Pets!$C254)))</f>
        <v>Bloodthirsty Bat</v>
      </c>
      <c r="D149" s="46" t="str">
        <f>IF(EXACT("Percent", Pets!$C254),,IF(EXACT("Count", Pets!$C254),,IF(EXACT("", Pets!$C254),,Pets!$F254)))</f>
        <v/>
      </c>
      <c r="L149" s="47"/>
    </row>
    <row r="150">
      <c r="A150" s="17" t="s">
        <v>6</v>
      </c>
      <c r="B150" s="17" t="str">
        <f>IF(EXACT("Percent", Pets!$C254),,IF(EXACT("Count", Pets!$C254),,IF(EXACT("", Pets!$C254),,Pets!$B254)))</f>
        <v>Ascended</v>
      </c>
      <c r="C150" s="17" t="str">
        <f>IF(EXACT("Percent", Pets!$C254),,IF(EXACT("Count", Pets!$C254),,IF(EXACT("", Pets!$C254),,Pets!$C254)))</f>
        <v>Bloodthirsty Bat</v>
      </c>
      <c r="D150" s="46" t="str">
        <f>IF(EXACT("Percent", Pets!$C254),,IF(EXACT("Count", Pets!$C254),,IF(EXACT("", Pets!$C254),,Pets!$G254)))</f>
        <v/>
      </c>
      <c r="L150" s="47"/>
    </row>
    <row r="151">
      <c r="A151" s="17" t="s">
        <v>7</v>
      </c>
      <c r="B151" s="17" t="str">
        <f>IF(EXACT("Percent", Pets!$C254),,IF(EXACT("Count", Pets!$C254),,IF(EXACT("", Pets!$C254),,Pets!$B254)))</f>
        <v>Ascended</v>
      </c>
      <c r="C151" s="17" t="str">
        <f>IF(EXACT("Percent", Pets!$C254),,IF(EXACT("Count", Pets!$C254),,IF(EXACT("", Pets!$C254),,Pets!$C254)))</f>
        <v>Bloodthirsty Bat</v>
      </c>
      <c r="D151" s="46" t="str">
        <f>IF(EXACT("Percent", Pets!$C254),,IF(EXACT("Count", Pets!$C254),,IF(EXACT("", Pets!$C254),,Pets!$H254)))</f>
        <v/>
      </c>
      <c r="L151" s="47"/>
    </row>
    <row r="152">
      <c r="A152" s="17" t="s">
        <v>3</v>
      </c>
      <c r="B152" s="17" t="str">
        <f>IF(EXACT("Percent", Pets!C16),,IF(EXACT("Count", Pets!C16),,IF(EXACT("", Pets!C16),,Pets!B16)))</f>
        <v>Common</v>
      </c>
      <c r="C152" s="17" t="str">
        <f>IF(EXACT("Percent", Pets!C16),,IF(EXACT("Count", Pets!C16),,IF(EXACT("", Pets!C16),,Pets!C16)))</f>
        <v>Boar</v>
      </c>
      <c r="D152" s="46" t="str">
        <f>IF(EXACT("Percent", Pets!C16),,IF(EXACT("Count", Pets!C16),,IF(EXACT("", Pets!C16),,Pets!D16)))</f>
        <v/>
      </c>
      <c r="L152" s="47"/>
    </row>
    <row r="153">
      <c r="A153" s="17" t="s">
        <v>4</v>
      </c>
      <c r="B153" s="17" t="str">
        <f>IF(EXACT("Percent", Pets!$C16),,IF(EXACT("Count", Pets!$C16),,IF(EXACT("", Pets!$C16),,Pets!$B16)))</f>
        <v>Common</v>
      </c>
      <c r="C153" s="17" t="str">
        <f>IF(EXACT("Percent", Pets!$C16),,IF(EXACT("Count", Pets!$C16),,IF(EXACT("", Pets!$C16),,Pets!$C16)))</f>
        <v>Boar</v>
      </c>
      <c r="D153" s="46" t="str">
        <f>IF(EXACT("Percent", Pets!$C16),,IF(EXACT("Count", Pets!$C16),,IF(EXACT("", Pets!$C16),,Pets!$E16)))</f>
        <v/>
      </c>
      <c r="L153" s="47"/>
    </row>
    <row r="154">
      <c r="A154" s="17" t="s">
        <v>5</v>
      </c>
      <c r="B154" s="17" t="str">
        <f>IF(EXACT("Percent", Pets!$C16),,IF(EXACT("Count", Pets!$C16),,IF(EXACT("", Pets!$C16),,Pets!$B16)))</f>
        <v>Common</v>
      </c>
      <c r="C154" s="17" t="str">
        <f>IF(EXACT("Percent", Pets!$C16),,IF(EXACT("Count", Pets!$C16),,IF(EXACT("", Pets!$C16),,Pets!$C16)))</f>
        <v>Boar</v>
      </c>
      <c r="D154" s="46" t="str">
        <f>IF(EXACT("Percent", Pets!$C16),,IF(EXACT("Count", Pets!$C16),,IF(EXACT("", Pets!$C16),,Pets!$F16)))</f>
        <v/>
      </c>
      <c r="L154" s="47"/>
    </row>
    <row r="155">
      <c r="A155" s="17" t="s">
        <v>6</v>
      </c>
      <c r="B155" s="17" t="str">
        <f>IF(EXACT("Percent", Pets!$C16),,IF(EXACT("Count", Pets!$C16),,IF(EXACT("", Pets!$C16),,Pets!$B16)))</f>
        <v>Common</v>
      </c>
      <c r="C155" s="17" t="str">
        <f>IF(EXACT("Percent", Pets!$C16),,IF(EXACT("Count", Pets!$C16),,IF(EXACT("", Pets!$C16),,Pets!$C16)))</f>
        <v>Boar</v>
      </c>
      <c r="D155" s="46" t="str">
        <f>IF(EXACT("Percent", Pets!$C16),,IF(EXACT("Count", Pets!$C16),,IF(EXACT("", Pets!$C16),,Pets!$G16)))</f>
        <v/>
      </c>
      <c r="L155" s="47"/>
    </row>
    <row r="156">
      <c r="A156" s="17" t="s">
        <v>7</v>
      </c>
      <c r="B156" s="17" t="str">
        <f>IF(EXACT("Percent", Pets!$C16),,IF(EXACT("Count", Pets!$C16),,IF(EXACT("", Pets!$C16),,Pets!$B16)))</f>
        <v>Common</v>
      </c>
      <c r="C156" s="17" t="str">
        <f>IF(EXACT("Percent", Pets!$C16),,IF(EXACT("Count", Pets!$C16),,IF(EXACT("", Pets!$C16),,Pets!$C16)))</f>
        <v>Boar</v>
      </c>
      <c r="D156" s="46" t="str">
        <f>IF(EXACT("Percent", Pets!$C16),,IF(EXACT("Count", Pets!$C16),,IF(EXACT("", Pets!$C16),,Pets!$H16)))</f>
        <v/>
      </c>
      <c r="L156" s="47"/>
    </row>
    <row r="157">
      <c r="A157" s="17" t="s">
        <v>3</v>
      </c>
      <c r="B157" s="17" t="str">
        <f>IF(EXACT("Percent", Pets!C258),,IF(EXACT("Count", Pets!C258),,IF(EXACT("", Pets!C258),,Pets!B258)))</f>
        <v>Ascended</v>
      </c>
      <c r="C157" s="17" t="str">
        <f>IF(EXACT("Percent", Pets!C258),,IF(EXACT("Count", Pets!C258),,IF(EXACT("", Pets!C258),,Pets!C258)))</f>
        <v>Brimstone Fledgling</v>
      </c>
      <c r="D157" s="46" t="str">
        <f>IF(EXACT("Percent", Pets!C258),,IF(EXACT("Count", Pets!C258),,IF(EXACT("", Pets!C258),,Pets!D258)))</f>
        <v/>
      </c>
      <c r="L157" s="47"/>
    </row>
    <row r="158">
      <c r="A158" s="17" t="s">
        <v>4</v>
      </c>
      <c r="B158" s="17" t="str">
        <f>IF(EXACT("Percent", Pets!$C258),,IF(EXACT("Count", Pets!$C258),,IF(EXACT("", Pets!$C258),,Pets!$B258)))</f>
        <v>Ascended</v>
      </c>
      <c r="C158" s="17" t="str">
        <f>IF(EXACT("Percent", Pets!$C258),,IF(EXACT("Count", Pets!$C258),,IF(EXACT("", Pets!$C258),,Pets!$C258)))</f>
        <v>Brimstone Fledgling</v>
      </c>
      <c r="D158" s="46" t="str">
        <f>IF(EXACT("Percent", Pets!$C258),,IF(EXACT("Count", Pets!$C258),,IF(EXACT("", Pets!$C258),,Pets!$E258)))</f>
        <v/>
      </c>
      <c r="L158" s="47"/>
    </row>
    <row r="159">
      <c r="A159" s="17" t="s">
        <v>5</v>
      </c>
      <c r="B159" s="17" t="str">
        <f>IF(EXACT("Percent", Pets!$C258),,IF(EXACT("Count", Pets!$C258),,IF(EXACT("", Pets!$C258),,Pets!$B258)))</f>
        <v>Ascended</v>
      </c>
      <c r="C159" s="17" t="str">
        <f>IF(EXACT("Percent", Pets!$C258),,IF(EXACT("Count", Pets!$C258),,IF(EXACT("", Pets!$C258),,Pets!$C258)))</f>
        <v>Brimstone Fledgling</v>
      </c>
      <c r="D159" s="46" t="str">
        <f>IF(EXACT("Percent", Pets!$C258),,IF(EXACT("Count", Pets!$C258),,IF(EXACT("", Pets!$C258),,Pets!$F258)))</f>
        <v/>
      </c>
      <c r="L159" s="47"/>
    </row>
    <row r="160">
      <c r="A160" s="17" t="s">
        <v>6</v>
      </c>
      <c r="B160" s="17" t="str">
        <f>IF(EXACT("Percent", Pets!$C258),,IF(EXACT("Count", Pets!$C258),,IF(EXACT("", Pets!$C258),,Pets!$B258)))</f>
        <v>Ascended</v>
      </c>
      <c r="C160" s="17" t="str">
        <f>IF(EXACT("Percent", Pets!$C258),,IF(EXACT("Count", Pets!$C258),,IF(EXACT("", Pets!$C258),,Pets!$C258)))</f>
        <v>Brimstone Fledgling</v>
      </c>
      <c r="D160" s="46" t="str">
        <f>IF(EXACT("Percent", Pets!$C258),,IF(EXACT("Count", Pets!$C258),,IF(EXACT("", Pets!$C258),,Pets!$G258)))</f>
        <v/>
      </c>
      <c r="L160" s="47"/>
    </row>
    <row r="161">
      <c r="A161" s="17" t="s">
        <v>7</v>
      </c>
      <c r="B161" s="17" t="str">
        <f>IF(EXACT("Percent", Pets!$C258),,IF(EXACT("Count", Pets!$C258),,IF(EXACT("", Pets!$C258),,Pets!$B258)))</f>
        <v>Ascended</v>
      </c>
      <c r="C161" s="17" t="str">
        <f>IF(EXACT("Percent", Pets!$C258),,IF(EXACT("Count", Pets!$C258),,IF(EXACT("", Pets!$C258),,Pets!$C258)))</f>
        <v>Brimstone Fledgling</v>
      </c>
      <c r="D161" s="46" t="str">
        <f>IF(EXACT("Percent", Pets!$C258),,IF(EXACT("Count", Pets!$C258),,IF(EXACT("", Pets!$C258),,Pets!$H258)))</f>
        <v/>
      </c>
      <c r="L161" s="47"/>
    </row>
    <row r="162">
      <c r="A162" s="17" t="s">
        <v>3</v>
      </c>
      <c r="B162" s="17" t="str">
        <f>IF(EXACT("Percent", Pets!C107),,IF(EXACT("Count", Pets!C107),,IF(EXACT("", Pets!C107),,Pets!B107)))</f>
        <v>Rare</v>
      </c>
      <c r="C162" s="17" t="str">
        <f>IF(EXACT("Percent", Pets!C107),,IF(EXACT("Count", Pets!C107),,IF(EXACT("", Pets!C107),,Pets!C107)))</f>
        <v>Brown Bear</v>
      </c>
      <c r="D162" s="46" t="str">
        <f>IF(EXACT("Percent", Pets!C107),,IF(EXACT("Count", Pets!C107),,IF(EXACT("", Pets!C107),,Pets!D107)))</f>
        <v/>
      </c>
      <c r="L162" s="47"/>
    </row>
    <row r="163">
      <c r="A163" s="17" t="s">
        <v>4</v>
      </c>
      <c r="B163" s="17" t="str">
        <f>IF(EXACT("Percent", Pets!$C107),,IF(EXACT("Count", Pets!$C107),,IF(EXACT("", Pets!$C107),,Pets!$B107)))</f>
        <v>Rare</v>
      </c>
      <c r="C163" s="17" t="str">
        <f>IF(EXACT("Percent", Pets!$C107),,IF(EXACT("Count", Pets!$C107),,IF(EXACT("", Pets!$C107),,Pets!$C107)))</f>
        <v>Brown Bear</v>
      </c>
      <c r="D163" s="46" t="str">
        <f>IF(EXACT("Percent", Pets!$C107),,IF(EXACT("Count", Pets!$C107),,IF(EXACT("", Pets!$C107),,Pets!$E107)))</f>
        <v/>
      </c>
      <c r="L163" s="47"/>
    </row>
    <row r="164">
      <c r="A164" s="17" t="s">
        <v>5</v>
      </c>
      <c r="B164" s="17" t="str">
        <f>IF(EXACT("Percent", Pets!$C107),,IF(EXACT("Count", Pets!$C107),,IF(EXACT("", Pets!$C107),,Pets!$B107)))</f>
        <v>Rare</v>
      </c>
      <c r="C164" s="17" t="str">
        <f>IF(EXACT("Percent", Pets!$C107),,IF(EXACT("Count", Pets!$C107),,IF(EXACT("", Pets!$C107),,Pets!$C107)))</f>
        <v>Brown Bear</v>
      </c>
      <c r="D164" s="46" t="str">
        <f>IF(EXACT("Percent", Pets!$C107),,IF(EXACT("Count", Pets!$C107),,IF(EXACT("", Pets!$C107),,Pets!$F107)))</f>
        <v/>
      </c>
      <c r="L164" s="47"/>
    </row>
    <row r="165">
      <c r="A165" s="17" t="s">
        <v>6</v>
      </c>
      <c r="B165" s="17" t="str">
        <f>IF(EXACT("Percent", Pets!$C107),,IF(EXACT("Count", Pets!$C107),,IF(EXACT("", Pets!$C107),,Pets!$B107)))</f>
        <v>Rare</v>
      </c>
      <c r="C165" s="17" t="str">
        <f>IF(EXACT("Percent", Pets!$C107),,IF(EXACT("Count", Pets!$C107),,IF(EXACT("", Pets!$C107),,Pets!$C107)))</f>
        <v>Brown Bear</v>
      </c>
      <c r="D165" s="46" t="str">
        <f>IF(EXACT("Percent", Pets!$C107),,IF(EXACT("Count", Pets!$C107),,IF(EXACT("", Pets!$C107),,Pets!$G107)))</f>
        <v/>
      </c>
      <c r="L165" s="47"/>
    </row>
    <row r="166">
      <c r="A166" s="17" t="s">
        <v>7</v>
      </c>
      <c r="B166" s="17" t="str">
        <f>IF(EXACT("Percent", Pets!$C107),,IF(EXACT("Count", Pets!$C107),,IF(EXACT("", Pets!$C107),,Pets!$B107)))</f>
        <v>Rare</v>
      </c>
      <c r="C166" s="17" t="str">
        <f>IF(EXACT("Percent", Pets!$C107),,IF(EXACT("Count", Pets!$C107),,IF(EXACT("", Pets!$C107),,Pets!$C107)))</f>
        <v>Brown Bear</v>
      </c>
      <c r="D166" s="46" t="str">
        <f>IF(EXACT("Percent", Pets!$C107),,IF(EXACT("Count", Pets!$C107),,IF(EXACT("", Pets!$C107),,Pets!$H107)))</f>
        <v/>
      </c>
      <c r="L166" s="47"/>
    </row>
    <row r="167">
      <c r="A167" s="17" t="s">
        <v>3</v>
      </c>
      <c r="B167" s="17" t="str">
        <f>IF(EXACT("Percent", Pets!C7),,IF(EXACT("Count", Pets!C7),,IF(EXACT("", Pets!C7),,Pets!B7)))</f>
        <v>Common</v>
      </c>
      <c r="C167" s="17" t="str">
        <f>IF(EXACT("Percent", Pets!C7),,IF(EXACT("Count", Pets!C7),,IF(EXACT("", Pets!C7),,Pets!C7)))</f>
        <v>Brown Bunny</v>
      </c>
      <c r="D167" s="46" t="str">
        <f>IF(EXACT("Percent", Pets!C7),,IF(EXACT("Count", Pets!C7),,IF(EXACT("", Pets!C7),,Pets!D7)))</f>
        <v/>
      </c>
      <c r="L167" s="47"/>
    </row>
    <row r="168">
      <c r="A168" s="17" t="s">
        <v>4</v>
      </c>
      <c r="B168" s="17" t="str">
        <f>IF(EXACT("Percent", Pets!$C7),,IF(EXACT("Count", Pets!$C7),,IF(EXACT("", Pets!$C7),,Pets!$B7)))</f>
        <v>Common</v>
      </c>
      <c r="C168" s="17" t="str">
        <f>IF(EXACT("Percent", Pets!$C7),,IF(EXACT("Count", Pets!$C7),,IF(EXACT("", Pets!$C7),,Pets!$C7)))</f>
        <v>Brown Bunny</v>
      </c>
      <c r="D168" s="46" t="str">
        <f>IF(EXACT("Percent", Pets!$C7),,IF(EXACT("Count", Pets!$C7),,IF(EXACT("", Pets!$C7),,Pets!$E7)))</f>
        <v/>
      </c>
      <c r="L168" s="47"/>
    </row>
    <row r="169">
      <c r="A169" s="17" t="s">
        <v>5</v>
      </c>
      <c r="B169" s="17" t="str">
        <f>IF(EXACT("Percent", Pets!$C7),,IF(EXACT("Count", Pets!$C7),,IF(EXACT("", Pets!$C7),,Pets!$B7)))</f>
        <v>Common</v>
      </c>
      <c r="C169" s="17" t="str">
        <f>IF(EXACT("Percent", Pets!$C7),,IF(EXACT("Count", Pets!$C7),,IF(EXACT("", Pets!$C7),,Pets!$C7)))</f>
        <v>Brown Bunny</v>
      </c>
      <c r="D169" s="46" t="str">
        <f>IF(EXACT("Percent", Pets!$C7),,IF(EXACT("Count", Pets!$C7),,IF(EXACT("", Pets!$C7),,Pets!$F7)))</f>
        <v/>
      </c>
      <c r="L169" s="47"/>
    </row>
    <row r="170">
      <c r="A170" s="17" t="s">
        <v>6</v>
      </c>
      <c r="B170" s="17" t="str">
        <f>IF(EXACT("Percent", Pets!$C7),,IF(EXACT("Count", Pets!$C7),,IF(EXACT("", Pets!$C7),,Pets!$B7)))</f>
        <v>Common</v>
      </c>
      <c r="C170" s="17" t="str">
        <f>IF(EXACT("Percent", Pets!$C7),,IF(EXACT("Count", Pets!$C7),,IF(EXACT("", Pets!$C7),,Pets!$C7)))</f>
        <v>Brown Bunny</v>
      </c>
      <c r="D170" s="46" t="str">
        <f>IF(EXACT("Percent", Pets!$C7),,IF(EXACT("Count", Pets!$C7),,IF(EXACT("", Pets!$C7),,Pets!$G7)))</f>
        <v/>
      </c>
    </row>
    <row r="171">
      <c r="A171" s="17" t="s">
        <v>7</v>
      </c>
      <c r="B171" s="17" t="str">
        <f>IF(EXACT("Percent", Pets!$C7),,IF(EXACT("Count", Pets!$C7),,IF(EXACT("", Pets!$C7),,Pets!$B7)))</f>
        <v>Common</v>
      </c>
      <c r="C171" s="17" t="str">
        <f>IF(EXACT("Percent", Pets!$C7),,IF(EXACT("Count", Pets!$C7),,IF(EXACT("", Pets!$C7),,Pets!$C7)))</f>
        <v>Brown Bunny</v>
      </c>
      <c r="D171" s="46" t="str">
        <f>IF(EXACT("Percent", Pets!$C7),,IF(EXACT("Count", Pets!$C7),,IF(EXACT("", Pets!$C7),,Pets!$H7)))</f>
        <v/>
      </c>
    </row>
    <row r="172">
      <c r="A172" s="17" t="s">
        <v>3</v>
      </c>
      <c r="B172" s="17" t="str">
        <f>IF(EXACT("Percent", Pets!C28),,IF(EXACT("Count", Pets!C28),,IF(EXACT("", Pets!C28),,Pets!B28)))</f>
        <v>Common</v>
      </c>
      <c r="C172" s="17" t="str">
        <f>IF(EXACT("Percent", Pets!C28),,IF(EXACT("Count", Pets!C28),,IF(EXACT("", Pets!C28),,Pets!C28)))</f>
        <v>Brown Horse</v>
      </c>
      <c r="D172" s="46" t="str">
        <f>IF(EXACT("Percent", Pets!C28),,IF(EXACT("Count", Pets!C28),,IF(EXACT("", Pets!C28),,Pets!D28)))</f>
        <v/>
      </c>
    </row>
    <row r="173">
      <c r="A173" s="17" t="s">
        <v>4</v>
      </c>
      <c r="B173" s="17" t="str">
        <f>IF(EXACT("Percent", Pets!$C28),,IF(EXACT("Count", Pets!$C28),,IF(EXACT("", Pets!$C28),,Pets!$B28)))</f>
        <v>Common</v>
      </c>
      <c r="C173" s="17" t="str">
        <f>IF(EXACT("Percent", Pets!$C28),,IF(EXACT("Count", Pets!$C28),,IF(EXACT("", Pets!$C28),,Pets!$C28)))</f>
        <v>Brown Horse</v>
      </c>
      <c r="D173" s="46" t="str">
        <f>IF(EXACT("Percent", Pets!$C28),,IF(EXACT("Count", Pets!$C28),,IF(EXACT("", Pets!$C28),,Pets!$E28)))</f>
        <v/>
      </c>
    </row>
    <row r="174">
      <c r="A174" s="17" t="s">
        <v>5</v>
      </c>
      <c r="B174" s="17" t="str">
        <f>IF(EXACT("Percent", Pets!$C28),,IF(EXACT("Count", Pets!$C28),,IF(EXACT("", Pets!$C28),,Pets!$B28)))</f>
        <v>Common</v>
      </c>
      <c r="C174" s="17" t="str">
        <f>IF(EXACT("Percent", Pets!$C28),,IF(EXACT("Count", Pets!$C28),,IF(EXACT("", Pets!$C28),,Pets!$C28)))</f>
        <v>Brown Horse</v>
      </c>
      <c r="D174" s="46" t="str">
        <f>IF(EXACT("Percent", Pets!$C28),,IF(EXACT("Count", Pets!$C28),,IF(EXACT("", Pets!$C28),,Pets!$F28)))</f>
        <v/>
      </c>
    </row>
    <row r="175">
      <c r="A175" s="17" t="s">
        <v>6</v>
      </c>
      <c r="B175" s="17" t="str">
        <f>IF(EXACT("Percent", Pets!$C28),,IF(EXACT("Count", Pets!$C28),,IF(EXACT("", Pets!$C28),,Pets!$B28)))</f>
        <v>Common</v>
      </c>
      <c r="C175" s="17" t="str">
        <f>IF(EXACT("Percent", Pets!$C28),,IF(EXACT("Count", Pets!$C28),,IF(EXACT("", Pets!$C28),,Pets!$C28)))</f>
        <v>Brown Horse</v>
      </c>
      <c r="D175" s="46" t="str">
        <f>IF(EXACT("Percent", Pets!$C28),,IF(EXACT("Count", Pets!$C28),,IF(EXACT("", Pets!$C28),,Pets!$G28)))</f>
        <v/>
      </c>
    </row>
    <row r="176">
      <c r="A176" s="17" t="s">
        <v>7</v>
      </c>
      <c r="B176" s="17" t="str">
        <f>IF(EXACT("Percent", Pets!$C28),,IF(EXACT("Count", Pets!$C28),,IF(EXACT("", Pets!$C28),,Pets!$B28)))</f>
        <v>Common</v>
      </c>
      <c r="C176" s="17" t="str">
        <f>IF(EXACT("Percent", Pets!$C28),,IF(EXACT("Count", Pets!$C28),,IF(EXACT("", Pets!$C28),,Pets!$C28)))</f>
        <v>Brown Horse</v>
      </c>
      <c r="D176" s="46" t="str">
        <f>IF(EXACT("Percent", Pets!$C28),,IF(EXACT("Count", Pets!$C28),,IF(EXACT("", Pets!$C28),,Pets!$H28)))</f>
        <v/>
      </c>
    </row>
    <row r="177">
      <c r="A177" s="17" t="s">
        <v>3</v>
      </c>
      <c r="B177" s="17" t="str">
        <f>IF(EXACT("Percent", Pets!C26),,IF(EXACT("Count", Pets!C26),,IF(EXACT("", Pets!C26),,Pets!B26)))</f>
        <v>Common</v>
      </c>
      <c r="C177" s="17" t="str">
        <f>IF(EXACT("Percent", Pets!C26),,IF(EXACT("Count", Pets!C26),,IF(EXACT("", Pets!C26),,Pets!C26)))</f>
        <v>Brown Mule</v>
      </c>
      <c r="D177" s="46" t="str">
        <f>IF(EXACT("Percent", Pets!C26),,IF(EXACT("Count", Pets!C26),,IF(EXACT("", Pets!C26),,Pets!D26)))</f>
        <v/>
      </c>
    </row>
    <row r="178">
      <c r="A178" s="17" t="s">
        <v>4</v>
      </c>
      <c r="B178" s="17" t="str">
        <f>IF(EXACT("Percent", Pets!$C26),,IF(EXACT("Count", Pets!$C26),,IF(EXACT("", Pets!$C26),,Pets!$B26)))</f>
        <v>Common</v>
      </c>
      <c r="C178" s="17" t="str">
        <f>IF(EXACT("Percent", Pets!$C26),,IF(EXACT("Count", Pets!$C26),,IF(EXACT("", Pets!$C26),,Pets!$C26)))</f>
        <v>Brown Mule</v>
      </c>
      <c r="D178" s="46" t="str">
        <f>IF(EXACT("Percent", Pets!$C26),,IF(EXACT("Count", Pets!$C26),,IF(EXACT("", Pets!$C26),,Pets!$E26)))</f>
        <v/>
      </c>
    </row>
    <row r="179">
      <c r="A179" s="17" t="s">
        <v>5</v>
      </c>
      <c r="B179" s="17" t="str">
        <f>IF(EXACT("Percent", Pets!$C26),,IF(EXACT("Count", Pets!$C26),,IF(EXACT("", Pets!$C26),,Pets!$B26)))</f>
        <v>Common</v>
      </c>
      <c r="C179" s="17" t="str">
        <f>IF(EXACT("Percent", Pets!$C26),,IF(EXACT("Count", Pets!$C26),,IF(EXACT("", Pets!$C26),,Pets!$C26)))</f>
        <v>Brown Mule</v>
      </c>
      <c r="D179" s="46" t="str">
        <f>IF(EXACT("Percent", Pets!$C26),,IF(EXACT("Count", Pets!$C26),,IF(EXACT("", Pets!$C26),,Pets!$F26)))</f>
        <v/>
      </c>
    </row>
    <row r="180">
      <c r="A180" s="17" t="s">
        <v>6</v>
      </c>
      <c r="B180" s="17" t="str">
        <f>IF(EXACT("Percent", Pets!$C26),,IF(EXACT("Count", Pets!$C26),,IF(EXACT("", Pets!$C26),,Pets!$B26)))</f>
        <v>Common</v>
      </c>
      <c r="C180" s="17" t="str">
        <f>IF(EXACT("Percent", Pets!$C26),,IF(EXACT("Count", Pets!$C26),,IF(EXACT("", Pets!$C26),,Pets!$C26)))</f>
        <v>Brown Mule</v>
      </c>
      <c r="D180" s="46" t="str">
        <f>IF(EXACT("Percent", Pets!$C26),,IF(EXACT("Count", Pets!$C26),,IF(EXACT("", Pets!$C26),,Pets!$G26)))</f>
        <v/>
      </c>
    </row>
    <row r="181">
      <c r="A181" s="17" t="s">
        <v>7</v>
      </c>
      <c r="B181" s="17" t="str">
        <f>IF(EXACT("Percent", Pets!$C26),,IF(EXACT("Count", Pets!$C26),,IF(EXACT("", Pets!$C26),,Pets!$B26)))</f>
        <v>Common</v>
      </c>
      <c r="C181" s="17" t="str">
        <f>IF(EXACT("Percent", Pets!$C26),,IF(EXACT("Count", Pets!$C26),,IF(EXACT("", Pets!$C26),,Pets!$C26)))</f>
        <v>Brown Mule</v>
      </c>
      <c r="D181" s="46" t="str">
        <f>IF(EXACT("Percent", Pets!$C26),,IF(EXACT("Count", Pets!$C26),,IF(EXACT("", Pets!$C26),,Pets!$H26)))</f>
        <v/>
      </c>
    </row>
    <row r="182">
      <c r="A182" s="17" t="s">
        <v>3</v>
      </c>
      <c r="B182" s="17" t="str">
        <f>IF(EXACT("Percent", Pets!C170),,IF(EXACT("Count", Pets!C170),,IF(EXACT("", Pets!C170),,Pets!B170)))</f>
        <v>Epic</v>
      </c>
      <c r="C182" s="17" t="str">
        <f>IF(EXACT("Percent", Pets!C170),,IF(EXACT("Count", Pets!C170),,IF(EXACT("", Pets!C170),,Pets!C170)))</f>
        <v>Buffalo</v>
      </c>
      <c r="D182" s="46" t="str">
        <f>IF(EXACT("Percent", Pets!C170),,IF(EXACT("Count", Pets!C170),,IF(EXACT("", Pets!C170),,Pets!D170)))</f>
        <v/>
      </c>
    </row>
    <row r="183">
      <c r="A183" s="17" t="s">
        <v>4</v>
      </c>
      <c r="B183" s="17" t="str">
        <f>IF(EXACT("Percent", Pets!$C170),,IF(EXACT("Count", Pets!$C170),,IF(EXACT("", Pets!$C170),,Pets!$B170)))</f>
        <v>Epic</v>
      </c>
      <c r="C183" s="17" t="str">
        <f>IF(EXACT("Percent", Pets!$C170),,IF(EXACT("Count", Pets!$C170),,IF(EXACT("", Pets!$C170),,Pets!$C170)))</f>
        <v>Buffalo</v>
      </c>
      <c r="D183" s="46" t="str">
        <f>IF(EXACT("Percent", Pets!$C170),,IF(EXACT("Count", Pets!$C170),,IF(EXACT("", Pets!$C170),,Pets!$E170)))</f>
        <v/>
      </c>
    </row>
    <row r="184">
      <c r="A184" s="17" t="s">
        <v>5</v>
      </c>
      <c r="B184" s="17" t="str">
        <f>IF(EXACT("Percent", Pets!$C170),,IF(EXACT("Count", Pets!$C170),,IF(EXACT("", Pets!$C170),,Pets!$B170)))</f>
        <v>Epic</v>
      </c>
      <c r="C184" s="17" t="str">
        <f>IF(EXACT("Percent", Pets!$C170),,IF(EXACT("Count", Pets!$C170),,IF(EXACT("", Pets!$C170),,Pets!$C170)))</f>
        <v>Buffalo</v>
      </c>
      <c r="D184" s="46" t="str">
        <f>IF(EXACT("Percent", Pets!$C170),,IF(EXACT("Count", Pets!$C170),,IF(EXACT("", Pets!$C170),,Pets!$F170)))</f>
        <v/>
      </c>
    </row>
    <row r="185">
      <c r="A185" s="17" t="s">
        <v>6</v>
      </c>
      <c r="B185" s="17" t="str">
        <f>IF(EXACT("Percent", Pets!$C170),,IF(EXACT("Count", Pets!$C170),,IF(EXACT("", Pets!$C170),,Pets!$B170)))</f>
        <v>Epic</v>
      </c>
      <c r="C185" s="17" t="str">
        <f>IF(EXACT("Percent", Pets!$C170),,IF(EXACT("Count", Pets!$C170),,IF(EXACT("", Pets!$C170),,Pets!$C170)))</f>
        <v>Buffalo</v>
      </c>
      <c r="D185" s="46" t="str">
        <f>IF(EXACT("Percent", Pets!$C170),,IF(EXACT("Count", Pets!$C170),,IF(EXACT("", Pets!$C170),,Pets!$G170)))</f>
        <v/>
      </c>
    </row>
    <row r="186">
      <c r="A186" s="17" t="s">
        <v>7</v>
      </c>
      <c r="B186" s="17" t="str">
        <f>IF(EXACT("Percent", Pets!$C170),,IF(EXACT("Count", Pets!$C170),,IF(EXACT("", Pets!$C170),,Pets!$B170)))</f>
        <v>Epic</v>
      </c>
      <c r="C186" s="17" t="str">
        <f>IF(EXACT("Percent", Pets!$C170),,IF(EXACT("Count", Pets!$C170),,IF(EXACT("", Pets!$C170),,Pets!$C170)))</f>
        <v>Buffalo</v>
      </c>
      <c r="D186" s="46" t="str">
        <f>IF(EXACT("Percent", Pets!$C170),,IF(EXACT("Count", Pets!$C170),,IF(EXACT("", Pets!$C170),,Pets!$H170)))</f>
        <v/>
      </c>
    </row>
    <row r="187">
      <c r="A187" s="17" t="s">
        <v>3</v>
      </c>
      <c r="B187" s="17" t="str">
        <f>IF(EXACT("Percent", Pets!C108),,IF(EXACT("Count", Pets!C108),,IF(EXACT("", Pets!C108),,Pets!B108)))</f>
        <v>Rare</v>
      </c>
      <c r="C187" s="17" t="str">
        <f>IF(EXACT("Percent", Pets!C108),,IF(EXACT("Count", Pets!C108),,IF(EXACT("", Pets!C108),,Pets!C108)))</f>
        <v>Bull</v>
      </c>
      <c r="D187" s="46" t="str">
        <f>IF(EXACT("Percent", Pets!C108),,IF(EXACT("Count", Pets!C108),,IF(EXACT("", Pets!C108),,Pets!D108)))</f>
        <v/>
      </c>
    </row>
    <row r="188">
      <c r="A188" s="17" t="s">
        <v>4</v>
      </c>
      <c r="B188" s="17" t="str">
        <f>IF(EXACT("Percent", Pets!$C108),,IF(EXACT("Count", Pets!$C108),,IF(EXACT("", Pets!$C108),,Pets!$B108)))</f>
        <v>Rare</v>
      </c>
      <c r="C188" s="17" t="str">
        <f>IF(EXACT("Percent", Pets!$C108),,IF(EXACT("Count", Pets!$C108),,IF(EXACT("", Pets!$C108),,Pets!$C108)))</f>
        <v>Bull</v>
      </c>
      <c r="D188" s="46" t="str">
        <f>IF(EXACT("Percent", Pets!$C108),,IF(EXACT("Count", Pets!$C108),,IF(EXACT("", Pets!$C108),,Pets!$E108)))</f>
        <v/>
      </c>
    </row>
    <row r="189">
      <c r="A189" s="17" t="s">
        <v>5</v>
      </c>
      <c r="B189" s="17" t="str">
        <f>IF(EXACT("Percent", Pets!$C108),,IF(EXACT("Count", Pets!$C108),,IF(EXACT("", Pets!$C108),,Pets!$B108)))</f>
        <v>Rare</v>
      </c>
      <c r="C189" s="17" t="str">
        <f>IF(EXACT("Percent", Pets!$C108),,IF(EXACT("Count", Pets!$C108),,IF(EXACT("", Pets!$C108),,Pets!$C108)))</f>
        <v>Bull</v>
      </c>
      <c r="D189" s="46" t="str">
        <f>IF(EXACT("Percent", Pets!$C108),,IF(EXACT("Count", Pets!$C108),,IF(EXACT("", Pets!$C108),,Pets!$F108)))</f>
        <v/>
      </c>
    </row>
    <row r="190">
      <c r="A190" s="17" t="s">
        <v>6</v>
      </c>
      <c r="B190" s="17" t="str">
        <f>IF(EXACT("Percent", Pets!$C108),,IF(EXACT("Count", Pets!$C108),,IF(EXACT("", Pets!$C108),,Pets!$B108)))</f>
        <v>Rare</v>
      </c>
      <c r="C190" s="17" t="str">
        <f>IF(EXACT("Percent", Pets!$C108),,IF(EXACT("Count", Pets!$C108),,IF(EXACT("", Pets!$C108),,Pets!$C108)))</f>
        <v>Bull</v>
      </c>
      <c r="D190" s="46" t="str">
        <f>IF(EXACT("Percent", Pets!$C108),,IF(EXACT("Count", Pets!$C108),,IF(EXACT("", Pets!$C108),,Pets!$G108)))</f>
        <v/>
      </c>
    </row>
    <row r="191">
      <c r="A191" s="17" t="s">
        <v>7</v>
      </c>
      <c r="B191" s="17" t="str">
        <f>IF(EXACT("Percent", Pets!$C108),,IF(EXACT("Count", Pets!$C108),,IF(EXACT("", Pets!$C108),,Pets!$B108)))</f>
        <v>Rare</v>
      </c>
      <c r="C191" s="17" t="str">
        <f>IF(EXACT("Percent", Pets!$C108),,IF(EXACT("Count", Pets!$C108),,IF(EXACT("", Pets!$C108),,Pets!$C108)))</f>
        <v>Bull</v>
      </c>
      <c r="D191" s="46" t="str">
        <f>IF(EXACT("Percent", Pets!$C108),,IF(EXACT("Count", Pets!$C108),,IF(EXACT("", Pets!$C108),,Pets!$H108)))</f>
        <v/>
      </c>
    </row>
    <row r="192">
      <c r="A192" s="17" t="s">
        <v>3</v>
      </c>
      <c r="B192" s="17" t="str">
        <f>IF(EXACT("Percent", Pets!C189),,IF(EXACT("Count", Pets!C189),,IF(EXACT("", Pets!C189),,Pets!B189)))</f>
        <v>Epic</v>
      </c>
      <c r="C192" s="17" t="str">
        <f>IF(EXACT("Percent", Pets!C189),,IF(EXACT("Count", Pets!C189),,IF(EXACT("", Pets!C189),,Pets!C189)))</f>
        <v>Burrow</v>
      </c>
      <c r="D192" s="46" t="str">
        <f>IF(EXACT("Percent", Pets!C189),,IF(EXACT("Count", Pets!C189),,IF(EXACT("", Pets!C189),,Pets!D189)))</f>
        <v/>
      </c>
    </row>
    <row r="193">
      <c r="A193" s="17" t="s">
        <v>4</v>
      </c>
      <c r="B193" s="17" t="str">
        <f>IF(EXACT("Percent", Pets!$C189),,IF(EXACT("Count", Pets!$C189),,IF(EXACT("", Pets!$C189),,Pets!$B189)))</f>
        <v>Epic</v>
      </c>
      <c r="C193" s="17" t="str">
        <f>IF(EXACT("Percent", Pets!$C189),,IF(EXACT("Count", Pets!$C189),,IF(EXACT("", Pets!$C189),,Pets!$C189)))</f>
        <v>Burrow</v>
      </c>
      <c r="D193" s="46" t="str">
        <f>IF(EXACT("Percent", Pets!$C189),,IF(EXACT("Count", Pets!$C189),,IF(EXACT("", Pets!$C189),,Pets!$E189)))</f>
        <v/>
      </c>
    </row>
    <row r="194">
      <c r="A194" s="17" t="s">
        <v>5</v>
      </c>
      <c r="B194" s="17" t="str">
        <f>IF(EXACT("Percent", Pets!$C189),,IF(EXACT("Count", Pets!$C189),,IF(EXACT("", Pets!$C189),,Pets!$B189)))</f>
        <v>Epic</v>
      </c>
      <c r="C194" s="17" t="str">
        <f>IF(EXACT("Percent", Pets!$C189),,IF(EXACT("Count", Pets!$C189),,IF(EXACT("", Pets!$C189),,Pets!$C189)))</f>
        <v>Burrow</v>
      </c>
      <c r="D194" s="46" t="str">
        <f>IF(EXACT("Percent", Pets!$C189),,IF(EXACT("Count", Pets!$C189),,IF(EXACT("", Pets!$C189),,Pets!$F189)))</f>
        <v/>
      </c>
    </row>
    <row r="195">
      <c r="A195" s="17" t="s">
        <v>6</v>
      </c>
      <c r="B195" s="17" t="str">
        <f>IF(EXACT("Percent", Pets!$C189),,IF(EXACT("Count", Pets!$C189),,IF(EXACT("", Pets!$C189),,Pets!$B189)))</f>
        <v>Epic</v>
      </c>
      <c r="C195" s="17" t="str">
        <f>IF(EXACT("Percent", Pets!$C189),,IF(EXACT("Count", Pets!$C189),,IF(EXACT("", Pets!$C189),,Pets!$C189)))</f>
        <v>Burrow</v>
      </c>
      <c r="D195" s="46" t="str">
        <f>IF(EXACT("Percent", Pets!$C189),,IF(EXACT("Count", Pets!$C189),,IF(EXACT("", Pets!$C189),,Pets!$G189)))</f>
        <v/>
      </c>
    </row>
    <row r="196">
      <c r="A196" s="17" t="s">
        <v>7</v>
      </c>
      <c r="B196" s="17" t="str">
        <f>IF(EXACT("Percent", Pets!$C189),,IF(EXACT("Count", Pets!$C189),,IF(EXACT("", Pets!$C189),,Pets!$B189)))</f>
        <v>Epic</v>
      </c>
      <c r="C196" s="17" t="str">
        <f>IF(EXACT("Percent", Pets!$C189),,IF(EXACT("Count", Pets!$C189),,IF(EXACT("", Pets!$C189),,Pets!$C189)))</f>
        <v>Burrow</v>
      </c>
      <c r="D196" s="46" t="str">
        <f>IF(EXACT("Percent", Pets!$C189),,IF(EXACT("Count", Pets!$C189),,IF(EXACT("", Pets!$C189),,Pets!$H189)))</f>
        <v/>
      </c>
    </row>
    <row r="197">
      <c r="A197" s="17" t="s">
        <v>3</v>
      </c>
      <c r="B197" s="17" t="str">
        <f>IF(EXACT("Percent", Pets!C9),,IF(EXACT("Count", Pets!C9),,IF(EXACT("", Pets!C9),,Pets!B9)))</f>
        <v>Common</v>
      </c>
      <c r="C197" s="17" t="str">
        <f>IF(EXACT("Percent", Pets!C9),,IF(EXACT("Count", Pets!C9),,IF(EXACT("", Pets!C9),,Pets!C9)))</f>
        <v>Bushy Squirrel</v>
      </c>
      <c r="D197" s="46" t="str">
        <f>IF(EXACT("Percent", Pets!C9),,IF(EXACT("Count", Pets!C9),,IF(EXACT("", Pets!C9),,Pets!D9)))</f>
        <v/>
      </c>
    </row>
    <row r="198">
      <c r="A198" s="17" t="s">
        <v>4</v>
      </c>
      <c r="B198" s="17" t="str">
        <f>IF(EXACT("Percent", Pets!$C9),,IF(EXACT("Count", Pets!$C9),,IF(EXACT("", Pets!$C9),,Pets!$B9)))</f>
        <v>Common</v>
      </c>
      <c r="C198" s="17" t="str">
        <f>IF(EXACT("Percent", Pets!$C9),,IF(EXACT("Count", Pets!$C9),,IF(EXACT("", Pets!$C9),,Pets!$C9)))</f>
        <v>Bushy Squirrel</v>
      </c>
      <c r="D198" s="46" t="str">
        <f>IF(EXACT("Percent", Pets!$C9),,IF(EXACT("Count", Pets!$C9),,IF(EXACT("", Pets!$C9),,Pets!$E9)))</f>
        <v/>
      </c>
    </row>
    <row r="199">
      <c r="A199" s="17" t="s">
        <v>5</v>
      </c>
      <c r="B199" s="17" t="str">
        <f>IF(EXACT("Percent", Pets!$C9),,IF(EXACT("Count", Pets!$C9),,IF(EXACT("", Pets!$C9),,Pets!$B9)))</f>
        <v>Common</v>
      </c>
      <c r="C199" s="17" t="str">
        <f>IF(EXACT("Percent", Pets!$C9),,IF(EXACT("Count", Pets!$C9),,IF(EXACT("", Pets!$C9),,Pets!$C9)))</f>
        <v>Bushy Squirrel</v>
      </c>
      <c r="D199" s="46" t="str">
        <f>IF(EXACT("Percent", Pets!$C9),,IF(EXACT("Count", Pets!$C9),,IF(EXACT("", Pets!$C9),,Pets!$F9)))</f>
        <v/>
      </c>
    </row>
    <row r="200">
      <c r="A200" s="17" t="s">
        <v>6</v>
      </c>
      <c r="B200" s="17" t="str">
        <f>IF(EXACT("Percent", Pets!$C9),,IF(EXACT("Count", Pets!$C9),,IF(EXACT("", Pets!$C9),,Pets!$B9)))</f>
        <v>Common</v>
      </c>
      <c r="C200" s="17" t="str">
        <f>IF(EXACT("Percent", Pets!$C9),,IF(EXACT("Count", Pets!$C9),,IF(EXACT("", Pets!$C9),,Pets!$C9)))</f>
        <v>Bushy Squirrel</v>
      </c>
      <c r="D200" s="46" t="str">
        <f>IF(EXACT("Percent", Pets!$C9),,IF(EXACT("Count", Pets!$C9),,IF(EXACT("", Pets!$C9),,Pets!$G9)))</f>
        <v/>
      </c>
    </row>
    <row r="201">
      <c r="A201" s="17" t="s">
        <v>7</v>
      </c>
      <c r="B201" s="17" t="str">
        <f>IF(EXACT("Percent", Pets!$C9),,IF(EXACT("Count", Pets!$C9),,IF(EXACT("", Pets!$C9),,Pets!$B9)))</f>
        <v>Common</v>
      </c>
      <c r="C201" s="17" t="str">
        <f>IF(EXACT("Percent", Pets!$C9),,IF(EXACT("Count", Pets!$C9),,IF(EXACT("", Pets!$C9),,Pets!$C9)))</f>
        <v>Bushy Squirrel</v>
      </c>
      <c r="D201" s="46" t="str">
        <f>IF(EXACT("Percent", Pets!$C9),,IF(EXACT("Count", Pets!$C9),,IF(EXACT("", Pets!$C9),,Pets!$H9)))</f>
        <v/>
      </c>
    </row>
    <row r="202">
      <c r="A202" s="17" t="s">
        <v>3</v>
      </c>
      <c r="B202" s="17" t="str">
        <f>IF(EXACT("Percent", Pets!C245),,IF(EXACT("Count", Pets!C245),,IF(EXACT("", Pets!C245),,Pets!B245)))</f>
        <v>Prodigious</v>
      </c>
      <c r="C202" s="17" t="str">
        <f>IF(EXACT("Percent", Pets!C245),,IF(EXACT("Count", Pets!C245),,IF(EXACT("", Pets!C245),,Pets!C245)))</f>
        <v>Buzzling</v>
      </c>
      <c r="D202" s="46" t="str">
        <f>IF(EXACT("Percent", Pets!C245),,IF(EXACT("Count", Pets!C245),,IF(EXACT("", Pets!C245),,Pets!D245)))</f>
        <v/>
      </c>
    </row>
    <row r="203">
      <c r="A203" s="17" t="s">
        <v>4</v>
      </c>
      <c r="B203" s="17" t="str">
        <f>IF(EXACT("Percent", Pets!$C245),,IF(EXACT("Count", Pets!$C245),,IF(EXACT("", Pets!$C245),,Pets!$B245)))</f>
        <v>Prodigious</v>
      </c>
      <c r="C203" s="17" t="str">
        <f>IF(EXACT("Percent", Pets!$C245),,IF(EXACT("Count", Pets!$C245),,IF(EXACT("", Pets!$C245),,Pets!$C245)))</f>
        <v>Buzzling</v>
      </c>
      <c r="D203" s="46" t="str">
        <f>IF(EXACT("Percent", Pets!$C245),,IF(EXACT("Count", Pets!$C245),,IF(EXACT("", Pets!$C245),,Pets!$E245)))</f>
        <v/>
      </c>
    </row>
    <row r="204">
      <c r="A204" s="17" t="s">
        <v>5</v>
      </c>
      <c r="B204" s="17" t="str">
        <f>IF(EXACT("Percent", Pets!$C245),,IF(EXACT("Count", Pets!$C245),,IF(EXACT("", Pets!$C245),,Pets!$B245)))</f>
        <v>Prodigious</v>
      </c>
      <c r="C204" s="17" t="str">
        <f>IF(EXACT("Percent", Pets!$C245),,IF(EXACT("Count", Pets!$C245),,IF(EXACT("", Pets!$C245),,Pets!$C245)))</f>
        <v>Buzzling</v>
      </c>
      <c r="D204" s="46" t="str">
        <f>IF(EXACT("Percent", Pets!$C245),,IF(EXACT("Count", Pets!$C245),,IF(EXACT("", Pets!$C245),,Pets!$F245)))</f>
        <v/>
      </c>
    </row>
    <row r="205">
      <c r="A205" s="17" t="s">
        <v>6</v>
      </c>
      <c r="B205" s="17" t="str">
        <f>IF(EXACT("Percent", Pets!$C245),,IF(EXACT("Count", Pets!$C245),,IF(EXACT("", Pets!$C245),,Pets!$B245)))</f>
        <v>Prodigious</v>
      </c>
      <c r="C205" s="17" t="str">
        <f>IF(EXACT("Percent", Pets!$C245),,IF(EXACT("Count", Pets!$C245),,IF(EXACT("", Pets!$C245),,Pets!$C245)))</f>
        <v>Buzzling</v>
      </c>
      <c r="D205" s="46" t="str">
        <f>IF(EXACT("Percent", Pets!$C245),,IF(EXACT("Count", Pets!$C245),,IF(EXACT("", Pets!$C245),,Pets!$G245)))</f>
        <v/>
      </c>
    </row>
    <row r="206">
      <c r="A206" s="17" t="s">
        <v>7</v>
      </c>
      <c r="B206" s="17" t="str">
        <f>IF(EXACT("Percent", Pets!$C245),,IF(EXACT("Count", Pets!$C245),,IF(EXACT("", Pets!$C245),,Pets!$B245)))</f>
        <v>Prodigious</v>
      </c>
      <c r="C206" s="17" t="str">
        <f>IF(EXACT("Percent", Pets!$C245),,IF(EXACT("Count", Pets!$C245),,IF(EXACT("", Pets!$C245),,Pets!$C245)))</f>
        <v>Buzzling</v>
      </c>
      <c r="D206" s="46" t="str">
        <f>IF(EXACT("Percent", Pets!$C245),,IF(EXACT("Count", Pets!$C245),,IF(EXACT("", Pets!$C245),,Pets!$H245)))</f>
        <v/>
      </c>
    </row>
    <row r="207">
      <c r="A207" s="17" t="s">
        <v>3</v>
      </c>
      <c r="B207" s="17" t="str">
        <f>IF(EXACT("Percent", Pets!C231),,IF(EXACT("Count", Pets!C231),,IF(EXACT("", Pets!C231),,Pets!B231)))</f>
        <v>Legendary</v>
      </c>
      <c r="C207" s="17" t="str">
        <f>IF(EXACT("Percent", Pets!C231),,IF(EXACT("Count", Pets!C231),,IF(EXACT("", Pets!C231),,Pets!C231)))</f>
        <v>Cactus Boss</v>
      </c>
      <c r="D207" s="46" t="str">
        <f>IF(EXACT("Percent", Pets!C231),,IF(EXACT("Count", Pets!C231),,IF(EXACT("", Pets!C231),,Pets!D231)))</f>
        <v/>
      </c>
    </row>
    <row r="208">
      <c r="A208" s="17" t="s">
        <v>4</v>
      </c>
      <c r="B208" s="17" t="str">
        <f>IF(EXACT("Percent", Pets!$C231),,IF(EXACT("Count", Pets!$C231),,IF(EXACT("", Pets!$C231),,Pets!$B231)))</f>
        <v>Legendary</v>
      </c>
      <c r="C208" s="17" t="str">
        <f>IF(EXACT("Percent", Pets!$C231),,IF(EXACT("Count", Pets!$C231),,IF(EXACT("", Pets!$C231),,Pets!$C231)))</f>
        <v>Cactus Boss</v>
      </c>
      <c r="D208" s="46" t="str">
        <f>IF(EXACT("Percent", Pets!$C231),,IF(EXACT("Count", Pets!$C231),,IF(EXACT("", Pets!$C231),,Pets!$E231)))</f>
        <v/>
      </c>
    </row>
    <row r="209">
      <c r="A209" s="17" t="s">
        <v>5</v>
      </c>
      <c r="B209" s="17" t="str">
        <f>IF(EXACT("Percent", Pets!$C231),,IF(EXACT("Count", Pets!$C231),,IF(EXACT("", Pets!$C231),,Pets!$B231)))</f>
        <v>Legendary</v>
      </c>
      <c r="C209" s="17" t="str">
        <f>IF(EXACT("Percent", Pets!$C231),,IF(EXACT("Count", Pets!$C231),,IF(EXACT("", Pets!$C231),,Pets!$C231)))</f>
        <v>Cactus Boss</v>
      </c>
      <c r="D209" s="46" t="str">
        <f>IF(EXACT("Percent", Pets!$C231),,IF(EXACT("Count", Pets!$C231),,IF(EXACT("", Pets!$C231),,Pets!$F231)))</f>
        <v/>
      </c>
    </row>
    <row r="210">
      <c r="A210" s="17" t="s">
        <v>6</v>
      </c>
      <c r="B210" s="17" t="str">
        <f>IF(EXACT("Percent", Pets!$C231),,IF(EXACT("Count", Pets!$C231),,IF(EXACT("", Pets!$C231),,Pets!$B231)))</f>
        <v>Legendary</v>
      </c>
      <c r="C210" s="17" t="str">
        <f>IF(EXACT("Percent", Pets!$C231),,IF(EXACT("Count", Pets!$C231),,IF(EXACT("", Pets!$C231),,Pets!$C231)))</f>
        <v>Cactus Boss</v>
      </c>
      <c r="D210" s="46" t="str">
        <f>IF(EXACT("Percent", Pets!$C231),,IF(EXACT("Count", Pets!$C231),,IF(EXACT("", Pets!$C231),,Pets!$G231)))</f>
        <v/>
      </c>
    </row>
    <row r="211">
      <c r="A211" s="17" t="s">
        <v>7</v>
      </c>
      <c r="B211" s="17" t="str">
        <f>IF(EXACT("Percent", Pets!$C231),,IF(EXACT("Count", Pets!$C231),,IF(EXACT("", Pets!$C231),,Pets!$B231)))</f>
        <v>Legendary</v>
      </c>
      <c r="C211" s="17" t="str">
        <f>IF(EXACT("Percent", Pets!$C231),,IF(EXACT("Count", Pets!$C231),,IF(EXACT("", Pets!$C231),,Pets!$C231)))</f>
        <v>Cactus Boss</v>
      </c>
      <c r="D211" s="46" t="str">
        <f>IF(EXACT("Percent", Pets!$C231),,IF(EXACT("Count", Pets!$C231),,IF(EXACT("", Pets!$C231),,Pets!$H231)))</f>
        <v/>
      </c>
    </row>
    <row r="212">
      <c r="A212" s="17" t="s">
        <v>3</v>
      </c>
      <c r="B212" s="17" t="str">
        <f>IF(EXACT("Percent", Pets!C193),,IF(EXACT("Count", Pets!C193),,IF(EXACT("", Pets!C193),,Pets!B193)))</f>
        <v>Epic</v>
      </c>
      <c r="C212" s="17" t="str">
        <f>IF(EXACT("Percent", Pets!C193),,IF(EXACT("Count", Pets!C193),,IF(EXACT("", Pets!C193),,Pets!C193)))</f>
        <v>Cactus Boxer</v>
      </c>
      <c r="D212" s="46" t="str">
        <f>IF(EXACT("Percent", Pets!C193),,IF(EXACT("Count", Pets!C193),,IF(EXACT("", Pets!C193),,Pets!D193)))</f>
        <v/>
      </c>
    </row>
    <row r="213">
      <c r="A213" s="17" t="s">
        <v>4</v>
      </c>
      <c r="B213" s="17" t="str">
        <f>IF(EXACT("Percent", Pets!$C193),,IF(EXACT("Count", Pets!$C193),,IF(EXACT("", Pets!$C193),,Pets!$B193)))</f>
        <v>Epic</v>
      </c>
      <c r="C213" s="17" t="str">
        <f>IF(EXACT("Percent", Pets!$C193),,IF(EXACT("Count", Pets!$C193),,IF(EXACT("", Pets!$C193),,Pets!$C193)))</f>
        <v>Cactus Boxer</v>
      </c>
      <c r="D213" s="46" t="str">
        <f>IF(EXACT("Percent", Pets!$C193),,IF(EXACT("Count", Pets!$C193),,IF(EXACT("", Pets!$C193),,Pets!$E193)))</f>
        <v/>
      </c>
    </row>
    <row r="214">
      <c r="A214" s="17" t="s">
        <v>5</v>
      </c>
      <c r="B214" s="17" t="str">
        <f>IF(EXACT("Percent", Pets!$C193),,IF(EXACT("Count", Pets!$C193),,IF(EXACT("", Pets!$C193),,Pets!$B193)))</f>
        <v>Epic</v>
      </c>
      <c r="C214" s="17" t="str">
        <f>IF(EXACT("Percent", Pets!$C193),,IF(EXACT("Count", Pets!$C193),,IF(EXACT("", Pets!$C193),,Pets!$C193)))</f>
        <v>Cactus Boxer</v>
      </c>
      <c r="D214" s="46" t="str">
        <f>IF(EXACT("Percent", Pets!$C193),,IF(EXACT("Count", Pets!$C193),,IF(EXACT("", Pets!$C193),,Pets!$F193)))</f>
        <v/>
      </c>
    </row>
    <row r="215">
      <c r="A215" s="17" t="s">
        <v>6</v>
      </c>
      <c r="B215" s="17" t="str">
        <f>IF(EXACT("Percent", Pets!$C193),,IF(EXACT("Count", Pets!$C193),,IF(EXACT("", Pets!$C193),,Pets!$B193)))</f>
        <v>Epic</v>
      </c>
      <c r="C215" s="17" t="str">
        <f>IF(EXACT("Percent", Pets!$C193),,IF(EXACT("Count", Pets!$C193),,IF(EXACT("", Pets!$C193),,Pets!$C193)))</f>
        <v>Cactus Boxer</v>
      </c>
      <c r="D215" s="46" t="str">
        <f>IF(EXACT("Percent", Pets!$C193),,IF(EXACT("Count", Pets!$C193),,IF(EXACT("", Pets!$C193),,Pets!$G193)))</f>
        <v/>
      </c>
    </row>
    <row r="216">
      <c r="A216" s="17" t="s">
        <v>7</v>
      </c>
      <c r="B216" s="17" t="str">
        <f>IF(EXACT("Percent", Pets!$C193),,IF(EXACT("Count", Pets!$C193),,IF(EXACT("", Pets!$C193),,Pets!$B193)))</f>
        <v>Epic</v>
      </c>
      <c r="C216" s="17" t="str">
        <f>IF(EXACT("Percent", Pets!$C193),,IF(EXACT("Count", Pets!$C193),,IF(EXACT("", Pets!$C193),,Pets!$C193)))</f>
        <v>Cactus Boxer</v>
      </c>
      <c r="D216" s="46" t="str">
        <f>IF(EXACT("Percent", Pets!$C193),,IF(EXACT("Count", Pets!$C193),,IF(EXACT("", Pets!$C193),,Pets!$H193)))</f>
        <v/>
      </c>
    </row>
    <row r="217">
      <c r="A217" s="17" t="s">
        <v>3</v>
      </c>
      <c r="B217" s="17" t="str">
        <f>IF(EXACT("Percent", Pets!C78),,IF(EXACT("Count", Pets!C78),,IF(EXACT("", Pets!C78),,Pets!B78)))</f>
        <v>Uncommon</v>
      </c>
      <c r="C217" s="17" t="str">
        <f>IF(EXACT("Percent", Pets!C78),,IF(EXACT("Count", Pets!C78),,IF(EXACT("", Pets!C78),,Pets!C78)))</f>
        <v>Cactus Guy</v>
      </c>
      <c r="D217" s="46" t="str">
        <f>IF(EXACT("Percent", Pets!C78),,IF(EXACT("Count", Pets!C78),,IF(EXACT("", Pets!C78),,Pets!D78)))</f>
        <v/>
      </c>
    </row>
    <row r="218">
      <c r="A218" s="17" t="s">
        <v>4</v>
      </c>
      <c r="B218" s="17" t="str">
        <f>IF(EXACT("Percent", Pets!$C78),,IF(EXACT("Count", Pets!$C78),,IF(EXACT("", Pets!$C78),,Pets!$B78)))</f>
        <v>Uncommon</v>
      </c>
      <c r="C218" s="17" t="str">
        <f>IF(EXACT("Percent", Pets!$C78),,IF(EXACT("Count", Pets!$C78),,IF(EXACT("", Pets!$C78),,Pets!$C78)))</f>
        <v>Cactus Guy</v>
      </c>
      <c r="D218" s="46" t="str">
        <f>IF(EXACT("Percent", Pets!$C78),,IF(EXACT("Count", Pets!$C78),,IF(EXACT("", Pets!$C78),,Pets!$E78)))</f>
        <v/>
      </c>
    </row>
    <row r="219">
      <c r="A219" s="17" t="s">
        <v>5</v>
      </c>
      <c r="B219" s="17" t="str">
        <f>IF(EXACT("Percent", Pets!$C78),,IF(EXACT("Count", Pets!$C78),,IF(EXACT("", Pets!$C78),,Pets!$B78)))</f>
        <v>Uncommon</v>
      </c>
      <c r="C219" s="17" t="str">
        <f>IF(EXACT("Percent", Pets!$C78),,IF(EXACT("Count", Pets!$C78),,IF(EXACT("", Pets!$C78),,Pets!$C78)))</f>
        <v>Cactus Guy</v>
      </c>
      <c r="D219" s="46" t="str">
        <f>IF(EXACT("Percent", Pets!$C78),,IF(EXACT("Count", Pets!$C78),,IF(EXACT("", Pets!$C78),,Pets!$F78)))</f>
        <v/>
      </c>
    </row>
    <row r="220">
      <c r="A220" s="17" t="s">
        <v>6</v>
      </c>
      <c r="B220" s="17" t="str">
        <f>IF(EXACT("Percent", Pets!$C78),,IF(EXACT("Count", Pets!$C78),,IF(EXACT("", Pets!$C78),,Pets!$B78)))</f>
        <v>Uncommon</v>
      </c>
      <c r="C220" s="17" t="str">
        <f>IF(EXACT("Percent", Pets!$C78),,IF(EXACT("Count", Pets!$C78),,IF(EXACT("", Pets!$C78),,Pets!$C78)))</f>
        <v>Cactus Guy</v>
      </c>
      <c r="D220" s="46" t="str">
        <f>IF(EXACT("Percent", Pets!$C78),,IF(EXACT("Count", Pets!$C78),,IF(EXACT("", Pets!$C78),,Pets!$G78)))</f>
        <v/>
      </c>
    </row>
    <row r="221">
      <c r="A221" s="17" t="s">
        <v>7</v>
      </c>
      <c r="B221" s="17" t="str">
        <f>IF(EXACT("Percent", Pets!$C78),,IF(EXACT("Count", Pets!$C78),,IF(EXACT("", Pets!$C78),,Pets!$B78)))</f>
        <v>Uncommon</v>
      </c>
      <c r="C221" s="17" t="str">
        <f>IF(EXACT("Percent", Pets!$C78),,IF(EXACT("Count", Pets!$C78),,IF(EXACT("", Pets!$C78),,Pets!$C78)))</f>
        <v>Cactus Guy</v>
      </c>
      <c r="D221" s="46" t="str">
        <f>IF(EXACT("Percent", Pets!$C78),,IF(EXACT("Count", Pets!$C78),,IF(EXACT("", Pets!$C78),,Pets!$H78)))</f>
        <v/>
      </c>
    </row>
    <row r="222">
      <c r="A222" s="17" t="s">
        <v>3</v>
      </c>
      <c r="B222" s="17" t="str">
        <f>IF(EXACT("Percent", Pets!C35),,IF(EXACT("Count", Pets!C35),,IF(EXACT("", Pets!C35),,Pets!B35)))</f>
        <v>Common</v>
      </c>
      <c r="C222" s="17" t="str">
        <f>IF(EXACT("Percent", Pets!C35),,IF(EXACT("Count", Pets!C35),,IF(EXACT("", Pets!C35),,Pets!C35)))</f>
        <v>Camel</v>
      </c>
      <c r="D222" s="46" t="str">
        <f>IF(EXACT("Percent", Pets!C35),,IF(EXACT("Count", Pets!C35),,IF(EXACT("", Pets!C35),,Pets!D35)))</f>
        <v/>
      </c>
    </row>
    <row r="223">
      <c r="A223" s="17" t="s">
        <v>4</v>
      </c>
      <c r="B223" s="17" t="str">
        <f>IF(EXACT("Percent", Pets!$C35),,IF(EXACT("Count", Pets!$C35),,IF(EXACT("", Pets!$C35),,Pets!$B35)))</f>
        <v>Common</v>
      </c>
      <c r="C223" s="17" t="str">
        <f>IF(EXACT("Percent", Pets!$C35),,IF(EXACT("Count", Pets!$C35),,IF(EXACT("", Pets!$C35),,Pets!$C35)))</f>
        <v>Camel</v>
      </c>
      <c r="D223" s="46" t="str">
        <f>IF(EXACT("Percent", Pets!$C35),,IF(EXACT("Count", Pets!$C35),,IF(EXACT("", Pets!$C35),,Pets!$E35)))</f>
        <v/>
      </c>
    </row>
    <row r="224">
      <c r="A224" s="17" t="s">
        <v>5</v>
      </c>
      <c r="B224" s="17" t="str">
        <f>IF(EXACT("Percent", Pets!$C35),,IF(EXACT("Count", Pets!$C35),,IF(EXACT("", Pets!$C35),,Pets!$B35)))</f>
        <v>Common</v>
      </c>
      <c r="C224" s="17" t="str">
        <f>IF(EXACT("Percent", Pets!$C35),,IF(EXACT("Count", Pets!$C35),,IF(EXACT("", Pets!$C35),,Pets!$C35)))</f>
        <v>Camel</v>
      </c>
      <c r="D224" s="46" t="str">
        <f>IF(EXACT("Percent", Pets!$C35),,IF(EXACT("Count", Pets!$C35),,IF(EXACT("", Pets!$C35),,Pets!$F35)))</f>
        <v/>
      </c>
    </row>
    <row r="225">
      <c r="A225" s="17" t="s">
        <v>6</v>
      </c>
      <c r="B225" s="17" t="str">
        <f>IF(EXACT("Percent", Pets!$C35),,IF(EXACT("Count", Pets!$C35),,IF(EXACT("", Pets!$C35),,Pets!$B35)))</f>
        <v>Common</v>
      </c>
      <c r="C225" s="17" t="str">
        <f>IF(EXACT("Percent", Pets!$C35),,IF(EXACT("Count", Pets!$C35),,IF(EXACT("", Pets!$C35),,Pets!$C35)))</f>
        <v>Camel</v>
      </c>
      <c r="D225" s="46" t="str">
        <f>IF(EXACT("Percent", Pets!$C35),,IF(EXACT("Count", Pets!$C35),,IF(EXACT("", Pets!$C35),,Pets!$G35)))</f>
        <v/>
      </c>
    </row>
    <row r="226">
      <c r="A226" s="17" t="s">
        <v>7</v>
      </c>
      <c r="B226" s="17" t="str">
        <f>IF(EXACT("Percent", Pets!$C35),,IF(EXACT("Count", Pets!$C35),,IF(EXACT("", Pets!$C35),,Pets!$B35)))</f>
        <v>Common</v>
      </c>
      <c r="C226" s="17" t="str">
        <f>IF(EXACT("Percent", Pets!$C35),,IF(EXACT("Count", Pets!$C35),,IF(EXACT("", Pets!$C35),,Pets!$C35)))</f>
        <v>Camel</v>
      </c>
      <c r="D226" s="46" t="str">
        <f>IF(EXACT("Percent", Pets!$C35),,IF(EXACT("Count", Pets!$C35),,IF(EXACT("", Pets!$C35),,Pets!$H35)))</f>
        <v/>
      </c>
    </row>
    <row r="227">
      <c r="A227" s="17" t="s">
        <v>3</v>
      </c>
      <c r="B227" s="17" t="str">
        <f>IF(EXACT("Percent", Pets!C267),,IF(EXACT("Count", Pets!C267),,IF(EXACT("", Pets!C267),,Pets!B267)))</f>
        <v>Mythical</v>
      </c>
      <c r="C227" s="17" t="str">
        <f>IF(EXACT("Percent", Pets!C267),,IF(EXACT("Count", Pets!C267),,IF(EXACT("", Pets!C267),,Pets!C267)))</f>
        <v>Cerberus</v>
      </c>
      <c r="D227" s="46" t="str">
        <f>IF(EXACT("Percent", Pets!C267),,IF(EXACT("Count", Pets!C267),,IF(EXACT("", Pets!C267),,Pets!D267)))</f>
        <v/>
      </c>
    </row>
    <row r="228">
      <c r="A228" s="17" t="s">
        <v>4</v>
      </c>
      <c r="B228" s="17" t="str">
        <f>IF(EXACT("Percent", Pets!$C267),,IF(EXACT("Count", Pets!$C267),,IF(EXACT("", Pets!$C267),,Pets!$B267)))</f>
        <v>Mythical</v>
      </c>
      <c r="C228" s="17" t="str">
        <f>IF(EXACT("Percent", Pets!$C267),,IF(EXACT("Count", Pets!$C267),,IF(EXACT("", Pets!$C267),,Pets!$C267)))</f>
        <v>Cerberus</v>
      </c>
      <c r="D228" s="46" t="str">
        <f>IF(EXACT("Percent", Pets!$C267),,IF(EXACT("Count", Pets!$C267),,IF(EXACT("", Pets!$C267),,Pets!$E267)))</f>
        <v/>
      </c>
    </row>
    <row r="229">
      <c r="A229" s="17" t="s">
        <v>5</v>
      </c>
      <c r="B229" s="17" t="str">
        <f>IF(EXACT("Percent", Pets!$C267),,IF(EXACT("Count", Pets!$C267),,IF(EXACT("", Pets!$C267),,Pets!$B267)))</f>
        <v>Mythical</v>
      </c>
      <c r="C229" s="17" t="str">
        <f>IF(EXACT("Percent", Pets!$C267),,IF(EXACT("Count", Pets!$C267),,IF(EXACT("", Pets!$C267),,Pets!$C267)))</f>
        <v>Cerberus</v>
      </c>
      <c r="D229" s="46" t="str">
        <f>IF(EXACT("Percent", Pets!$C267),,IF(EXACT("Count", Pets!$C267),,IF(EXACT("", Pets!$C267),,Pets!$F267)))</f>
        <v/>
      </c>
    </row>
    <row r="230">
      <c r="A230" s="17" t="s">
        <v>6</v>
      </c>
      <c r="B230" s="17" t="str">
        <f>IF(EXACT("Percent", Pets!$C267),,IF(EXACT("Count", Pets!$C267),,IF(EXACT("", Pets!$C267),,Pets!$B267)))</f>
        <v>Mythical</v>
      </c>
      <c r="C230" s="17" t="str">
        <f>IF(EXACT("Percent", Pets!$C267),,IF(EXACT("Count", Pets!$C267),,IF(EXACT("", Pets!$C267),,Pets!$C267)))</f>
        <v>Cerberus</v>
      </c>
      <c r="D230" s="46" t="str">
        <f>IF(EXACT("Percent", Pets!$C267),,IF(EXACT("Count", Pets!$C267),,IF(EXACT("", Pets!$C267),,Pets!$G267)))</f>
        <v/>
      </c>
    </row>
    <row r="231">
      <c r="A231" s="17" t="s">
        <v>7</v>
      </c>
      <c r="B231" s="17" t="str">
        <f>IF(EXACT("Percent", Pets!$C267),,IF(EXACT("Count", Pets!$C267),,IF(EXACT("", Pets!$C267),,Pets!$B267)))</f>
        <v>Mythical</v>
      </c>
      <c r="C231" s="17" t="str">
        <f>IF(EXACT("Percent", Pets!$C267),,IF(EXACT("Count", Pets!$C267),,IF(EXACT("", Pets!$C267),,Pets!$C267)))</f>
        <v>Cerberus</v>
      </c>
      <c r="D231" s="46" t="str">
        <f>IF(EXACT("Percent", Pets!$C267),,IF(EXACT("Count", Pets!$C267),,IF(EXACT("", Pets!$C267),,Pets!$H267)))</f>
        <v/>
      </c>
    </row>
    <row r="232">
      <c r="A232" s="17" t="s">
        <v>3</v>
      </c>
      <c r="B232" s="17" t="str">
        <f>IF(EXACT("Percent", Pets!C125),,IF(EXACT("Count", Pets!C125),,IF(EXACT("", Pets!C125),,Pets!B125)))</f>
        <v>Rare</v>
      </c>
      <c r="C232" s="17" t="str">
        <f>IF(EXACT("Percent", Pets!C125),,IF(EXACT("Count", Pets!C125),,IF(EXACT("", Pets!C125),,Pets!C125)))</f>
        <v>Cheery Narwhal</v>
      </c>
      <c r="D232" s="46" t="str">
        <f>IF(EXACT("Percent", Pets!C125),,IF(EXACT("Count", Pets!C125),,IF(EXACT("", Pets!C125),,Pets!D125)))</f>
        <v/>
      </c>
    </row>
    <row r="233">
      <c r="A233" s="17" t="s">
        <v>4</v>
      </c>
      <c r="B233" s="17" t="str">
        <f>IF(EXACT("Percent", Pets!$C125),,IF(EXACT("Count", Pets!$C125),,IF(EXACT("", Pets!$C125),,Pets!$B125)))</f>
        <v>Rare</v>
      </c>
      <c r="C233" s="17" t="str">
        <f>IF(EXACT("Percent", Pets!$C125),,IF(EXACT("Count", Pets!$C125),,IF(EXACT("", Pets!$C125),,Pets!$C125)))</f>
        <v>Cheery Narwhal</v>
      </c>
      <c r="D233" s="46" t="str">
        <f>IF(EXACT("Percent", Pets!$C125),,IF(EXACT("Count", Pets!$C125),,IF(EXACT("", Pets!$C125),,Pets!$E125)))</f>
        <v/>
      </c>
    </row>
    <row r="234">
      <c r="A234" s="17" t="s">
        <v>5</v>
      </c>
      <c r="B234" s="17" t="str">
        <f>IF(EXACT("Percent", Pets!$C125),,IF(EXACT("Count", Pets!$C125),,IF(EXACT("", Pets!$C125),,Pets!$B125)))</f>
        <v>Rare</v>
      </c>
      <c r="C234" s="17" t="str">
        <f>IF(EXACT("Percent", Pets!$C125),,IF(EXACT("Count", Pets!$C125),,IF(EXACT("", Pets!$C125),,Pets!$C125)))</f>
        <v>Cheery Narwhal</v>
      </c>
      <c r="D234" s="46" t="str">
        <f>IF(EXACT("Percent", Pets!$C125),,IF(EXACT("Count", Pets!$C125),,IF(EXACT("", Pets!$C125),,Pets!$F125)))</f>
        <v/>
      </c>
    </row>
    <row r="235">
      <c r="A235" s="17" t="s">
        <v>6</v>
      </c>
      <c r="B235" s="17" t="str">
        <f>IF(EXACT("Percent", Pets!$C125),,IF(EXACT("Count", Pets!$C125),,IF(EXACT("", Pets!$C125),,Pets!$B125)))</f>
        <v>Rare</v>
      </c>
      <c r="C235" s="17" t="str">
        <f>IF(EXACT("Percent", Pets!$C125),,IF(EXACT("Count", Pets!$C125),,IF(EXACT("", Pets!$C125),,Pets!$C125)))</f>
        <v>Cheery Narwhal</v>
      </c>
      <c r="D235" s="46" t="str">
        <f>IF(EXACT("Percent", Pets!$C125),,IF(EXACT("Count", Pets!$C125),,IF(EXACT("", Pets!$C125),,Pets!$G125)))</f>
        <v/>
      </c>
    </row>
    <row r="236">
      <c r="A236" s="17" t="s">
        <v>7</v>
      </c>
      <c r="B236" s="17" t="str">
        <f>IF(EXACT("Percent", Pets!$C125),,IF(EXACT("Count", Pets!$C125),,IF(EXACT("", Pets!$C125),,Pets!$B125)))</f>
        <v>Rare</v>
      </c>
      <c r="C236" s="17" t="str">
        <f>IF(EXACT("Percent", Pets!$C125),,IF(EXACT("Count", Pets!$C125),,IF(EXACT("", Pets!$C125),,Pets!$C125)))</f>
        <v>Cheery Narwhal</v>
      </c>
      <c r="D236" s="46" t="str">
        <f>IF(EXACT("Percent", Pets!$C125),,IF(EXACT("Count", Pets!$C125),,IF(EXACT("", Pets!$C125),,Pets!$H125)))</f>
        <v/>
      </c>
    </row>
    <row r="237">
      <c r="A237" s="17" t="s">
        <v>3</v>
      </c>
      <c r="B237" s="17" t="str">
        <f>IF(EXACT("Percent", Pets!C18),,IF(EXACT("Count", Pets!C18),,IF(EXACT("", Pets!C18),,Pets!B18)))</f>
        <v>Common</v>
      </c>
      <c r="C237" s="17" t="str">
        <f>IF(EXACT("Percent", Pets!C18),,IF(EXACT("Count", Pets!C18),,IF(EXACT("", Pets!C18),,Pets!C18)))</f>
        <v>Chick</v>
      </c>
      <c r="D237" s="46" t="str">
        <f>IF(EXACT("Percent", Pets!C18),,IF(EXACT("Count", Pets!C18),,IF(EXACT("", Pets!C18),,Pets!D18)))</f>
        <v/>
      </c>
    </row>
    <row r="238">
      <c r="A238" s="17" t="s">
        <v>4</v>
      </c>
      <c r="B238" s="17" t="str">
        <f>IF(EXACT("Percent", Pets!$C18),,IF(EXACT("Count", Pets!$C18),,IF(EXACT("", Pets!$C18),,Pets!$B18)))</f>
        <v>Common</v>
      </c>
      <c r="C238" s="17" t="str">
        <f>IF(EXACT("Percent", Pets!$C18),,IF(EXACT("Count", Pets!$C18),,IF(EXACT("", Pets!$C18),,Pets!$C18)))</f>
        <v>Chick</v>
      </c>
      <c r="D238" s="46" t="str">
        <f>IF(EXACT("Percent", Pets!$C18),,IF(EXACT("Count", Pets!$C18),,IF(EXACT("", Pets!$C18),,Pets!$E18)))</f>
        <v/>
      </c>
    </row>
    <row r="239">
      <c r="A239" s="17" t="s">
        <v>5</v>
      </c>
      <c r="B239" s="17" t="str">
        <f>IF(EXACT("Percent", Pets!$C18),,IF(EXACT("Count", Pets!$C18),,IF(EXACT("", Pets!$C18),,Pets!$B18)))</f>
        <v>Common</v>
      </c>
      <c r="C239" s="17" t="str">
        <f>IF(EXACT("Percent", Pets!$C18),,IF(EXACT("Count", Pets!$C18),,IF(EXACT("", Pets!$C18),,Pets!$C18)))</f>
        <v>Chick</v>
      </c>
      <c r="D239" s="46" t="str">
        <f>IF(EXACT("Percent", Pets!$C18),,IF(EXACT("Count", Pets!$C18),,IF(EXACT("", Pets!$C18),,Pets!$F18)))</f>
        <v/>
      </c>
    </row>
    <row r="240">
      <c r="A240" s="17" t="s">
        <v>6</v>
      </c>
      <c r="B240" s="17" t="str">
        <f>IF(EXACT("Percent", Pets!$C18),,IF(EXACT("Count", Pets!$C18),,IF(EXACT("", Pets!$C18),,Pets!$B18)))</f>
        <v>Common</v>
      </c>
      <c r="C240" s="17" t="str">
        <f>IF(EXACT("Percent", Pets!$C18),,IF(EXACT("Count", Pets!$C18),,IF(EXACT("", Pets!$C18),,Pets!$C18)))</f>
        <v>Chick</v>
      </c>
      <c r="D240" s="46" t="str">
        <f>IF(EXACT("Percent", Pets!$C18),,IF(EXACT("Count", Pets!$C18),,IF(EXACT("", Pets!$C18),,Pets!$G18)))</f>
        <v/>
      </c>
    </row>
    <row r="241">
      <c r="A241" s="17" t="s">
        <v>7</v>
      </c>
      <c r="B241" s="17" t="str">
        <f>IF(EXACT("Percent", Pets!$C18),,IF(EXACT("Count", Pets!$C18),,IF(EXACT("", Pets!$C18),,Pets!$B18)))</f>
        <v>Common</v>
      </c>
      <c r="C241" s="17" t="str">
        <f>IF(EXACT("Percent", Pets!$C18),,IF(EXACT("Count", Pets!$C18),,IF(EXACT("", Pets!$C18),,Pets!$C18)))</f>
        <v>Chick</v>
      </c>
      <c r="D241" s="46" t="str">
        <f>IF(EXACT("Percent", Pets!$C18),,IF(EXACT("Count", Pets!$C18),,IF(EXACT("", Pets!$C18),,Pets!$H18)))</f>
        <v/>
      </c>
    </row>
    <row r="242">
      <c r="A242" s="17" t="s">
        <v>3</v>
      </c>
      <c r="B242" s="17" t="str">
        <f>IF(EXACT("Percent", Pets!C22),,IF(EXACT("Count", Pets!C22),,IF(EXACT("", Pets!C22),,Pets!B22)))</f>
        <v>Common</v>
      </c>
      <c r="C242" s="17" t="str">
        <f>IF(EXACT("Percent", Pets!C22),,IF(EXACT("Count", Pets!C22),,IF(EXACT("", Pets!C22),,Pets!C22)))</f>
        <v>Chicken</v>
      </c>
      <c r="D242" s="46" t="str">
        <f>IF(EXACT("Percent", Pets!C22),,IF(EXACT("Count", Pets!C22),,IF(EXACT("", Pets!C22),,Pets!D22)))</f>
        <v/>
      </c>
    </row>
    <row r="243">
      <c r="A243" s="17" t="s">
        <v>4</v>
      </c>
      <c r="B243" s="17" t="str">
        <f>IF(EXACT("Percent", Pets!$C22),,IF(EXACT("Count", Pets!$C22),,IF(EXACT("", Pets!$C22),,Pets!$B22)))</f>
        <v>Common</v>
      </c>
      <c r="C243" s="17" t="str">
        <f>IF(EXACT("Percent", Pets!$C22),,IF(EXACT("Count", Pets!$C22),,IF(EXACT("", Pets!$C22),,Pets!$C22)))</f>
        <v>Chicken</v>
      </c>
      <c r="D243" s="46" t="str">
        <f>IF(EXACT("Percent", Pets!$C22),,IF(EXACT("Count", Pets!$C22),,IF(EXACT("", Pets!$C22),,Pets!$E22)))</f>
        <v/>
      </c>
    </row>
    <row r="244">
      <c r="A244" s="17" t="s">
        <v>5</v>
      </c>
      <c r="B244" s="17" t="str">
        <f>IF(EXACT("Percent", Pets!$C22),,IF(EXACT("Count", Pets!$C22),,IF(EXACT("", Pets!$C22),,Pets!$B22)))</f>
        <v>Common</v>
      </c>
      <c r="C244" s="17" t="str">
        <f>IF(EXACT("Percent", Pets!$C22),,IF(EXACT("Count", Pets!$C22),,IF(EXACT("", Pets!$C22),,Pets!$C22)))</f>
        <v>Chicken</v>
      </c>
      <c r="D244" s="46" t="str">
        <f>IF(EXACT("Percent", Pets!$C22),,IF(EXACT("Count", Pets!$C22),,IF(EXACT("", Pets!$C22),,Pets!$F22)))</f>
        <v/>
      </c>
    </row>
    <row r="245">
      <c r="A245" s="17" t="s">
        <v>6</v>
      </c>
      <c r="B245" s="17" t="str">
        <f>IF(EXACT("Percent", Pets!$C22),,IF(EXACT("Count", Pets!$C22),,IF(EXACT("", Pets!$C22),,Pets!$B22)))</f>
        <v>Common</v>
      </c>
      <c r="C245" s="17" t="str">
        <f>IF(EXACT("Percent", Pets!$C22),,IF(EXACT("Count", Pets!$C22),,IF(EXACT("", Pets!$C22),,Pets!$C22)))</f>
        <v>Chicken</v>
      </c>
      <c r="D245" s="46" t="str">
        <f>IF(EXACT("Percent", Pets!$C22),,IF(EXACT("Count", Pets!$C22),,IF(EXACT("", Pets!$C22),,Pets!$G22)))</f>
        <v/>
      </c>
    </row>
    <row r="246">
      <c r="A246" s="17" t="s">
        <v>7</v>
      </c>
      <c r="B246" s="17" t="str">
        <f>IF(EXACT("Percent", Pets!$C22),,IF(EXACT("Count", Pets!$C22),,IF(EXACT("", Pets!$C22),,Pets!$B22)))</f>
        <v>Common</v>
      </c>
      <c r="C246" s="17" t="str">
        <f>IF(EXACT("Percent", Pets!$C22),,IF(EXACT("Count", Pets!$C22),,IF(EXACT("", Pets!$C22),,Pets!$C22)))</f>
        <v>Chicken</v>
      </c>
      <c r="D246" s="46" t="str">
        <f>IF(EXACT("Percent", Pets!$C22),,IF(EXACT("Count", Pets!$C22),,IF(EXACT("", Pets!$C22),,Pets!$H22)))</f>
        <v/>
      </c>
    </row>
    <row r="247">
      <c r="A247" s="17" t="s">
        <v>3</v>
      </c>
      <c r="B247" s="17" t="str">
        <f>IF(EXACT("Percent", Pets!C66),,IF(EXACT("Count", Pets!C66),,IF(EXACT("", Pets!C66),,Pets!B66)))</f>
        <v>Uncommon</v>
      </c>
      <c r="C247" s="17" t="str">
        <f>IF(EXACT("Percent", Pets!C66),,IF(EXACT("Count", Pets!C66),,IF(EXACT("", Pets!C66),,Pets!C66)))</f>
        <v>Chill Iguana</v>
      </c>
      <c r="D247" s="46" t="str">
        <f>IF(EXACT("Percent", Pets!C66),,IF(EXACT("Count", Pets!C66),,IF(EXACT("", Pets!C66),,Pets!D66)))</f>
        <v/>
      </c>
    </row>
    <row r="248">
      <c r="A248" s="17" t="s">
        <v>4</v>
      </c>
      <c r="B248" s="17" t="str">
        <f>IF(EXACT("Percent", Pets!$C66),,IF(EXACT("Count", Pets!$C66),,IF(EXACT("", Pets!$C66),,Pets!$B66)))</f>
        <v>Uncommon</v>
      </c>
      <c r="C248" s="17" t="str">
        <f>IF(EXACT("Percent", Pets!$C66),,IF(EXACT("Count", Pets!$C66),,IF(EXACT("", Pets!$C66),,Pets!$C66)))</f>
        <v>Chill Iguana</v>
      </c>
      <c r="D248" s="46" t="str">
        <f>IF(EXACT("Percent", Pets!$C66),,IF(EXACT("Count", Pets!$C66),,IF(EXACT("", Pets!$C66),,Pets!$E66)))</f>
        <v/>
      </c>
    </row>
    <row r="249">
      <c r="A249" s="17" t="s">
        <v>5</v>
      </c>
      <c r="B249" s="17" t="str">
        <f>IF(EXACT("Percent", Pets!$C66),,IF(EXACT("Count", Pets!$C66),,IF(EXACT("", Pets!$C66),,Pets!$B66)))</f>
        <v>Uncommon</v>
      </c>
      <c r="C249" s="17" t="str">
        <f>IF(EXACT("Percent", Pets!$C66),,IF(EXACT("Count", Pets!$C66),,IF(EXACT("", Pets!$C66),,Pets!$C66)))</f>
        <v>Chill Iguana</v>
      </c>
      <c r="D249" s="46" t="str">
        <f>IF(EXACT("Percent", Pets!$C66),,IF(EXACT("Count", Pets!$C66),,IF(EXACT("", Pets!$C66),,Pets!$F66)))</f>
        <v/>
      </c>
    </row>
    <row r="250">
      <c r="A250" s="17" t="s">
        <v>6</v>
      </c>
      <c r="B250" s="17" t="str">
        <f>IF(EXACT("Percent", Pets!$C66),,IF(EXACT("Count", Pets!$C66),,IF(EXACT("", Pets!$C66),,Pets!$B66)))</f>
        <v>Uncommon</v>
      </c>
      <c r="C250" s="17" t="str">
        <f>IF(EXACT("Percent", Pets!$C66),,IF(EXACT("Count", Pets!$C66),,IF(EXACT("", Pets!$C66),,Pets!$C66)))</f>
        <v>Chill Iguana</v>
      </c>
      <c r="D250" s="46" t="str">
        <f>IF(EXACT("Percent", Pets!$C66),,IF(EXACT("Count", Pets!$C66),,IF(EXACT("", Pets!$C66),,Pets!$G66)))</f>
        <v/>
      </c>
    </row>
    <row r="251">
      <c r="A251" s="17" t="s">
        <v>7</v>
      </c>
      <c r="B251" s="17" t="str">
        <f>IF(EXACT("Percent", Pets!$C66),,IF(EXACT("Count", Pets!$C66),,IF(EXACT("", Pets!$C66),,Pets!$B66)))</f>
        <v>Uncommon</v>
      </c>
      <c r="C251" s="17" t="str">
        <f>IF(EXACT("Percent", Pets!$C66),,IF(EXACT("Count", Pets!$C66),,IF(EXACT("", Pets!$C66),,Pets!$C66)))</f>
        <v>Chill Iguana</v>
      </c>
      <c r="D251" s="46" t="str">
        <f>IF(EXACT("Percent", Pets!$C66),,IF(EXACT("Count", Pets!$C66),,IF(EXACT("", Pets!$C66),,Pets!$H66)))</f>
        <v/>
      </c>
    </row>
    <row r="252">
      <c r="A252" s="17" t="s">
        <v>3</v>
      </c>
      <c r="B252" s="17" t="str">
        <f>IF(EXACT("Percent", Pets!C128),,IF(EXACT("Count", Pets!C128),,IF(EXACT("", Pets!C128),,Pets!B128)))</f>
        <v>Rare</v>
      </c>
      <c r="C252" s="17" t="str">
        <f>IF(EXACT("Percent", Pets!C128),,IF(EXACT("Count", Pets!C128),,IF(EXACT("", Pets!C128),,Pets!C128)))</f>
        <v>Chillin' Penguin</v>
      </c>
      <c r="D252" s="46" t="str">
        <f>IF(EXACT("Percent", Pets!C128),,IF(EXACT("Count", Pets!C128),,IF(EXACT("", Pets!C128),,Pets!D128)))</f>
        <v/>
      </c>
    </row>
    <row r="253">
      <c r="A253" s="17" t="s">
        <v>4</v>
      </c>
      <c r="B253" s="17" t="str">
        <f>IF(EXACT("Percent", Pets!$C128),,IF(EXACT("Count", Pets!$C128),,IF(EXACT("", Pets!$C128),,Pets!$B128)))</f>
        <v>Rare</v>
      </c>
      <c r="C253" s="17" t="str">
        <f>IF(EXACT("Percent", Pets!$C128),,IF(EXACT("Count", Pets!$C128),,IF(EXACT("", Pets!$C128),,Pets!$C128)))</f>
        <v>Chillin' Penguin</v>
      </c>
      <c r="D253" s="46" t="str">
        <f>IF(EXACT("Percent", Pets!$C128),,IF(EXACT("Count", Pets!$C128),,IF(EXACT("", Pets!$C128),,Pets!$E128)))</f>
        <v/>
      </c>
    </row>
    <row r="254">
      <c r="A254" s="17" t="s">
        <v>5</v>
      </c>
      <c r="B254" s="17" t="str">
        <f>IF(EXACT("Percent", Pets!$C128),,IF(EXACT("Count", Pets!$C128),,IF(EXACT("", Pets!$C128),,Pets!$B128)))</f>
        <v>Rare</v>
      </c>
      <c r="C254" s="17" t="str">
        <f>IF(EXACT("Percent", Pets!$C128),,IF(EXACT("Count", Pets!$C128),,IF(EXACT("", Pets!$C128),,Pets!$C128)))</f>
        <v>Chillin' Penguin</v>
      </c>
      <c r="D254" s="46" t="str">
        <f>IF(EXACT("Percent", Pets!$C128),,IF(EXACT("Count", Pets!$C128),,IF(EXACT("", Pets!$C128),,Pets!$F128)))</f>
        <v/>
      </c>
    </row>
    <row r="255">
      <c r="A255" s="17" t="s">
        <v>6</v>
      </c>
      <c r="B255" s="17" t="str">
        <f>IF(EXACT("Percent", Pets!$C128),,IF(EXACT("Count", Pets!$C128),,IF(EXACT("", Pets!$C128),,Pets!$B128)))</f>
        <v>Rare</v>
      </c>
      <c r="C255" s="17" t="str">
        <f>IF(EXACT("Percent", Pets!$C128),,IF(EXACT("Count", Pets!$C128),,IF(EXACT("", Pets!$C128),,Pets!$C128)))</f>
        <v>Chillin' Penguin</v>
      </c>
      <c r="D255" s="46" t="str">
        <f>IF(EXACT("Percent", Pets!$C128),,IF(EXACT("Count", Pets!$C128),,IF(EXACT("", Pets!$C128),,Pets!$G128)))</f>
        <v/>
      </c>
    </row>
    <row r="256">
      <c r="A256" s="17" t="s">
        <v>7</v>
      </c>
      <c r="B256" s="17" t="str">
        <f>IF(EXACT("Percent", Pets!$C128),,IF(EXACT("Count", Pets!$C128),,IF(EXACT("", Pets!$C128),,Pets!$B128)))</f>
        <v>Rare</v>
      </c>
      <c r="C256" s="17" t="str">
        <f>IF(EXACT("Percent", Pets!$C128),,IF(EXACT("Count", Pets!$C128),,IF(EXACT("", Pets!$C128),,Pets!$C128)))</f>
        <v>Chillin' Penguin</v>
      </c>
      <c r="D256" s="46" t="str">
        <f>IF(EXACT("Percent", Pets!$C128),,IF(EXACT("Count", Pets!$C128),,IF(EXACT("", Pets!$C128),,Pets!$H128)))</f>
        <v/>
      </c>
    </row>
    <row r="257">
      <c r="A257" s="17" t="s">
        <v>3</v>
      </c>
      <c r="B257" s="17" t="str">
        <f>IF(EXACT("Percent", Pets!C8),,IF(EXACT("Count", Pets!C8),,IF(EXACT("", Pets!C8),,Pets!B8)))</f>
        <v>Common</v>
      </c>
      <c r="C257" s="17" t="str">
        <f>IF(EXACT("Percent", Pets!C8),,IF(EXACT("Count", Pets!C8),,IF(EXACT("", Pets!C8),,Pets!C8)))</f>
        <v>Chipmunk</v>
      </c>
      <c r="D257" s="46" t="str">
        <f>IF(EXACT("Percent", Pets!C8),,IF(EXACT("Count", Pets!C8),,IF(EXACT("", Pets!C8),,Pets!D8)))</f>
        <v/>
      </c>
    </row>
    <row r="258">
      <c r="A258" s="17" t="s">
        <v>4</v>
      </c>
      <c r="B258" s="17" t="str">
        <f>IF(EXACT("Percent", Pets!$C8),,IF(EXACT("Count", Pets!$C8),,IF(EXACT("", Pets!$C8),,Pets!$B8)))</f>
        <v>Common</v>
      </c>
      <c r="C258" s="17" t="str">
        <f>IF(EXACT("Percent", Pets!$C8),,IF(EXACT("Count", Pets!$C8),,IF(EXACT("", Pets!$C8),,Pets!$C8)))</f>
        <v>Chipmunk</v>
      </c>
      <c r="D258" s="46" t="str">
        <f>IF(EXACT("Percent", Pets!$C8),,IF(EXACT("Count", Pets!$C8),,IF(EXACT("", Pets!$C8),,Pets!$E8)))</f>
        <v/>
      </c>
    </row>
    <row r="259">
      <c r="A259" s="17" t="s">
        <v>5</v>
      </c>
      <c r="B259" s="17" t="str">
        <f>IF(EXACT("Percent", Pets!$C8),,IF(EXACT("Count", Pets!$C8),,IF(EXACT("", Pets!$C8),,Pets!$B8)))</f>
        <v>Common</v>
      </c>
      <c r="C259" s="17" t="str">
        <f>IF(EXACT("Percent", Pets!$C8),,IF(EXACT("Count", Pets!$C8),,IF(EXACT("", Pets!$C8),,Pets!$C8)))</f>
        <v>Chipmunk</v>
      </c>
      <c r="D259" s="46" t="str">
        <f>IF(EXACT("Percent", Pets!$C8),,IF(EXACT("Count", Pets!$C8),,IF(EXACT("", Pets!$C8),,Pets!$F8)))</f>
        <v/>
      </c>
    </row>
    <row r="260">
      <c r="A260" s="17" t="s">
        <v>6</v>
      </c>
      <c r="B260" s="17" t="str">
        <f>IF(EXACT("Percent", Pets!$C8),,IF(EXACT("Count", Pets!$C8),,IF(EXACT("", Pets!$C8),,Pets!$B8)))</f>
        <v>Common</v>
      </c>
      <c r="C260" s="17" t="str">
        <f>IF(EXACT("Percent", Pets!$C8),,IF(EXACT("Count", Pets!$C8),,IF(EXACT("", Pets!$C8),,Pets!$C8)))</f>
        <v>Chipmunk</v>
      </c>
      <c r="D260" s="46" t="str">
        <f>IF(EXACT("Percent", Pets!$C8),,IF(EXACT("Count", Pets!$C8),,IF(EXACT("", Pets!$C8),,Pets!$G8)))</f>
        <v/>
      </c>
    </row>
    <row r="261">
      <c r="A261" s="17" t="s">
        <v>7</v>
      </c>
      <c r="B261" s="17" t="str">
        <f>IF(EXACT("Percent", Pets!$C8),,IF(EXACT("Count", Pets!$C8),,IF(EXACT("", Pets!$C8),,Pets!$B8)))</f>
        <v>Common</v>
      </c>
      <c r="C261" s="17" t="str">
        <f>IF(EXACT("Percent", Pets!$C8),,IF(EXACT("Count", Pets!$C8),,IF(EXACT("", Pets!$C8),,Pets!$C8)))</f>
        <v>Chipmunk</v>
      </c>
      <c r="D261" s="46" t="str">
        <f>IF(EXACT("Percent", Pets!$C8),,IF(EXACT("Count", Pets!$C8),,IF(EXACT("", Pets!$C8),,Pets!$H8)))</f>
        <v/>
      </c>
    </row>
    <row r="262">
      <c r="A262" s="17" t="s">
        <v>3</v>
      </c>
      <c r="B262" s="17" t="str">
        <f>IF(EXACT("Percent", Pets!C248),,IF(EXACT("Count", Pets!C248),,IF(EXACT("", Pets!C248),,Pets!B248)))</f>
        <v>Prodigious</v>
      </c>
      <c r="C262" s="17" t="str">
        <f>IF(EXACT("Percent", Pets!C248),,IF(EXACT("Count", Pets!C248),,IF(EXACT("", Pets!C248),,Pets!C248)))</f>
        <v>Cinder</v>
      </c>
      <c r="D262" s="46" t="str">
        <f>IF(EXACT("Percent", Pets!C248),,IF(EXACT("Count", Pets!C248),,IF(EXACT("", Pets!C248),,Pets!D248)))</f>
        <v/>
      </c>
    </row>
    <row r="263">
      <c r="A263" s="17" t="s">
        <v>4</v>
      </c>
      <c r="B263" s="17" t="str">
        <f>IF(EXACT("Percent", Pets!$C248),,IF(EXACT("Count", Pets!$C248),,IF(EXACT("", Pets!$C248),,Pets!$B248)))</f>
        <v>Prodigious</v>
      </c>
      <c r="C263" s="17" t="str">
        <f>IF(EXACT("Percent", Pets!$C248),,IF(EXACT("Count", Pets!$C248),,IF(EXACT("", Pets!$C248),,Pets!$C248)))</f>
        <v>Cinder</v>
      </c>
      <c r="D263" s="46" t="str">
        <f>IF(EXACT("Percent", Pets!$C248),,IF(EXACT("Count", Pets!$C248),,IF(EXACT("", Pets!$C248),,Pets!$E248)))</f>
        <v/>
      </c>
    </row>
    <row r="264">
      <c r="A264" s="17" t="s">
        <v>5</v>
      </c>
      <c r="B264" s="17" t="str">
        <f>IF(EXACT("Percent", Pets!$C248),,IF(EXACT("Count", Pets!$C248),,IF(EXACT("", Pets!$C248),,Pets!$B248)))</f>
        <v>Prodigious</v>
      </c>
      <c r="C264" s="17" t="str">
        <f>IF(EXACT("Percent", Pets!$C248),,IF(EXACT("Count", Pets!$C248),,IF(EXACT("", Pets!$C248),,Pets!$C248)))</f>
        <v>Cinder</v>
      </c>
      <c r="D264" s="46" t="str">
        <f>IF(EXACT("Percent", Pets!$C248),,IF(EXACT("Count", Pets!$C248),,IF(EXACT("", Pets!$C248),,Pets!$F248)))</f>
        <v/>
      </c>
    </row>
    <row r="265">
      <c r="A265" s="17" t="s">
        <v>6</v>
      </c>
      <c r="B265" s="17" t="str">
        <f>IF(EXACT("Percent", Pets!$C248),,IF(EXACT("Count", Pets!$C248),,IF(EXACT("", Pets!$C248),,Pets!$B248)))</f>
        <v>Prodigious</v>
      </c>
      <c r="C265" s="17" t="str">
        <f>IF(EXACT("Percent", Pets!$C248),,IF(EXACT("Count", Pets!$C248),,IF(EXACT("", Pets!$C248),,Pets!$C248)))</f>
        <v>Cinder</v>
      </c>
      <c r="D265" s="46" t="str">
        <f>IF(EXACT("Percent", Pets!$C248),,IF(EXACT("Count", Pets!$C248),,IF(EXACT("", Pets!$C248),,Pets!$G248)))</f>
        <v/>
      </c>
    </row>
    <row r="266">
      <c r="A266" s="17" t="s">
        <v>7</v>
      </c>
      <c r="B266" s="17" t="str">
        <f>IF(EXACT("Percent", Pets!$C248),,IF(EXACT("Count", Pets!$C248),,IF(EXACT("", Pets!$C248),,Pets!$B248)))</f>
        <v>Prodigious</v>
      </c>
      <c r="C266" s="17" t="str">
        <f>IF(EXACT("Percent", Pets!$C248),,IF(EXACT("Count", Pets!$C248),,IF(EXACT("", Pets!$C248),,Pets!$C248)))</f>
        <v>Cinder</v>
      </c>
      <c r="D266" s="46" t="str">
        <f>IF(EXACT("Percent", Pets!$C248),,IF(EXACT("Count", Pets!$C248),,IF(EXACT("", Pets!$C248),,Pets!$H248)))</f>
        <v/>
      </c>
    </row>
    <row r="267">
      <c r="A267" s="17" t="s">
        <v>3</v>
      </c>
      <c r="B267" s="17" t="str">
        <f>IF(EXACT("Percent", Pets!C179),,IF(EXACT("Count", Pets!C179),,IF(EXACT("", Pets!C179),,Pets!B179)))</f>
        <v>Epic</v>
      </c>
      <c r="C267" s="17" t="str">
        <f>IF(EXACT("Percent", Pets!C179),,IF(EXACT("Count", Pets!C179),,IF(EXACT("", Pets!C179),,Pets!C179)))</f>
        <v>Cool Starfish</v>
      </c>
      <c r="D267" s="46" t="str">
        <f>IF(EXACT("Percent", Pets!C179),,IF(EXACT("Count", Pets!C179),,IF(EXACT("", Pets!C179),,Pets!D179)))</f>
        <v/>
      </c>
    </row>
    <row r="268">
      <c r="A268" s="17" t="s">
        <v>4</v>
      </c>
      <c r="B268" s="17" t="str">
        <f>IF(EXACT("Percent", Pets!$C179),,IF(EXACT("Count", Pets!$C179),,IF(EXACT("", Pets!$C179),,Pets!$B179)))</f>
        <v>Epic</v>
      </c>
      <c r="C268" s="17" t="str">
        <f>IF(EXACT("Percent", Pets!$C179),,IF(EXACT("Count", Pets!$C179),,IF(EXACT("", Pets!$C179),,Pets!$C179)))</f>
        <v>Cool Starfish</v>
      </c>
      <c r="D268" s="46" t="str">
        <f>IF(EXACT("Percent", Pets!$C179),,IF(EXACT("Count", Pets!$C179),,IF(EXACT("", Pets!$C179),,Pets!$E179)))</f>
        <v/>
      </c>
    </row>
    <row r="269">
      <c r="A269" s="17" t="s">
        <v>5</v>
      </c>
      <c r="B269" s="17" t="str">
        <f>IF(EXACT("Percent", Pets!$C179),,IF(EXACT("Count", Pets!$C179),,IF(EXACT("", Pets!$C179),,Pets!$B179)))</f>
        <v>Epic</v>
      </c>
      <c r="C269" s="17" t="str">
        <f>IF(EXACT("Percent", Pets!$C179),,IF(EXACT("Count", Pets!$C179),,IF(EXACT("", Pets!$C179),,Pets!$C179)))</f>
        <v>Cool Starfish</v>
      </c>
      <c r="D269" s="46" t="str">
        <f>IF(EXACT("Percent", Pets!$C179),,IF(EXACT("Count", Pets!$C179),,IF(EXACT("", Pets!$C179),,Pets!$F179)))</f>
        <v/>
      </c>
    </row>
    <row r="270">
      <c r="A270" s="17" t="s">
        <v>6</v>
      </c>
      <c r="B270" s="17" t="str">
        <f>IF(EXACT("Percent", Pets!$C179),,IF(EXACT("Count", Pets!$C179),,IF(EXACT("", Pets!$C179),,Pets!$B179)))</f>
        <v>Epic</v>
      </c>
      <c r="C270" s="17" t="str">
        <f>IF(EXACT("Percent", Pets!$C179),,IF(EXACT("Count", Pets!$C179),,IF(EXACT("", Pets!$C179),,Pets!$C179)))</f>
        <v>Cool Starfish</v>
      </c>
      <c r="D270" s="46" t="str">
        <f>IF(EXACT("Percent", Pets!$C179),,IF(EXACT("Count", Pets!$C179),,IF(EXACT("", Pets!$C179),,Pets!$G179)))</f>
        <v/>
      </c>
    </row>
    <row r="271">
      <c r="A271" s="17" t="s">
        <v>7</v>
      </c>
      <c r="B271" s="17" t="str">
        <f>IF(EXACT("Percent", Pets!$C179),,IF(EXACT("Count", Pets!$C179),,IF(EXACT("", Pets!$C179),,Pets!$B179)))</f>
        <v>Epic</v>
      </c>
      <c r="C271" s="17" t="str">
        <f>IF(EXACT("Percent", Pets!$C179),,IF(EXACT("Count", Pets!$C179),,IF(EXACT("", Pets!$C179),,Pets!$C179)))</f>
        <v>Cool Starfish</v>
      </c>
      <c r="D271" s="46" t="str">
        <f>IF(EXACT("Percent", Pets!$C179),,IF(EXACT("Count", Pets!$C179),,IF(EXACT("", Pets!$C179),,Pets!$H179)))</f>
        <v/>
      </c>
    </row>
    <row r="272">
      <c r="A272" s="17" t="s">
        <v>3</v>
      </c>
      <c r="B272" s="17" t="str">
        <f>IF(EXACT("Percent", Pets!C53),,IF(EXACT("Count", Pets!C53),,IF(EXACT("", Pets!C53),,Pets!B53)))</f>
        <v>Uncommon</v>
      </c>
      <c r="C272" s="17" t="str">
        <f>IF(EXACT("Percent", Pets!C53),,IF(EXACT("Count", Pets!C53),,IF(EXACT("", Pets!C53),,Pets!C53)))</f>
        <v>Cow</v>
      </c>
      <c r="D272" s="46" t="str">
        <f>IF(EXACT("Percent", Pets!C53),,IF(EXACT("Count", Pets!C53),,IF(EXACT("", Pets!C53),,Pets!D53)))</f>
        <v/>
      </c>
    </row>
    <row r="273">
      <c r="A273" s="17" t="s">
        <v>4</v>
      </c>
      <c r="B273" s="17" t="str">
        <f>IF(EXACT("Percent", Pets!$C53),,IF(EXACT("Count", Pets!$C53),,IF(EXACT("", Pets!$C53),,Pets!$B53)))</f>
        <v>Uncommon</v>
      </c>
      <c r="C273" s="17" t="str">
        <f>IF(EXACT("Percent", Pets!$C53),,IF(EXACT("Count", Pets!$C53),,IF(EXACT("", Pets!$C53),,Pets!$C53)))</f>
        <v>Cow</v>
      </c>
      <c r="D273" s="46" t="str">
        <f>IF(EXACT("Percent", Pets!$C53),,IF(EXACT("Count", Pets!$C53),,IF(EXACT("", Pets!$C53),,Pets!$E53)))</f>
        <v/>
      </c>
    </row>
    <row r="274">
      <c r="A274" s="17" t="s">
        <v>5</v>
      </c>
      <c r="B274" s="17" t="str">
        <f>IF(EXACT("Percent", Pets!$C53),,IF(EXACT("Count", Pets!$C53),,IF(EXACT("", Pets!$C53),,Pets!$B53)))</f>
        <v>Uncommon</v>
      </c>
      <c r="C274" s="17" t="str">
        <f>IF(EXACT("Percent", Pets!$C53),,IF(EXACT("Count", Pets!$C53),,IF(EXACT("", Pets!$C53),,Pets!$C53)))</f>
        <v>Cow</v>
      </c>
      <c r="D274" s="46" t="str">
        <f>IF(EXACT("Percent", Pets!$C53),,IF(EXACT("Count", Pets!$C53),,IF(EXACT("", Pets!$C53),,Pets!$F53)))</f>
        <v/>
      </c>
    </row>
    <row r="275">
      <c r="A275" s="17" t="s">
        <v>6</v>
      </c>
      <c r="B275" s="17" t="str">
        <f>IF(EXACT("Percent", Pets!$C53),,IF(EXACT("Count", Pets!$C53),,IF(EXACT("", Pets!$C53),,Pets!$B53)))</f>
        <v>Uncommon</v>
      </c>
      <c r="C275" s="17" t="str">
        <f>IF(EXACT("Percent", Pets!$C53),,IF(EXACT("Count", Pets!$C53),,IF(EXACT("", Pets!$C53),,Pets!$C53)))</f>
        <v>Cow</v>
      </c>
      <c r="D275" s="46" t="str">
        <f>IF(EXACT("Percent", Pets!$C53),,IF(EXACT("Count", Pets!$C53),,IF(EXACT("", Pets!$C53),,Pets!$G53)))</f>
        <v/>
      </c>
    </row>
    <row r="276">
      <c r="A276" s="17" t="s">
        <v>7</v>
      </c>
      <c r="B276" s="17" t="str">
        <f>IF(EXACT("Percent", Pets!$C53),,IF(EXACT("Count", Pets!$C53),,IF(EXACT("", Pets!$C53),,Pets!$B53)))</f>
        <v>Uncommon</v>
      </c>
      <c r="C276" s="17" t="str">
        <f>IF(EXACT("Percent", Pets!$C53),,IF(EXACT("Count", Pets!$C53),,IF(EXACT("", Pets!$C53),,Pets!$C53)))</f>
        <v>Cow</v>
      </c>
      <c r="D276" s="46" t="str">
        <f>IF(EXACT("Percent", Pets!$C53),,IF(EXACT("Count", Pets!$C53),,IF(EXACT("", Pets!$C53),,Pets!$H53)))</f>
        <v/>
      </c>
    </row>
    <row r="277">
      <c r="A277" s="17" t="s">
        <v>3</v>
      </c>
      <c r="B277" s="17" t="str">
        <f>IF(EXACT("Percent", Pets!C176),,IF(EXACT("Count", Pets!C176),,IF(EXACT("", Pets!C176),,Pets!B176)))</f>
        <v>Epic</v>
      </c>
      <c r="C277" s="17" t="str">
        <f>IF(EXACT("Percent", Pets!C176),,IF(EXACT("Count", Pets!C176),,IF(EXACT("", Pets!C176),,Pets!C176)))</f>
        <v>Crab</v>
      </c>
      <c r="D277" s="46" t="str">
        <f>IF(EXACT("Percent", Pets!C176),,IF(EXACT("Count", Pets!C176),,IF(EXACT("", Pets!C176),,Pets!D176)))</f>
        <v/>
      </c>
    </row>
    <row r="278">
      <c r="A278" s="17" t="s">
        <v>4</v>
      </c>
      <c r="B278" s="17" t="str">
        <f>IF(EXACT("Percent", Pets!$C176),,IF(EXACT("Count", Pets!$C176),,IF(EXACT("", Pets!$C176),,Pets!$B176)))</f>
        <v>Epic</v>
      </c>
      <c r="C278" s="17" t="str">
        <f>IF(EXACT("Percent", Pets!$C176),,IF(EXACT("Count", Pets!$C176),,IF(EXACT("", Pets!$C176),,Pets!$C176)))</f>
        <v>Crab</v>
      </c>
      <c r="D278" s="46" t="str">
        <f>IF(EXACT("Percent", Pets!$C176),,IF(EXACT("Count", Pets!$C176),,IF(EXACT("", Pets!$C176),,Pets!$E176)))</f>
        <v/>
      </c>
    </row>
    <row r="279">
      <c r="A279" s="17" t="s">
        <v>5</v>
      </c>
      <c r="B279" s="17" t="str">
        <f>IF(EXACT("Percent", Pets!$C176),,IF(EXACT("Count", Pets!$C176),,IF(EXACT("", Pets!$C176),,Pets!$B176)))</f>
        <v>Epic</v>
      </c>
      <c r="C279" s="17" t="str">
        <f>IF(EXACT("Percent", Pets!$C176),,IF(EXACT("Count", Pets!$C176),,IF(EXACT("", Pets!$C176),,Pets!$C176)))</f>
        <v>Crab</v>
      </c>
      <c r="D279" s="46" t="str">
        <f>IF(EXACT("Percent", Pets!$C176),,IF(EXACT("Count", Pets!$C176),,IF(EXACT("", Pets!$C176),,Pets!$F176)))</f>
        <v/>
      </c>
    </row>
    <row r="280">
      <c r="A280" s="17" t="s">
        <v>6</v>
      </c>
      <c r="B280" s="17" t="str">
        <f>IF(EXACT("Percent", Pets!$C176),,IF(EXACT("Count", Pets!$C176),,IF(EXACT("", Pets!$C176),,Pets!$B176)))</f>
        <v>Epic</v>
      </c>
      <c r="C280" s="17" t="str">
        <f>IF(EXACT("Percent", Pets!$C176),,IF(EXACT("Count", Pets!$C176),,IF(EXACT("", Pets!$C176),,Pets!$C176)))</f>
        <v>Crab</v>
      </c>
      <c r="D280" s="46" t="str">
        <f>IF(EXACT("Percent", Pets!$C176),,IF(EXACT("Count", Pets!$C176),,IF(EXACT("", Pets!$C176),,Pets!$G176)))</f>
        <v/>
      </c>
    </row>
    <row r="281">
      <c r="A281" s="17" t="s">
        <v>7</v>
      </c>
      <c r="B281" s="17" t="str">
        <f>IF(EXACT("Percent", Pets!$C176),,IF(EXACT("Count", Pets!$C176),,IF(EXACT("", Pets!$C176),,Pets!$B176)))</f>
        <v>Epic</v>
      </c>
      <c r="C281" s="17" t="str">
        <f>IF(EXACT("Percent", Pets!$C176),,IF(EXACT("Count", Pets!$C176),,IF(EXACT("", Pets!$C176),,Pets!$C176)))</f>
        <v>Crab</v>
      </c>
      <c r="D281" s="46" t="str">
        <f>IF(EXACT("Percent", Pets!$C176),,IF(EXACT("Count", Pets!$C176),,IF(EXACT("", Pets!$C176),,Pets!$H176)))</f>
        <v/>
      </c>
    </row>
    <row r="282">
      <c r="A282" s="17" t="s">
        <v>3</v>
      </c>
      <c r="B282" s="17" t="str">
        <f>IF(EXACT("Percent", Pets!C208),,IF(EXACT("Count", Pets!C208),,IF(EXACT("", Pets!C208),,Pets!B208)))</f>
        <v>Epic</v>
      </c>
      <c r="C282" s="17" t="str">
        <f>IF(EXACT("Percent", Pets!C208),,IF(EXACT("Count", Pets!C208),,IF(EXACT("", Pets!C208),,Pets!C208)))</f>
        <v>Crimson Dragonette</v>
      </c>
      <c r="D282" s="46" t="str">
        <f>IF(EXACT("Percent", Pets!C208),,IF(EXACT("Count", Pets!C208),,IF(EXACT("", Pets!C208),,Pets!D208)))</f>
        <v/>
      </c>
    </row>
    <row r="283">
      <c r="A283" s="17" t="s">
        <v>4</v>
      </c>
      <c r="B283" s="17" t="str">
        <f>IF(EXACT("Percent", Pets!$C208),,IF(EXACT("Count", Pets!$C208),,IF(EXACT("", Pets!$C208),,Pets!$B208)))</f>
        <v>Epic</v>
      </c>
      <c r="C283" s="17" t="str">
        <f>IF(EXACT("Percent", Pets!$C208),,IF(EXACT("Count", Pets!$C208),,IF(EXACT("", Pets!$C208),,Pets!$C208)))</f>
        <v>Crimson Dragonette</v>
      </c>
      <c r="D283" s="46" t="str">
        <f>IF(EXACT("Percent", Pets!$C208),,IF(EXACT("Count", Pets!$C208),,IF(EXACT("", Pets!$C208),,Pets!$E208)))</f>
        <v/>
      </c>
    </row>
    <row r="284">
      <c r="A284" s="17" t="s">
        <v>5</v>
      </c>
      <c r="B284" s="17" t="str">
        <f>IF(EXACT("Percent", Pets!$C208),,IF(EXACT("Count", Pets!$C208),,IF(EXACT("", Pets!$C208),,Pets!$B208)))</f>
        <v>Epic</v>
      </c>
      <c r="C284" s="17" t="str">
        <f>IF(EXACT("Percent", Pets!$C208),,IF(EXACT("Count", Pets!$C208),,IF(EXACT("", Pets!$C208),,Pets!$C208)))</f>
        <v>Crimson Dragonette</v>
      </c>
      <c r="D284" s="46" t="str">
        <f>IF(EXACT("Percent", Pets!$C208),,IF(EXACT("Count", Pets!$C208),,IF(EXACT("", Pets!$C208),,Pets!$F208)))</f>
        <v/>
      </c>
    </row>
    <row r="285">
      <c r="A285" s="17" t="s">
        <v>6</v>
      </c>
      <c r="B285" s="17" t="str">
        <f>IF(EXACT("Percent", Pets!$C208),,IF(EXACT("Count", Pets!$C208),,IF(EXACT("", Pets!$C208),,Pets!$B208)))</f>
        <v>Epic</v>
      </c>
      <c r="C285" s="17" t="str">
        <f>IF(EXACT("Percent", Pets!$C208),,IF(EXACT("Count", Pets!$C208),,IF(EXACT("", Pets!$C208),,Pets!$C208)))</f>
        <v>Crimson Dragonette</v>
      </c>
      <c r="D285" s="46" t="str">
        <f>IF(EXACT("Percent", Pets!$C208),,IF(EXACT("Count", Pets!$C208),,IF(EXACT("", Pets!$C208),,Pets!$G208)))</f>
        <v/>
      </c>
    </row>
    <row r="286">
      <c r="A286" s="17" t="s">
        <v>7</v>
      </c>
      <c r="B286" s="17" t="str">
        <f>IF(EXACT("Percent", Pets!$C208),,IF(EXACT("Count", Pets!$C208),,IF(EXACT("", Pets!$C208),,Pets!$B208)))</f>
        <v>Epic</v>
      </c>
      <c r="C286" s="17" t="str">
        <f>IF(EXACT("Percent", Pets!$C208),,IF(EXACT("Count", Pets!$C208),,IF(EXACT("", Pets!$C208),,Pets!$C208)))</f>
        <v>Crimson Dragonette</v>
      </c>
      <c r="D286" s="46" t="str">
        <f>IF(EXACT("Percent", Pets!$C208),,IF(EXACT("Count", Pets!$C208),,IF(EXACT("", Pets!$C208),,Pets!$H208)))</f>
        <v/>
      </c>
    </row>
    <row r="287">
      <c r="A287" s="17" t="s">
        <v>3</v>
      </c>
      <c r="B287" s="17" t="str">
        <f>IF(EXACT("Percent", Pets!C268),,IF(EXACT("Count", Pets!C268),,IF(EXACT("", Pets!C268),,Pets!B268)))</f>
        <v>Mythical</v>
      </c>
      <c r="C287" s="17" t="str">
        <f>IF(EXACT("Percent", Pets!C268),,IF(EXACT("Count", Pets!C268),,IF(EXACT("", Pets!C268),,Pets!C268)))</f>
        <v>Crimzak</v>
      </c>
      <c r="D287" s="46" t="str">
        <f>IF(EXACT("Percent", Pets!C268),,IF(EXACT("Count", Pets!C268),,IF(EXACT("", Pets!C268),,Pets!D268)))</f>
        <v/>
      </c>
    </row>
    <row r="288">
      <c r="A288" s="17" t="s">
        <v>4</v>
      </c>
      <c r="B288" s="17" t="str">
        <f>IF(EXACT("Percent", Pets!$C268),,IF(EXACT("Count", Pets!$C268),,IF(EXACT("", Pets!$C268),,Pets!$B268)))</f>
        <v>Mythical</v>
      </c>
      <c r="C288" s="17" t="str">
        <f>IF(EXACT("Percent", Pets!$C268),,IF(EXACT("Count", Pets!$C268),,IF(EXACT("", Pets!$C268),,Pets!$C268)))</f>
        <v>Crimzak</v>
      </c>
      <c r="D288" s="46" t="str">
        <f>IF(EXACT("Percent", Pets!$C268),,IF(EXACT("Count", Pets!$C268),,IF(EXACT("", Pets!$C268),,Pets!$E268)))</f>
        <v/>
      </c>
    </row>
    <row r="289">
      <c r="A289" s="17" t="s">
        <v>5</v>
      </c>
      <c r="B289" s="17" t="str">
        <f>IF(EXACT("Percent", Pets!$C268),,IF(EXACT("Count", Pets!$C268),,IF(EXACT("", Pets!$C268),,Pets!$B268)))</f>
        <v>Mythical</v>
      </c>
      <c r="C289" s="17" t="str">
        <f>IF(EXACT("Percent", Pets!$C268),,IF(EXACT("Count", Pets!$C268),,IF(EXACT("", Pets!$C268),,Pets!$C268)))</f>
        <v>Crimzak</v>
      </c>
      <c r="D289" s="46" t="str">
        <f>IF(EXACT("Percent", Pets!$C268),,IF(EXACT("Count", Pets!$C268),,IF(EXACT("", Pets!$C268),,Pets!$F268)))</f>
        <v/>
      </c>
    </row>
    <row r="290">
      <c r="A290" s="17" t="s">
        <v>6</v>
      </c>
      <c r="B290" s="17" t="str">
        <f>IF(EXACT("Percent", Pets!$C268),,IF(EXACT("Count", Pets!$C268),,IF(EXACT("", Pets!$C268),,Pets!$B268)))</f>
        <v>Mythical</v>
      </c>
      <c r="C290" s="17" t="str">
        <f>IF(EXACT("Percent", Pets!$C268),,IF(EXACT("Count", Pets!$C268),,IF(EXACT("", Pets!$C268),,Pets!$C268)))</f>
        <v>Crimzak</v>
      </c>
      <c r="D290" s="46" t="str">
        <f>IF(EXACT("Percent", Pets!$C268),,IF(EXACT("Count", Pets!$C268),,IF(EXACT("", Pets!$C268),,Pets!$G268)))</f>
        <v/>
      </c>
    </row>
    <row r="291">
      <c r="A291" s="17" t="s">
        <v>7</v>
      </c>
      <c r="B291" s="17" t="str">
        <f>IF(EXACT("Percent", Pets!$C268),,IF(EXACT("Count", Pets!$C268),,IF(EXACT("", Pets!$C268),,Pets!$B268)))</f>
        <v>Mythical</v>
      </c>
      <c r="C291" s="17" t="str">
        <f>IF(EXACT("Percent", Pets!$C268),,IF(EXACT("Count", Pets!$C268),,IF(EXACT("", Pets!$C268),,Pets!$C268)))</f>
        <v>Crimzak</v>
      </c>
      <c r="D291" s="46" t="str">
        <f>IF(EXACT("Percent", Pets!$C268),,IF(EXACT("Count", Pets!$C268),,IF(EXACT("", Pets!$C268),,Pets!$H268)))</f>
        <v/>
      </c>
    </row>
    <row r="292">
      <c r="A292" s="17" t="s">
        <v>3</v>
      </c>
      <c r="B292" s="17" t="str">
        <f>IF(EXACT("Percent", Pets!C175),,IF(EXACT("Count", Pets!C175),,IF(EXACT("", Pets!C175),,Pets!B175)))</f>
        <v>Epic</v>
      </c>
      <c r="C292" s="17" t="str">
        <f>IF(EXACT("Percent", Pets!C175),,IF(EXACT("Count", Pets!C175),,IF(EXACT("", Pets!C175),,Pets!C175)))</f>
        <v>Crocodile</v>
      </c>
      <c r="D292" s="46" t="str">
        <f>IF(EXACT("Percent", Pets!C175),,IF(EXACT("Count", Pets!C175),,IF(EXACT("", Pets!C175),,Pets!D175)))</f>
        <v/>
      </c>
    </row>
    <row r="293">
      <c r="A293" s="17" t="s">
        <v>4</v>
      </c>
      <c r="B293" s="17" t="str">
        <f>IF(EXACT("Percent", Pets!$C175),,IF(EXACT("Count", Pets!$C175),,IF(EXACT("", Pets!$C175),,Pets!$B175)))</f>
        <v>Epic</v>
      </c>
      <c r="C293" s="17" t="str">
        <f>IF(EXACT("Percent", Pets!$C175),,IF(EXACT("Count", Pets!$C175),,IF(EXACT("", Pets!$C175),,Pets!$C175)))</f>
        <v>Crocodile</v>
      </c>
      <c r="D293" s="46" t="str">
        <f>IF(EXACT("Percent", Pets!$C175),,IF(EXACT("Count", Pets!$C175),,IF(EXACT("", Pets!$C175),,Pets!$E175)))</f>
        <v/>
      </c>
    </row>
    <row r="294">
      <c r="A294" s="17" t="s">
        <v>5</v>
      </c>
      <c r="B294" s="17" t="str">
        <f>IF(EXACT("Percent", Pets!$C175),,IF(EXACT("Count", Pets!$C175),,IF(EXACT("", Pets!$C175),,Pets!$B175)))</f>
        <v>Epic</v>
      </c>
      <c r="C294" s="17" t="str">
        <f>IF(EXACT("Percent", Pets!$C175),,IF(EXACT("Count", Pets!$C175),,IF(EXACT("", Pets!$C175),,Pets!$C175)))</f>
        <v>Crocodile</v>
      </c>
      <c r="D294" s="46" t="str">
        <f>IF(EXACT("Percent", Pets!$C175),,IF(EXACT("Count", Pets!$C175),,IF(EXACT("", Pets!$C175),,Pets!$F175)))</f>
        <v/>
      </c>
    </row>
    <row r="295">
      <c r="A295" s="17" t="s">
        <v>6</v>
      </c>
      <c r="B295" s="17" t="str">
        <f>IF(EXACT("Percent", Pets!$C175),,IF(EXACT("Count", Pets!$C175),,IF(EXACT("", Pets!$C175),,Pets!$B175)))</f>
        <v>Epic</v>
      </c>
      <c r="C295" s="17" t="str">
        <f>IF(EXACT("Percent", Pets!$C175),,IF(EXACT("Count", Pets!$C175),,IF(EXACT("", Pets!$C175),,Pets!$C175)))</f>
        <v>Crocodile</v>
      </c>
      <c r="D295" s="46" t="str">
        <f>IF(EXACT("Percent", Pets!$C175),,IF(EXACT("Count", Pets!$C175),,IF(EXACT("", Pets!$C175),,Pets!$G175)))</f>
        <v/>
      </c>
    </row>
    <row r="296">
      <c r="A296" s="17" t="s">
        <v>7</v>
      </c>
      <c r="B296" s="17" t="str">
        <f>IF(EXACT("Percent", Pets!$C175),,IF(EXACT("Count", Pets!$C175),,IF(EXACT("", Pets!$C175),,Pets!$B175)))</f>
        <v>Epic</v>
      </c>
      <c r="C296" s="17" t="str">
        <f>IF(EXACT("Percent", Pets!$C175),,IF(EXACT("Count", Pets!$C175),,IF(EXACT("", Pets!$C175),,Pets!$C175)))</f>
        <v>Crocodile</v>
      </c>
      <c r="D296" s="46" t="str">
        <f>IF(EXACT("Percent", Pets!$C175),,IF(EXACT("Count", Pets!$C175),,IF(EXACT("", Pets!$C175),,Pets!$H175)))</f>
        <v/>
      </c>
    </row>
    <row r="297">
      <c r="A297" s="17" t="s">
        <v>3</v>
      </c>
      <c r="B297" s="17" t="str">
        <f>IF(EXACT("Percent", Pets!C217),,IF(EXACT("Count", Pets!C217),,IF(EXACT("", Pets!C217),,Pets!B217)))</f>
        <v>Legendary</v>
      </c>
      <c r="C297" s="17" t="str">
        <f>IF(EXACT("Percent", Pets!C217),,IF(EXACT("Count", Pets!C217),,IF(EXACT("", Pets!C217),,Pets!C217)))</f>
        <v>Crocogiant</v>
      </c>
      <c r="D297" s="46" t="str">
        <f>IF(EXACT("Percent", Pets!C217),,IF(EXACT("Count", Pets!C217),,IF(EXACT("", Pets!C217),,Pets!D217)))</f>
        <v/>
      </c>
    </row>
    <row r="298">
      <c r="A298" s="17" t="s">
        <v>4</v>
      </c>
      <c r="B298" s="17" t="str">
        <f>IF(EXACT("Percent", Pets!$C217),,IF(EXACT("Count", Pets!$C217),,IF(EXACT("", Pets!$C217),,Pets!$B217)))</f>
        <v>Legendary</v>
      </c>
      <c r="C298" s="17" t="str">
        <f>IF(EXACT("Percent", Pets!$C217),,IF(EXACT("Count", Pets!$C217),,IF(EXACT("", Pets!$C217),,Pets!$C217)))</f>
        <v>Crocogiant</v>
      </c>
      <c r="D298" s="46" t="str">
        <f>IF(EXACT("Percent", Pets!$C217),,IF(EXACT("Count", Pets!$C217),,IF(EXACT("", Pets!$C217),,Pets!$E217)))</f>
        <v/>
      </c>
    </row>
    <row r="299">
      <c r="A299" s="17" t="s">
        <v>5</v>
      </c>
      <c r="B299" s="17" t="str">
        <f>IF(EXACT("Percent", Pets!$C217),,IF(EXACT("Count", Pets!$C217),,IF(EXACT("", Pets!$C217),,Pets!$B217)))</f>
        <v>Legendary</v>
      </c>
      <c r="C299" s="17" t="str">
        <f>IF(EXACT("Percent", Pets!$C217),,IF(EXACT("Count", Pets!$C217),,IF(EXACT("", Pets!$C217),,Pets!$C217)))</f>
        <v>Crocogiant</v>
      </c>
      <c r="D299" s="46" t="str">
        <f>IF(EXACT("Percent", Pets!$C217),,IF(EXACT("Count", Pets!$C217),,IF(EXACT("", Pets!$C217),,Pets!$F217)))</f>
        <v/>
      </c>
    </row>
    <row r="300">
      <c r="A300" s="17" t="s">
        <v>6</v>
      </c>
      <c r="B300" s="17" t="str">
        <f>IF(EXACT("Percent", Pets!$C217),,IF(EXACT("Count", Pets!$C217),,IF(EXACT("", Pets!$C217),,Pets!$B217)))</f>
        <v>Legendary</v>
      </c>
      <c r="C300" s="17" t="str">
        <f>IF(EXACT("Percent", Pets!$C217),,IF(EXACT("Count", Pets!$C217),,IF(EXACT("", Pets!$C217),,Pets!$C217)))</f>
        <v>Crocogiant</v>
      </c>
      <c r="D300" s="46" t="str">
        <f>IF(EXACT("Percent", Pets!$C217),,IF(EXACT("Count", Pets!$C217),,IF(EXACT("", Pets!$C217),,Pets!$G217)))</f>
        <v/>
      </c>
    </row>
    <row r="301">
      <c r="A301" s="17" t="s">
        <v>7</v>
      </c>
      <c r="B301" s="17" t="str">
        <f>IF(EXACT("Percent", Pets!$C217),,IF(EXACT("Count", Pets!$C217),,IF(EXACT("", Pets!$C217),,Pets!$B217)))</f>
        <v>Legendary</v>
      </c>
      <c r="C301" s="17" t="str">
        <f>IF(EXACT("Percent", Pets!$C217),,IF(EXACT("Count", Pets!$C217),,IF(EXACT("", Pets!$C217),,Pets!$C217)))</f>
        <v>Crocogiant</v>
      </c>
      <c r="D301" s="46" t="str">
        <f>IF(EXACT("Percent", Pets!$C217),,IF(EXACT("Count", Pets!$C217),,IF(EXACT("", Pets!$C217),,Pets!$H217)))</f>
        <v/>
      </c>
    </row>
    <row r="302">
      <c r="A302" s="17" t="s">
        <v>3</v>
      </c>
      <c r="B302" s="17" t="str">
        <f>IF(EXACT("Percent", Pets!C37),,IF(EXACT("Count", Pets!C37),,IF(EXACT("", Pets!C37),,Pets!B37)))</f>
        <v>Common</v>
      </c>
      <c r="C302" s="17" t="str">
        <f>IF(EXACT("Percent", Pets!C37),,IF(EXACT("Count", Pets!C37),,IF(EXACT("", Pets!C37),,Pets!C37)))</f>
        <v>Cuckoo Bird</v>
      </c>
      <c r="D302" s="46" t="str">
        <f>IF(EXACT("Percent", Pets!C37),,IF(EXACT("Count", Pets!C37),,IF(EXACT("", Pets!C37),,Pets!D37)))</f>
        <v/>
      </c>
    </row>
    <row r="303">
      <c r="A303" s="17" t="s">
        <v>4</v>
      </c>
      <c r="B303" s="17" t="str">
        <f>IF(EXACT("Percent", Pets!$C37),,IF(EXACT("Count", Pets!$C37),,IF(EXACT("", Pets!$C37),,Pets!$B37)))</f>
        <v>Common</v>
      </c>
      <c r="C303" s="17" t="str">
        <f>IF(EXACT("Percent", Pets!$C37),,IF(EXACT("Count", Pets!$C37),,IF(EXACT("", Pets!$C37),,Pets!$C37)))</f>
        <v>Cuckoo Bird</v>
      </c>
      <c r="D303" s="46" t="str">
        <f>IF(EXACT("Percent", Pets!$C37),,IF(EXACT("Count", Pets!$C37),,IF(EXACT("", Pets!$C37),,Pets!$E37)))</f>
        <v/>
      </c>
    </row>
    <row r="304">
      <c r="A304" s="17" t="s">
        <v>5</v>
      </c>
      <c r="B304" s="17" t="str">
        <f>IF(EXACT("Percent", Pets!$C37),,IF(EXACT("Count", Pets!$C37),,IF(EXACT("", Pets!$C37),,Pets!$B37)))</f>
        <v>Common</v>
      </c>
      <c r="C304" s="17" t="str">
        <f>IF(EXACT("Percent", Pets!$C37),,IF(EXACT("Count", Pets!$C37),,IF(EXACT("", Pets!$C37),,Pets!$C37)))</f>
        <v>Cuckoo Bird</v>
      </c>
      <c r="D304" s="46" t="str">
        <f>IF(EXACT("Percent", Pets!$C37),,IF(EXACT("Count", Pets!$C37),,IF(EXACT("", Pets!$C37),,Pets!$F37)))</f>
        <v/>
      </c>
    </row>
    <row r="305">
      <c r="A305" s="17" t="s">
        <v>6</v>
      </c>
      <c r="B305" s="17" t="str">
        <f>IF(EXACT("Percent", Pets!$C37),,IF(EXACT("Count", Pets!$C37),,IF(EXACT("", Pets!$C37),,Pets!$B37)))</f>
        <v>Common</v>
      </c>
      <c r="C305" s="17" t="str">
        <f>IF(EXACT("Percent", Pets!$C37),,IF(EXACT("Count", Pets!$C37),,IF(EXACT("", Pets!$C37),,Pets!$C37)))</f>
        <v>Cuckoo Bird</v>
      </c>
      <c r="D305" s="46" t="str">
        <f>IF(EXACT("Percent", Pets!$C37),,IF(EXACT("Count", Pets!$C37),,IF(EXACT("", Pets!$C37),,Pets!$G37)))</f>
        <v/>
      </c>
    </row>
    <row r="306">
      <c r="A306" s="17" t="s">
        <v>7</v>
      </c>
      <c r="B306" s="17" t="str">
        <f>IF(EXACT("Percent", Pets!$C37),,IF(EXACT("Count", Pets!$C37),,IF(EXACT("", Pets!$C37),,Pets!$B37)))</f>
        <v>Common</v>
      </c>
      <c r="C306" s="17" t="str">
        <f>IF(EXACT("Percent", Pets!$C37),,IF(EXACT("Count", Pets!$C37),,IF(EXACT("", Pets!$C37),,Pets!$C37)))</f>
        <v>Cuckoo Bird</v>
      </c>
      <c r="D306" s="46" t="str">
        <f>IF(EXACT("Percent", Pets!$C37),,IF(EXACT("Count", Pets!$C37),,IF(EXACT("", Pets!$C37),,Pets!$H37)))</f>
        <v/>
      </c>
    </row>
    <row r="307">
      <c r="A307" s="17" t="s">
        <v>3</v>
      </c>
      <c r="B307" s="17" t="str">
        <f>IF(EXACT("Percent", Pets!C126),,IF(EXACT("Count", Pets!C126),,IF(EXACT("", Pets!C126),,Pets!B126)))</f>
        <v>Rare</v>
      </c>
      <c r="C307" s="17" t="str">
        <f>IF(EXACT("Percent", Pets!C126),,IF(EXACT("Count", Pets!C126),,IF(EXACT("", Pets!C126),,Pets!C126)))</f>
        <v>Curious Narwhal</v>
      </c>
      <c r="D307" s="46" t="str">
        <f>IF(EXACT("Percent", Pets!C126),,IF(EXACT("Count", Pets!C126),,IF(EXACT("", Pets!C126),,Pets!D126)))</f>
        <v/>
      </c>
    </row>
    <row r="308">
      <c r="A308" s="17" t="s">
        <v>4</v>
      </c>
      <c r="B308" s="17" t="str">
        <f>IF(EXACT("Percent", Pets!$C126),,IF(EXACT("Count", Pets!$C126),,IF(EXACT("", Pets!$C126),,Pets!$B126)))</f>
        <v>Rare</v>
      </c>
      <c r="C308" s="17" t="str">
        <f>IF(EXACT("Percent", Pets!$C126),,IF(EXACT("Count", Pets!$C126),,IF(EXACT("", Pets!$C126),,Pets!$C126)))</f>
        <v>Curious Narwhal</v>
      </c>
      <c r="D308" s="46" t="str">
        <f>IF(EXACT("Percent", Pets!$C126),,IF(EXACT("Count", Pets!$C126),,IF(EXACT("", Pets!$C126),,Pets!$E126)))</f>
        <v/>
      </c>
    </row>
    <row r="309">
      <c r="A309" s="17" t="s">
        <v>5</v>
      </c>
      <c r="B309" s="17" t="str">
        <f>IF(EXACT("Percent", Pets!$C126),,IF(EXACT("Count", Pets!$C126),,IF(EXACT("", Pets!$C126),,Pets!$B126)))</f>
        <v>Rare</v>
      </c>
      <c r="C309" s="17" t="str">
        <f>IF(EXACT("Percent", Pets!$C126),,IF(EXACT("Count", Pets!$C126),,IF(EXACT("", Pets!$C126),,Pets!$C126)))</f>
        <v>Curious Narwhal</v>
      </c>
      <c r="D309" s="46" t="str">
        <f>IF(EXACT("Percent", Pets!$C126),,IF(EXACT("Count", Pets!$C126),,IF(EXACT("", Pets!$C126),,Pets!$F126)))</f>
        <v/>
      </c>
    </row>
    <row r="310">
      <c r="A310" s="17" t="s">
        <v>6</v>
      </c>
      <c r="B310" s="17" t="str">
        <f>IF(EXACT("Percent", Pets!$C126),,IF(EXACT("Count", Pets!$C126),,IF(EXACT("", Pets!$C126),,Pets!$B126)))</f>
        <v>Rare</v>
      </c>
      <c r="C310" s="17" t="str">
        <f>IF(EXACT("Percent", Pets!$C126),,IF(EXACT("Count", Pets!$C126),,IF(EXACT("", Pets!$C126),,Pets!$C126)))</f>
        <v>Curious Narwhal</v>
      </c>
      <c r="D310" s="46" t="str">
        <f>IF(EXACT("Percent", Pets!$C126),,IF(EXACT("Count", Pets!$C126),,IF(EXACT("", Pets!$C126),,Pets!$G126)))</f>
        <v/>
      </c>
    </row>
    <row r="311">
      <c r="A311" s="17" t="s">
        <v>7</v>
      </c>
      <c r="B311" s="17" t="str">
        <f>IF(EXACT("Percent", Pets!$C126),,IF(EXACT("Count", Pets!$C126),,IF(EXACT("", Pets!$C126),,Pets!$B126)))</f>
        <v>Rare</v>
      </c>
      <c r="C311" s="17" t="str">
        <f>IF(EXACT("Percent", Pets!$C126),,IF(EXACT("Count", Pets!$C126),,IF(EXACT("", Pets!$C126),,Pets!$C126)))</f>
        <v>Curious Narwhal</v>
      </c>
      <c r="D311" s="46" t="str">
        <f>IF(EXACT("Percent", Pets!$C126),,IF(EXACT("Count", Pets!$C126),,IF(EXACT("", Pets!$C126),,Pets!$H126)))</f>
        <v/>
      </c>
    </row>
    <row r="312">
      <c r="A312" s="17" t="s">
        <v>3</v>
      </c>
      <c r="B312" s="17" t="str">
        <f>IF(EXACT("Percent", Pets!C184),,IF(EXACT("Count", Pets!C184),,IF(EXACT("", Pets!C184),,Pets!B184)))</f>
        <v>Epic</v>
      </c>
      <c r="C312" s="17" t="str">
        <f>IF(EXACT("Percent", Pets!C184),,IF(EXACT("Count", Pets!C184),,IF(EXACT("", Pets!C184),,Pets!C184)))</f>
        <v>Cyclops Fireling</v>
      </c>
      <c r="D312" s="46" t="str">
        <f>IF(EXACT("Percent", Pets!C184),,IF(EXACT("Count", Pets!C184),,IF(EXACT("", Pets!C184),,Pets!D184)))</f>
        <v/>
      </c>
    </row>
    <row r="313">
      <c r="A313" s="17" t="s">
        <v>4</v>
      </c>
      <c r="B313" s="17" t="str">
        <f>IF(EXACT("Percent", Pets!$C184),,IF(EXACT("Count", Pets!$C184),,IF(EXACT("", Pets!$C184),,Pets!$B184)))</f>
        <v>Epic</v>
      </c>
      <c r="C313" s="17" t="str">
        <f>IF(EXACT("Percent", Pets!$C184),,IF(EXACT("Count", Pets!$C184),,IF(EXACT("", Pets!$C184),,Pets!$C184)))</f>
        <v>Cyclops Fireling</v>
      </c>
      <c r="D313" s="46" t="str">
        <f>IF(EXACT("Percent", Pets!$C184),,IF(EXACT("Count", Pets!$C184),,IF(EXACT("", Pets!$C184),,Pets!$E184)))</f>
        <v/>
      </c>
    </row>
    <row r="314">
      <c r="A314" s="17" t="s">
        <v>5</v>
      </c>
      <c r="B314" s="17" t="str">
        <f>IF(EXACT("Percent", Pets!$C184),,IF(EXACT("Count", Pets!$C184),,IF(EXACT("", Pets!$C184),,Pets!$B184)))</f>
        <v>Epic</v>
      </c>
      <c r="C314" s="17" t="str">
        <f>IF(EXACT("Percent", Pets!$C184),,IF(EXACT("Count", Pets!$C184),,IF(EXACT("", Pets!$C184),,Pets!$C184)))</f>
        <v>Cyclops Fireling</v>
      </c>
      <c r="D314" s="46" t="str">
        <f>IF(EXACT("Percent", Pets!$C184),,IF(EXACT("Count", Pets!$C184),,IF(EXACT("", Pets!$C184),,Pets!$F184)))</f>
        <v/>
      </c>
    </row>
    <row r="315">
      <c r="A315" s="17" t="s">
        <v>6</v>
      </c>
      <c r="B315" s="17" t="str">
        <f>IF(EXACT("Percent", Pets!$C184),,IF(EXACT("Count", Pets!$C184),,IF(EXACT("", Pets!$C184),,Pets!$B184)))</f>
        <v>Epic</v>
      </c>
      <c r="C315" s="17" t="str">
        <f>IF(EXACT("Percent", Pets!$C184),,IF(EXACT("Count", Pets!$C184),,IF(EXACT("", Pets!$C184),,Pets!$C184)))</f>
        <v>Cyclops Fireling</v>
      </c>
      <c r="D315" s="46" t="str">
        <f>IF(EXACT("Percent", Pets!$C184),,IF(EXACT("Count", Pets!$C184),,IF(EXACT("", Pets!$C184),,Pets!$G184)))</f>
        <v/>
      </c>
    </row>
    <row r="316">
      <c r="A316" s="17" t="s">
        <v>7</v>
      </c>
      <c r="B316" s="17" t="str">
        <f>IF(EXACT("Percent", Pets!$C184),,IF(EXACT("Count", Pets!$C184),,IF(EXACT("", Pets!$C184),,Pets!$B184)))</f>
        <v>Epic</v>
      </c>
      <c r="C316" s="17" t="str">
        <f>IF(EXACT("Percent", Pets!$C184),,IF(EXACT("Count", Pets!$C184),,IF(EXACT("", Pets!$C184),,Pets!$C184)))</f>
        <v>Cyclops Fireling</v>
      </c>
      <c r="D316" s="46" t="str">
        <f>IF(EXACT("Percent", Pets!$C184),,IF(EXACT("Count", Pets!$C184),,IF(EXACT("", Pets!$C184),,Pets!$H184)))</f>
        <v/>
      </c>
    </row>
    <row r="317">
      <c r="A317" s="17" t="s">
        <v>3</v>
      </c>
      <c r="B317" s="17" t="str">
        <f>IF(EXACT("Percent", Pets!C14),,IF(EXACT("Count", Pets!C14),,IF(EXACT("", Pets!C14),,Pets!B14)))</f>
        <v>Common</v>
      </c>
      <c r="C317" s="17" t="str">
        <f>IF(EXACT("Percent", Pets!C14),,IF(EXACT("Count", Pets!C14),,IF(EXACT("", Pets!C14),,Pets!C14)))</f>
        <v>Deer</v>
      </c>
      <c r="D317" s="46" t="str">
        <f>IF(EXACT("Percent", Pets!C14),,IF(EXACT("Count", Pets!C14),,IF(EXACT("", Pets!C14),,Pets!D14)))</f>
        <v/>
      </c>
    </row>
    <row r="318">
      <c r="A318" s="17" t="s">
        <v>4</v>
      </c>
      <c r="B318" s="17" t="str">
        <f>IF(EXACT("Percent", Pets!$C14),,IF(EXACT("Count", Pets!$C14),,IF(EXACT("", Pets!$C14),,Pets!$B14)))</f>
        <v>Common</v>
      </c>
      <c r="C318" s="17" t="str">
        <f>IF(EXACT("Percent", Pets!$C14),,IF(EXACT("Count", Pets!$C14),,IF(EXACT("", Pets!$C14),,Pets!$C14)))</f>
        <v>Deer</v>
      </c>
      <c r="D318" s="46" t="str">
        <f>IF(EXACT("Percent", Pets!$C14),,IF(EXACT("Count", Pets!$C14),,IF(EXACT("", Pets!$C14),,Pets!$E14)))</f>
        <v/>
      </c>
    </row>
    <row r="319">
      <c r="A319" s="17" t="s">
        <v>5</v>
      </c>
      <c r="B319" s="17" t="str">
        <f>IF(EXACT("Percent", Pets!$C14),,IF(EXACT("Count", Pets!$C14),,IF(EXACT("", Pets!$C14),,Pets!$B14)))</f>
        <v>Common</v>
      </c>
      <c r="C319" s="17" t="str">
        <f>IF(EXACT("Percent", Pets!$C14),,IF(EXACT("Count", Pets!$C14),,IF(EXACT("", Pets!$C14),,Pets!$C14)))</f>
        <v>Deer</v>
      </c>
      <c r="D319" s="46" t="str">
        <f>IF(EXACT("Percent", Pets!$C14),,IF(EXACT("Count", Pets!$C14),,IF(EXACT("", Pets!$C14),,Pets!$F14)))</f>
        <v/>
      </c>
    </row>
    <row r="320">
      <c r="A320" s="17" t="s">
        <v>6</v>
      </c>
      <c r="B320" s="17" t="str">
        <f>IF(EXACT("Percent", Pets!$C14),,IF(EXACT("Count", Pets!$C14),,IF(EXACT("", Pets!$C14),,Pets!$B14)))</f>
        <v>Common</v>
      </c>
      <c r="C320" s="17" t="str">
        <f>IF(EXACT("Percent", Pets!$C14),,IF(EXACT("Count", Pets!$C14),,IF(EXACT("", Pets!$C14),,Pets!$C14)))</f>
        <v>Deer</v>
      </c>
      <c r="D320" s="46" t="str">
        <f>IF(EXACT("Percent", Pets!$C14),,IF(EXACT("Count", Pets!$C14),,IF(EXACT("", Pets!$C14),,Pets!$G14)))</f>
        <v/>
      </c>
    </row>
    <row r="321">
      <c r="A321" s="17" t="s">
        <v>7</v>
      </c>
      <c r="B321" s="17" t="str">
        <f>IF(EXACT("Percent", Pets!$C14),,IF(EXACT("Count", Pets!$C14),,IF(EXACT("", Pets!$C14),,Pets!$B14)))</f>
        <v>Common</v>
      </c>
      <c r="C321" s="17" t="str">
        <f>IF(EXACT("Percent", Pets!$C14),,IF(EXACT("Count", Pets!$C14),,IF(EXACT("", Pets!$C14),,Pets!$C14)))</f>
        <v>Deer</v>
      </c>
      <c r="D321" s="46" t="str">
        <f>IF(EXACT("Percent", Pets!$C14),,IF(EXACT("Count", Pets!$C14),,IF(EXACT("", Pets!$C14),,Pets!$H14)))</f>
        <v/>
      </c>
    </row>
    <row r="322">
      <c r="A322" s="17" t="s">
        <v>3</v>
      </c>
      <c r="B322" s="17" t="str">
        <f>IF(EXACT("Percent", Pets!C86),,IF(EXACT("Count", Pets!C86),,IF(EXACT("", Pets!C86),,Pets!B86)))</f>
        <v>Uncommon</v>
      </c>
      <c r="C322" s="17" t="str">
        <f>IF(EXACT("Percent", Pets!C86),,IF(EXACT("Count", Pets!C86),,IF(EXACT("", Pets!C86),,Pets!C86)))</f>
        <v>Demon Bird</v>
      </c>
      <c r="D322" s="46" t="str">
        <f>IF(EXACT("Percent", Pets!C86),,IF(EXACT("Count", Pets!C86),,IF(EXACT("", Pets!C86),,Pets!D86)))</f>
        <v/>
      </c>
    </row>
    <row r="323">
      <c r="A323" s="17" t="s">
        <v>4</v>
      </c>
      <c r="B323" s="17" t="str">
        <f>IF(EXACT("Percent", Pets!$C86),,IF(EXACT("Count", Pets!$C86),,IF(EXACT("", Pets!$C86),,Pets!$B86)))</f>
        <v>Uncommon</v>
      </c>
      <c r="C323" s="17" t="str">
        <f>IF(EXACT("Percent", Pets!$C86),,IF(EXACT("Count", Pets!$C86),,IF(EXACT("", Pets!$C86),,Pets!$C86)))</f>
        <v>Demon Bird</v>
      </c>
      <c r="D323" s="46" t="str">
        <f>IF(EXACT("Percent", Pets!$C86),,IF(EXACT("Count", Pets!$C86),,IF(EXACT("", Pets!$C86),,Pets!$E86)))</f>
        <v/>
      </c>
    </row>
    <row r="324">
      <c r="A324" s="17" t="s">
        <v>5</v>
      </c>
      <c r="B324" s="17" t="str">
        <f>IF(EXACT("Percent", Pets!$C86),,IF(EXACT("Count", Pets!$C86),,IF(EXACT("", Pets!$C86),,Pets!$B86)))</f>
        <v>Uncommon</v>
      </c>
      <c r="C324" s="17" t="str">
        <f>IF(EXACT("Percent", Pets!$C86),,IF(EXACT("Count", Pets!$C86),,IF(EXACT("", Pets!$C86),,Pets!$C86)))</f>
        <v>Demon Bird</v>
      </c>
      <c r="D324" s="46" t="str">
        <f>IF(EXACT("Percent", Pets!$C86),,IF(EXACT("Count", Pets!$C86),,IF(EXACT("", Pets!$C86),,Pets!$F86)))</f>
        <v/>
      </c>
    </row>
    <row r="325">
      <c r="A325" s="17" t="s">
        <v>6</v>
      </c>
      <c r="B325" s="17" t="str">
        <f>IF(EXACT("Percent", Pets!$C86),,IF(EXACT("Count", Pets!$C86),,IF(EXACT("", Pets!$C86),,Pets!$B86)))</f>
        <v>Uncommon</v>
      </c>
      <c r="C325" s="17" t="str">
        <f>IF(EXACT("Percent", Pets!$C86),,IF(EXACT("Count", Pets!$C86),,IF(EXACT("", Pets!$C86),,Pets!$C86)))</f>
        <v>Demon Bird</v>
      </c>
      <c r="D325" s="46" t="str">
        <f>IF(EXACT("Percent", Pets!$C86),,IF(EXACT("Count", Pets!$C86),,IF(EXACT("", Pets!$C86),,Pets!$G86)))</f>
        <v/>
      </c>
    </row>
    <row r="326">
      <c r="A326" s="17" t="s">
        <v>7</v>
      </c>
      <c r="B326" s="17" t="str">
        <f>IF(EXACT("Percent", Pets!$C86),,IF(EXACT("Count", Pets!$C86),,IF(EXACT("", Pets!$C86),,Pets!$B86)))</f>
        <v>Uncommon</v>
      </c>
      <c r="C326" s="17" t="str">
        <f>IF(EXACT("Percent", Pets!$C86),,IF(EXACT("Count", Pets!$C86),,IF(EXACT("", Pets!$C86),,Pets!$C86)))</f>
        <v>Demon Bird</v>
      </c>
      <c r="D326" s="46" t="str">
        <f>IF(EXACT("Percent", Pets!$C86),,IF(EXACT("Count", Pets!$C86),,IF(EXACT("", Pets!$C86),,Pets!$H86)))</f>
        <v/>
      </c>
    </row>
    <row r="327">
      <c r="A327" s="17" t="s">
        <v>3</v>
      </c>
      <c r="B327" s="17" t="str">
        <f>IF(EXACT("Percent", Pets!C148),,IF(EXACT("Count", Pets!C148),,IF(EXACT("", Pets!C148),,Pets!B148)))</f>
        <v>Rare</v>
      </c>
      <c r="C327" s="17" t="str">
        <f>IF(EXACT("Percent", Pets!C148),,IF(EXACT("Count", Pets!C148),,IF(EXACT("", Pets!C148),,Pets!C148)))</f>
        <v>Dizzy Hamster</v>
      </c>
      <c r="D327" s="46" t="str">
        <f>IF(EXACT("Percent", Pets!C148),,IF(EXACT("Count", Pets!C148),,IF(EXACT("", Pets!C148),,Pets!D148)))</f>
        <v/>
      </c>
    </row>
    <row r="328">
      <c r="A328" s="17" t="s">
        <v>4</v>
      </c>
      <c r="B328" s="17" t="str">
        <f>IF(EXACT("Percent", Pets!$C148),,IF(EXACT("Count", Pets!$C148),,IF(EXACT("", Pets!$C148),,Pets!$B148)))</f>
        <v>Rare</v>
      </c>
      <c r="C328" s="17" t="str">
        <f>IF(EXACT("Percent", Pets!$C148),,IF(EXACT("Count", Pets!$C148),,IF(EXACT("", Pets!$C148),,Pets!$C148)))</f>
        <v>Dizzy Hamster</v>
      </c>
      <c r="D328" s="46" t="str">
        <f>IF(EXACT("Percent", Pets!$C148),,IF(EXACT("Count", Pets!$C148),,IF(EXACT("", Pets!$C148),,Pets!$E148)))</f>
        <v/>
      </c>
    </row>
    <row r="329">
      <c r="A329" s="17" t="s">
        <v>5</v>
      </c>
      <c r="B329" s="17" t="str">
        <f>IF(EXACT("Percent", Pets!$C148),,IF(EXACT("Count", Pets!$C148),,IF(EXACT("", Pets!$C148),,Pets!$B148)))</f>
        <v>Rare</v>
      </c>
      <c r="C329" s="17" t="str">
        <f>IF(EXACT("Percent", Pets!$C148),,IF(EXACT("Count", Pets!$C148),,IF(EXACT("", Pets!$C148),,Pets!$C148)))</f>
        <v>Dizzy Hamster</v>
      </c>
      <c r="D329" s="46" t="str">
        <f>IF(EXACT("Percent", Pets!$C148),,IF(EXACT("Count", Pets!$C148),,IF(EXACT("", Pets!$C148),,Pets!$F148)))</f>
        <v/>
      </c>
    </row>
    <row r="330">
      <c r="A330" s="17" t="s">
        <v>6</v>
      </c>
      <c r="B330" s="17" t="str">
        <f>IF(EXACT("Percent", Pets!$C148),,IF(EXACT("Count", Pets!$C148),,IF(EXACT("", Pets!$C148),,Pets!$B148)))</f>
        <v>Rare</v>
      </c>
      <c r="C330" s="17" t="str">
        <f>IF(EXACT("Percent", Pets!$C148),,IF(EXACT("Count", Pets!$C148),,IF(EXACT("", Pets!$C148),,Pets!$C148)))</f>
        <v>Dizzy Hamster</v>
      </c>
      <c r="D330" s="46" t="str">
        <f>IF(EXACT("Percent", Pets!$C148),,IF(EXACT("Count", Pets!$C148),,IF(EXACT("", Pets!$C148),,Pets!$G148)))</f>
        <v/>
      </c>
    </row>
    <row r="331">
      <c r="A331" s="17" t="s">
        <v>7</v>
      </c>
      <c r="B331" s="17" t="str">
        <f>IF(EXACT("Percent", Pets!$C148),,IF(EXACT("Count", Pets!$C148),,IF(EXACT("", Pets!$C148),,Pets!$B148)))</f>
        <v>Rare</v>
      </c>
      <c r="C331" s="17" t="str">
        <f>IF(EXACT("Percent", Pets!$C148),,IF(EXACT("Count", Pets!$C148),,IF(EXACT("", Pets!$C148),,Pets!$C148)))</f>
        <v>Dizzy Hamster</v>
      </c>
      <c r="D331" s="46" t="str">
        <f>IF(EXACT("Percent", Pets!$C148),,IF(EXACT("Count", Pets!$C148),,IF(EXACT("", Pets!$C148),,Pets!$H148)))</f>
        <v/>
      </c>
    </row>
    <row r="332">
      <c r="A332" s="17" t="s">
        <v>3</v>
      </c>
      <c r="B332" s="17" t="str">
        <f>IF(EXACT("Percent", Pets!C127),,IF(EXACT("Count", Pets!C127),,IF(EXACT("", Pets!C127),,Pets!B127)))</f>
        <v>Rare</v>
      </c>
      <c r="C332" s="17" t="str">
        <f>IF(EXACT("Percent", Pets!C127),,IF(EXACT("Count", Pets!C127),,IF(EXACT("", Pets!C127),,Pets!C127)))</f>
        <v>Dizzy Narwhal</v>
      </c>
      <c r="D332" s="46" t="str">
        <f>IF(EXACT("Percent", Pets!C127),,IF(EXACT("Count", Pets!C127),,IF(EXACT("", Pets!C127),,Pets!D127)))</f>
        <v/>
      </c>
    </row>
    <row r="333">
      <c r="A333" s="17" t="s">
        <v>4</v>
      </c>
      <c r="B333" s="17" t="str">
        <f>IF(EXACT("Percent", Pets!$C127),,IF(EXACT("Count", Pets!$C127),,IF(EXACT("", Pets!$C127),,Pets!$B127)))</f>
        <v>Rare</v>
      </c>
      <c r="C333" s="17" t="str">
        <f>IF(EXACT("Percent", Pets!$C127),,IF(EXACT("Count", Pets!$C127),,IF(EXACT("", Pets!$C127),,Pets!$C127)))</f>
        <v>Dizzy Narwhal</v>
      </c>
      <c r="D333" s="46" t="str">
        <f>IF(EXACT("Percent", Pets!$C127),,IF(EXACT("Count", Pets!$C127),,IF(EXACT("", Pets!$C127),,Pets!$E127)))</f>
        <v/>
      </c>
    </row>
    <row r="334">
      <c r="A334" s="17" t="s">
        <v>5</v>
      </c>
      <c r="B334" s="17" t="str">
        <f>IF(EXACT("Percent", Pets!$C127),,IF(EXACT("Count", Pets!$C127),,IF(EXACT("", Pets!$C127),,Pets!$B127)))</f>
        <v>Rare</v>
      </c>
      <c r="C334" s="17" t="str">
        <f>IF(EXACT("Percent", Pets!$C127),,IF(EXACT("Count", Pets!$C127),,IF(EXACT("", Pets!$C127),,Pets!$C127)))</f>
        <v>Dizzy Narwhal</v>
      </c>
      <c r="D334" s="46" t="str">
        <f>IF(EXACT("Percent", Pets!$C127),,IF(EXACT("Count", Pets!$C127),,IF(EXACT("", Pets!$C127),,Pets!$F127)))</f>
        <v/>
      </c>
    </row>
    <row r="335">
      <c r="A335" s="17" t="s">
        <v>6</v>
      </c>
      <c r="B335" s="17" t="str">
        <f>IF(EXACT("Percent", Pets!$C127),,IF(EXACT("Count", Pets!$C127),,IF(EXACT("", Pets!$C127),,Pets!$B127)))</f>
        <v>Rare</v>
      </c>
      <c r="C335" s="17" t="str">
        <f>IF(EXACT("Percent", Pets!$C127),,IF(EXACT("Count", Pets!$C127),,IF(EXACT("", Pets!$C127),,Pets!$C127)))</f>
        <v>Dizzy Narwhal</v>
      </c>
      <c r="D335" s="46" t="str">
        <f>IF(EXACT("Percent", Pets!$C127),,IF(EXACT("Count", Pets!$C127),,IF(EXACT("", Pets!$C127),,Pets!$G127)))</f>
        <v/>
      </c>
    </row>
    <row r="336">
      <c r="A336" s="17" t="s">
        <v>7</v>
      </c>
      <c r="B336" s="17" t="str">
        <f>IF(EXACT("Percent", Pets!$C127),,IF(EXACT("Count", Pets!$C127),,IF(EXACT("", Pets!$C127),,Pets!$B127)))</f>
        <v>Rare</v>
      </c>
      <c r="C336" s="17" t="str">
        <f>IF(EXACT("Percent", Pets!$C127),,IF(EXACT("Count", Pets!$C127),,IF(EXACT("", Pets!$C127),,Pets!$C127)))</f>
        <v>Dizzy Narwhal</v>
      </c>
      <c r="D336" s="46" t="str">
        <f>IF(EXACT("Percent", Pets!$C127),,IF(EXACT("Count", Pets!$C127),,IF(EXACT("", Pets!$C127),,Pets!$H127)))</f>
        <v/>
      </c>
    </row>
    <row r="337">
      <c r="A337" s="17" t="s">
        <v>3</v>
      </c>
      <c r="B337" s="17" t="str">
        <f>IF(EXACT("Percent", Pets!C232),,IF(EXACT("Count", Pets!C232),,IF(EXACT("", Pets!C232),,Pets!B232)))</f>
        <v>Legendary</v>
      </c>
      <c r="C337" s="17" t="str">
        <f>IF(EXACT("Percent", Pets!C232),,IF(EXACT("Count", Pets!C232),,IF(EXACT("", Pets!C232),,Pets!C232)))</f>
        <v>Egg Monster</v>
      </c>
      <c r="D337" s="46" t="str">
        <f>IF(EXACT("Percent", Pets!C232),,IF(EXACT("Count", Pets!C232),,IF(EXACT("", Pets!C232),,Pets!D232)))</f>
        <v/>
      </c>
    </row>
    <row r="338">
      <c r="A338" s="17" t="s">
        <v>4</v>
      </c>
      <c r="B338" s="17" t="str">
        <f>IF(EXACT("Percent", Pets!$C232),,IF(EXACT("Count", Pets!$C232),,IF(EXACT("", Pets!$C232),,Pets!$B232)))</f>
        <v>Legendary</v>
      </c>
      <c r="C338" s="17" t="str">
        <f>IF(EXACT("Percent", Pets!$C232),,IF(EXACT("Count", Pets!$C232),,IF(EXACT("", Pets!$C232),,Pets!$C232)))</f>
        <v>Egg Monster</v>
      </c>
      <c r="D338" s="46" t="str">
        <f>IF(EXACT("Percent", Pets!$C232),,IF(EXACT("Count", Pets!$C232),,IF(EXACT("", Pets!$C232),,Pets!$E232)))</f>
        <v/>
      </c>
    </row>
    <row r="339">
      <c r="A339" s="17" t="s">
        <v>5</v>
      </c>
      <c r="B339" s="17" t="str">
        <f>IF(EXACT("Percent", Pets!$C232),,IF(EXACT("Count", Pets!$C232),,IF(EXACT("", Pets!$C232),,Pets!$B232)))</f>
        <v>Legendary</v>
      </c>
      <c r="C339" s="17" t="str">
        <f>IF(EXACT("Percent", Pets!$C232),,IF(EXACT("Count", Pets!$C232),,IF(EXACT("", Pets!$C232),,Pets!$C232)))</f>
        <v>Egg Monster</v>
      </c>
      <c r="D339" s="46" t="str">
        <f>IF(EXACT("Percent", Pets!$C232),,IF(EXACT("Count", Pets!$C232),,IF(EXACT("", Pets!$C232),,Pets!$F232)))</f>
        <v/>
      </c>
    </row>
    <row r="340">
      <c r="A340" s="17" t="s">
        <v>6</v>
      </c>
      <c r="B340" s="17" t="str">
        <f>IF(EXACT("Percent", Pets!$C232),,IF(EXACT("Count", Pets!$C232),,IF(EXACT("", Pets!$C232),,Pets!$B232)))</f>
        <v>Legendary</v>
      </c>
      <c r="C340" s="17" t="str">
        <f>IF(EXACT("Percent", Pets!$C232),,IF(EXACT("Count", Pets!$C232),,IF(EXACT("", Pets!$C232),,Pets!$C232)))</f>
        <v>Egg Monster</v>
      </c>
      <c r="D340" s="46" t="str">
        <f>IF(EXACT("Percent", Pets!$C232),,IF(EXACT("Count", Pets!$C232),,IF(EXACT("", Pets!$C232),,Pets!$G232)))</f>
        <v/>
      </c>
    </row>
    <row r="341">
      <c r="A341" s="17" t="s">
        <v>7</v>
      </c>
      <c r="B341" s="17" t="str">
        <f>IF(EXACT("Percent", Pets!$C232),,IF(EXACT("Count", Pets!$C232),,IF(EXACT("", Pets!$C232),,Pets!$B232)))</f>
        <v>Legendary</v>
      </c>
      <c r="C341" s="17" t="str">
        <f>IF(EXACT("Percent", Pets!$C232),,IF(EXACT("Count", Pets!$C232),,IF(EXACT("", Pets!$C232),,Pets!$C232)))</f>
        <v>Egg Monster</v>
      </c>
      <c r="D341" s="46" t="str">
        <f>IF(EXACT("Percent", Pets!$C232),,IF(EXACT("Count", Pets!$C232),,IF(EXACT("", Pets!$C232),,Pets!$H232)))</f>
        <v/>
      </c>
    </row>
    <row r="342">
      <c r="A342" s="17" t="s">
        <v>3</v>
      </c>
      <c r="B342" s="17" t="str">
        <f>IF(EXACT("Percent", Pets!C204),,IF(EXACT("Count", Pets!C204),,IF(EXACT("", Pets!C204),,Pets!B204)))</f>
        <v>Epic</v>
      </c>
      <c r="C342" s="17" t="str">
        <f>IF(EXACT("Percent", Pets!C204),,IF(EXACT("Count", Pets!C204),,IF(EXACT("", Pets!C204),,Pets!C204)))</f>
        <v>Electric Golem</v>
      </c>
      <c r="D342" s="46" t="str">
        <f>IF(EXACT("Percent", Pets!C204),,IF(EXACT("Count", Pets!C204),,IF(EXACT("", Pets!C204),,Pets!D204)))</f>
        <v/>
      </c>
    </row>
    <row r="343">
      <c r="A343" s="17" t="s">
        <v>4</v>
      </c>
      <c r="B343" s="17" t="str">
        <f>IF(EXACT("Percent", Pets!$C204),,IF(EXACT("Count", Pets!$C204),,IF(EXACT("", Pets!$C204),,Pets!$B204)))</f>
        <v>Epic</v>
      </c>
      <c r="C343" s="17" t="str">
        <f>IF(EXACT("Percent", Pets!$C204),,IF(EXACT("Count", Pets!$C204),,IF(EXACT("", Pets!$C204),,Pets!$C204)))</f>
        <v>Electric Golem</v>
      </c>
      <c r="D343" s="46" t="str">
        <f>IF(EXACT("Percent", Pets!$C204),,IF(EXACT("Count", Pets!$C204),,IF(EXACT("", Pets!$C204),,Pets!$E204)))</f>
        <v/>
      </c>
    </row>
    <row r="344">
      <c r="A344" s="17" t="s">
        <v>5</v>
      </c>
      <c r="B344" s="17" t="str">
        <f>IF(EXACT("Percent", Pets!$C204),,IF(EXACT("Count", Pets!$C204),,IF(EXACT("", Pets!$C204),,Pets!$B204)))</f>
        <v>Epic</v>
      </c>
      <c r="C344" s="17" t="str">
        <f>IF(EXACT("Percent", Pets!$C204),,IF(EXACT("Count", Pets!$C204),,IF(EXACT("", Pets!$C204),,Pets!$C204)))</f>
        <v>Electric Golem</v>
      </c>
      <c r="D344" s="46" t="str">
        <f>IF(EXACT("Percent", Pets!$C204),,IF(EXACT("Count", Pets!$C204),,IF(EXACT("", Pets!$C204),,Pets!$F204)))</f>
        <v/>
      </c>
    </row>
    <row r="345">
      <c r="A345" s="17" t="s">
        <v>6</v>
      </c>
      <c r="B345" s="17" t="str">
        <f>IF(EXACT("Percent", Pets!$C204),,IF(EXACT("Count", Pets!$C204),,IF(EXACT("", Pets!$C204),,Pets!$B204)))</f>
        <v>Epic</v>
      </c>
      <c r="C345" s="17" t="str">
        <f>IF(EXACT("Percent", Pets!$C204),,IF(EXACT("Count", Pets!$C204),,IF(EXACT("", Pets!$C204),,Pets!$C204)))</f>
        <v>Electric Golem</v>
      </c>
      <c r="D345" s="46" t="str">
        <f>IF(EXACT("Percent", Pets!$C204),,IF(EXACT("Count", Pets!$C204),,IF(EXACT("", Pets!$C204),,Pets!$G204)))</f>
        <v/>
      </c>
    </row>
    <row r="346">
      <c r="A346" s="17" t="s">
        <v>7</v>
      </c>
      <c r="B346" s="17" t="str">
        <f>IF(EXACT("Percent", Pets!$C204),,IF(EXACT("Count", Pets!$C204),,IF(EXACT("", Pets!$C204),,Pets!$B204)))</f>
        <v>Epic</v>
      </c>
      <c r="C346" s="17" t="str">
        <f>IF(EXACT("Percent", Pets!$C204),,IF(EXACT("Count", Pets!$C204),,IF(EXACT("", Pets!$C204),,Pets!$C204)))</f>
        <v>Electric Golem</v>
      </c>
      <c r="D346" s="46" t="str">
        <f>IF(EXACT("Percent", Pets!$C204),,IF(EXACT("Count", Pets!$C204),,IF(EXACT("", Pets!$C204),,Pets!$H204)))</f>
        <v/>
      </c>
    </row>
    <row r="347">
      <c r="A347" s="17" t="s">
        <v>3</v>
      </c>
      <c r="B347" s="17" t="str">
        <f>IF(EXACT("Percent", Pets!C111),,IF(EXACT("Count", Pets!C111),,IF(EXACT("", Pets!C111),,Pets!B111)))</f>
        <v>Rare</v>
      </c>
      <c r="C347" s="17" t="str">
        <f>IF(EXACT("Percent", Pets!C111),,IF(EXACT("Count", Pets!C111),,IF(EXACT("", Pets!C111),,Pets!C111)))</f>
        <v>Elephant</v>
      </c>
      <c r="D347" s="46" t="str">
        <f>IF(EXACT("Percent", Pets!C111),,IF(EXACT("Count", Pets!C111),,IF(EXACT("", Pets!C111),,Pets!D111)))</f>
        <v/>
      </c>
    </row>
    <row r="348">
      <c r="A348" s="17" t="s">
        <v>4</v>
      </c>
      <c r="B348" s="17" t="str">
        <f>IF(EXACT("Percent", Pets!$C111),,IF(EXACT("Count", Pets!$C111),,IF(EXACT("", Pets!$C111),,Pets!$B111)))</f>
        <v>Rare</v>
      </c>
      <c r="C348" s="17" t="str">
        <f>IF(EXACT("Percent", Pets!$C111),,IF(EXACT("Count", Pets!$C111),,IF(EXACT("", Pets!$C111),,Pets!$C111)))</f>
        <v>Elephant</v>
      </c>
      <c r="D348" s="46" t="str">
        <f>IF(EXACT("Percent", Pets!$C111),,IF(EXACT("Count", Pets!$C111),,IF(EXACT("", Pets!$C111),,Pets!$E111)))</f>
        <v/>
      </c>
    </row>
    <row r="349">
      <c r="A349" s="17" t="s">
        <v>5</v>
      </c>
      <c r="B349" s="17" t="str">
        <f>IF(EXACT("Percent", Pets!$C111),,IF(EXACT("Count", Pets!$C111),,IF(EXACT("", Pets!$C111),,Pets!$B111)))</f>
        <v>Rare</v>
      </c>
      <c r="C349" s="17" t="str">
        <f>IF(EXACT("Percent", Pets!$C111),,IF(EXACT("Count", Pets!$C111),,IF(EXACT("", Pets!$C111),,Pets!$C111)))</f>
        <v>Elephant</v>
      </c>
      <c r="D349" s="46" t="str">
        <f>IF(EXACT("Percent", Pets!$C111),,IF(EXACT("Count", Pets!$C111),,IF(EXACT("", Pets!$C111),,Pets!$F111)))</f>
        <v/>
      </c>
    </row>
    <row r="350">
      <c r="A350" s="17" t="s">
        <v>6</v>
      </c>
      <c r="B350" s="17" t="str">
        <f>IF(EXACT("Percent", Pets!$C111),,IF(EXACT("Count", Pets!$C111),,IF(EXACT("", Pets!$C111),,Pets!$B111)))</f>
        <v>Rare</v>
      </c>
      <c r="C350" s="17" t="str">
        <f>IF(EXACT("Percent", Pets!$C111),,IF(EXACT("Count", Pets!$C111),,IF(EXACT("", Pets!$C111),,Pets!$C111)))</f>
        <v>Elephant</v>
      </c>
      <c r="D350" s="46" t="str">
        <f>IF(EXACT("Percent", Pets!$C111),,IF(EXACT("Count", Pets!$C111),,IF(EXACT("", Pets!$C111),,Pets!$G111)))</f>
        <v/>
      </c>
    </row>
    <row r="351">
      <c r="A351" s="17" t="s">
        <v>7</v>
      </c>
      <c r="B351" s="17" t="str">
        <f>IF(EXACT("Percent", Pets!$C111),,IF(EXACT("Count", Pets!$C111),,IF(EXACT("", Pets!$C111),,Pets!$B111)))</f>
        <v>Rare</v>
      </c>
      <c r="C351" s="17" t="str">
        <f>IF(EXACT("Percent", Pets!$C111),,IF(EXACT("Count", Pets!$C111),,IF(EXACT("", Pets!$C111),,Pets!$C111)))</f>
        <v>Elephant</v>
      </c>
      <c r="D351" s="46" t="str">
        <f>IF(EXACT("Percent", Pets!$C111),,IF(EXACT("Count", Pets!$C111),,IF(EXACT("", Pets!$C111),,Pets!$H111)))</f>
        <v/>
      </c>
    </row>
    <row r="352">
      <c r="A352" s="17" t="s">
        <v>3</v>
      </c>
      <c r="B352" s="17" t="str">
        <f>IF(EXACT("Percent", Pets!C113),,IF(EXACT("Count", Pets!C113),,IF(EXACT("", Pets!C113),,Pets!B113)))</f>
        <v>Rare</v>
      </c>
      <c r="C352" s="17" t="str">
        <f>IF(EXACT("Percent", Pets!C113),,IF(EXACT("Count", Pets!C113),,IF(EXACT("", Pets!C113),,Pets!C113)))</f>
        <v>Elk</v>
      </c>
      <c r="D352" s="46" t="str">
        <f>IF(EXACT("Percent", Pets!C113),,IF(EXACT("Count", Pets!C113),,IF(EXACT("", Pets!C113),,Pets!D113)))</f>
        <v/>
      </c>
    </row>
    <row r="353">
      <c r="A353" s="17" t="s">
        <v>4</v>
      </c>
      <c r="B353" s="17" t="str">
        <f>IF(EXACT("Percent", Pets!$C113),,IF(EXACT("Count", Pets!$C113),,IF(EXACT("", Pets!$C113),,Pets!$B113)))</f>
        <v>Rare</v>
      </c>
      <c r="C353" s="17" t="str">
        <f>IF(EXACT("Percent", Pets!$C113),,IF(EXACT("Count", Pets!$C113),,IF(EXACT("", Pets!$C113),,Pets!$C113)))</f>
        <v>Elk</v>
      </c>
      <c r="D353" s="46" t="str">
        <f>IF(EXACT("Percent", Pets!$C113),,IF(EXACT("Count", Pets!$C113),,IF(EXACT("", Pets!$C113),,Pets!$E113)))</f>
        <v/>
      </c>
    </row>
    <row r="354">
      <c r="A354" s="17" t="s">
        <v>5</v>
      </c>
      <c r="B354" s="17" t="str">
        <f>IF(EXACT("Percent", Pets!$C113),,IF(EXACT("Count", Pets!$C113),,IF(EXACT("", Pets!$C113),,Pets!$B113)))</f>
        <v>Rare</v>
      </c>
      <c r="C354" s="17" t="str">
        <f>IF(EXACT("Percent", Pets!$C113),,IF(EXACT("Count", Pets!$C113),,IF(EXACT("", Pets!$C113),,Pets!$C113)))</f>
        <v>Elk</v>
      </c>
      <c r="D354" s="46" t="str">
        <f>IF(EXACT("Percent", Pets!$C113),,IF(EXACT("Count", Pets!$C113),,IF(EXACT("", Pets!$C113),,Pets!$F113)))</f>
        <v/>
      </c>
    </row>
    <row r="355">
      <c r="A355" s="17" t="s">
        <v>6</v>
      </c>
      <c r="B355" s="17" t="str">
        <f>IF(EXACT("Percent", Pets!$C113),,IF(EXACT("Count", Pets!$C113),,IF(EXACT("", Pets!$C113),,Pets!$B113)))</f>
        <v>Rare</v>
      </c>
      <c r="C355" s="17" t="str">
        <f>IF(EXACT("Percent", Pets!$C113),,IF(EXACT("Count", Pets!$C113),,IF(EXACT("", Pets!$C113),,Pets!$C113)))</f>
        <v>Elk</v>
      </c>
      <c r="D355" s="46" t="str">
        <f>IF(EXACT("Percent", Pets!$C113),,IF(EXACT("Count", Pets!$C113),,IF(EXACT("", Pets!$C113),,Pets!$G113)))</f>
        <v/>
      </c>
    </row>
    <row r="356">
      <c r="A356" s="17" t="s">
        <v>7</v>
      </c>
      <c r="B356" s="17" t="str">
        <f>IF(EXACT("Percent", Pets!$C113),,IF(EXACT("Count", Pets!$C113),,IF(EXACT("", Pets!$C113),,Pets!$B113)))</f>
        <v>Rare</v>
      </c>
      <c r="C356" s="17" t="str">
        <f>IF(EXACT("Percent", Pets!$C113),,IF(EXACT("Count", Pets!$C113),,IF(EXACT("", Pets!$C113),,Pets!$C113)))</f>
        <v>Elk</v>
      </c>
      <c r="D356" s="46" t="str">
        <f>IF(EXACT("Percent", Pets!$C113),,IF(EXACT("Count", Pets!$C113),,IF(EXACT("", Pets!$C113),,Pets!$H113)))</f>
        <v/>
      </c>
    </row>
    <row r="357">
      <c r="A357" s="17" t="s">
        <v>3</v>
      </c>
      <c r="B357" s="17" t="str">
        <f>IF(EXACT("Percent", Pets!C206),,IF(EXACT("Count", Pets!C206),,IF(EXACT("", Pets!C206),,Pets!B206)))</f>
        <v>Epic</v>
      </c>
      <c r="C357" s="17" t="str">
        <f>IF(EXACT("Percent", Pets!C206),,IF(EXACT("Count", Pets!C206),,IF(EXACT("", Pets!C206),,Pets!C206)))</f>
        <v>Ember Dragonette</v>
      </c>
      <c r="D357" s="46" t="str">
        <f>IF(EXACT("Percent", Pets!C206),,IF(EXACT("Count", Pets!C206),,IF(EXACT("", Pets!C206),,Pets!D206)))</f>
        <v/>
      </c>
    </row>
    <row r="358">
      <c r="A358" s="17" t="s">
        <v>4</v>
      </c>
      <c r="B358" s="17" t="str">
        <f>IF(EXACT("Percent", Pets!$C206),,IF(EXACT("Count", Pets!$C206),,IF(EXACT("", Pets!$C206),,Pets!$B206)))</f>
        <v>Epic</v>
      </c>
      <c r="C358" s="17" t="str">
        <f>IF(EXACT("Percent", Pets!$C206),,IF(EXACT("Count", Pets!$C206),,IF(EXACT("", Pets!$C206),,Pets!$C206)))</f>
        <v>Ember Dragonette</v>
      </c>
      <c r="D358" s="46" t="str">
        <f>IF(EXACT("Percent", Pets!$C206),,IF(EXACT("Count", Pets!$C206),,IF(EXACT("", Pets!$C206),,Pets!$E206)))</f>
        <v/>
      </c>
    </row>
    <row r="359">
      <c r="A359" s="17" t="s">
        <v>5</v>
      </c>
      <c r="B359" s="17" t="str">
        <f>IF(EXACT("Percent", Pets!$C206),,IF(EXACT("Count", Pets!$C206),,IF(EXACT("", Pets!$C206),,Pets!$B206)))</f>
        <v>Epic</v>
      </c>
      <c r="C359" s="17" t="str">
        <f>IF(EXACT("Percent", Pets!$C206),,IF(EXACT("Count", Pets!$C206),,IF(EXACT("", Pets!$C206),,Pets!$C206)))</f>
        <v>Ember Dragonette</v>
      </c>
      <c r="D359" s="46" t="str">
        <f>IF(EXACT("Percent", Pets!$C206),,IF(EXACT("Count", Pets!$C206),,IF(EXACT("", Pets!$C206),,Pets!$F206)))</f>
        <v/>
      </c>
    </row>
    <row r="360">
      <c r="A360" s="17" t="s">
        <v>6</v>
      </c>
      <c r="B360" s="17" t="str">
        <f>IF(EXACT("Percent", Pets!$C206),,IF(EXACT("Count", Pets!$C206),,IF(EXACT("", Pets!$C206),,Pets!$B206)))</f>
        <v>Epic</v>
      </c>
      <c r="C360" s="17" t="str">
        <f>IF(EXACT("Percent", Pets!$C206),,IF(EXACT("Count", Pets!$C206),,IF(EXACT("", Pets!$C206),,Pets!$C206)))</f>
        <v>Ember Dragonette</v>
      </c>
      <c r="D360" s="46" t="str">
        <f>IF(EXACT("Percent", Pets!$C206),,IF(EXACT("Count", Pets!$C206),,IF(EXACT("", Pets!$C206),,Pets!$G206)))</f>
        <v/>
      </c>
    </row>
    <row r="361">
      <c r="A361" s="17" t="s">
        <v>7</v>
      </c>
      <c r="B361" s="17" t="str">
        <f>IF(EXACT("Percent", Pets!$C206),,IF(EXACT("Count", Pets!$C206),,IF(EXACT("", Pets!$C206),,Pets!$B206)))</f>
        <v>Epic</v>
      </c>
      <c r="C361" s="17" t="str">
        <f>IF(EXACT("Percent", Pets!$C206),,IF(EXACT("Count", Pets!$C206),,IF(EXACT("", Pets!$C206),,Pets!$C206)))</f>
        <v>Ember Dragonette</v>
      </c>
      <c r="D361" s="46" t="str">
        <f>IF(EXACT("Percent", Pets!$C206),,IF(EXACT("Count", Pets!$C206),,IF(EXACT("", Pets!$C206),,Pets!$H206)))</f>
        <v/>
      </c>
    </row>
    <row r="362">
      <c r="A362" s="17" t="s">
        <v>3</v>
      </c>
      <c r="B362" s="17" t="str">
        <f>IF(EXACT("Percent", Pets!C122),,IF(EXACT("Count", Pets!C122),,IF(EXACT("", Pets!C122),,Pets!B122)))</f>
        <v>Rare</v>
      </c>
      <c r="C362" s="17" t="str">
        <f>IF(EXACT("Percent", Pets!C122),,IF(EXACT("Count", Pets!C122),,IF(EXACT("", Pets!C122),,Pets!C122)))</f>
        <v>Emerald Shellfish</v>
      </c>
      <c r="D362" s="46" t="str">
        <f>IF(EXACT("Percent", Pets!C122),,IF(EXACT("Count", Pets!C122),,IF(EXACT("", Pets!C122),,Pets!D122)))</f>
        <v/>
      </c>
    </row>
    <row r="363">
      <c r="A363" s="17" t="s">
        <v>4</v>
      </c>
      <c r="B363" s="17" t="str">
        <f>IF(EXACT("Percent", Pets!$C122),,IF(EXACT("Count", Pets!$C122),,IF(EXACT("", Pets!$C122),,Pets!$B122)))</f>
        <v>Rare</v>
      </c>
      <c r="C363" s="17" t="str">
        <f>IF(EXACT("Percent", Pets!$C122),,IF(EXACT("Count", Pets!$C122),,IF(EXACT("", Pets!$C122),,Pets!$C122)))</f>
        <v>Emerald Shellfish</v>
      </c>
      <c r="D363" s="46" t="str">
        <f>IF(EXACT("Percent", Pets!$C122),,IF(EXACT("Count", Pets!$C122),,IF(EXACT("", Pets!$C122),,Pets!$E122)))</f>
        <v/>
      </c>
    </row>
    <row r="364">
      <c r="A364" s="17" t="s">
        <v>5</v>
      </c>
      <c r="B364" s="17" t="str">
        <f>IF(EXACT("Percent", Pets!$C122),,IF(EXACT("Count", Pets!$C122),,IF(EXACT("", Pets!$C122),,Pets!$B122)))</f>
        <v>Rare</v>
      </c>
      <c r="C364" s="17" t="str">
        <f>IF(EXACT("Percent", Pets!$C122),,IF(EXACT("Count", Pets!$C122),,IF(EXACT("", Pets!$C122),,Pets!$C122)))</f>
        <v>Emerald Shellfish</v>
      </c>
      <c r="D364" s="46" t="str">
        <f>IF(EXACT("Percent", Pets!$C122),,IF(EXACT("Count", Pets!$C122),,IF(EXACT("", Pets!$C122),,Pets!$F122)))</f>
        <v/>
      </c>
    </row>
    <row r="365">
      <c r="A365" s="17" t="s">
        <v>6</v>
      </c>
      <c r="B365" s="17" t="str">
        <f>IF(EXACT("Percent", Pets!$C122),,IF(EXACT("Count", Pets!$C122),,IF(EXACT("", Pets!$C122),,Pets!$B122)))</f>
        <v>Rare</v>
      </c>
      <c r="C365" s="17" t="str">
        <f>IF(EXACT("Percent", Pets!$C122),,IF(EXACT("Count", Pets!$C122),,IF(EXACT("", Pets!$C122),,Pets!$C122)))</f>
        <v>Emerald Shellfish</v>
      </c>
      <c r="D365" s="46" t="str">
        <f>IF(EXACT("Percent", Pets!$C122),,IF(EXACT("Count", Pets!$C122),,IF(EXACT("", Pets!$C122),,Pets!$G122)))</f>
        <v/>
      </c>
    </row>
    <row r="366">
      <c r="A366" s="17" t="s">
        <v>7</v>
      </c>
      <c r="B366" s="17" t="str">
        <f>IF(EXACT("Percent", Pets!$C122),,IF(EXACT("Count", Pets!$C122),,IF(EXACT("", Pets!$C122),,Pets!$B122)))</f>
        <v>Rare</v>
      </c>
      <c r="C366" s="17" t="str">
        <f>IF(EXACT("Percent", Pets!$C122),,IF(EXACT("Count", Pets!$C122),,IF(EXACT("", Pets!$C122),,Pets!$C122)))</f>
        <v>Emerald Shellfish</v>
      </c>
      <c r="D366" s="46" t="str">
        <f>IF(EXACT("Percent", Pets!$C122),,IF(EXACT("Count", Pets!$C122),,IF(EXACT("", Pets!$C122),,Pets!$H122)))</f>
        <v/>
      </c>
    </row>
    <row r="367">
      <c r="A367" s="17" t="s">
        <v>3</v>
      </c>
      <c r="B367" s="17" t="str">
        <f>IF(EXACT("Percent", Pets!C38),,IF(EXACT("Count", Pets!C38),,IF(EXACT("", Pets!C38),,Pets!B38)))</f>
        <v>Common</v>
      </c>
      <c r="C367" s="17" t="str">
        <f>IF(EXACT("Percent", Pets!C38),,IF(EXACT("Count", Pets!C38),,IF(EXACT("", Pets!C38),,Pets!C38)))</f>
        <v>Emo Bird</v>
      </c>
      <c r="D367" s="46" t="str">
        <f>IF(EXACT("Percent", Pets!C38),,IF(EXACT("Count", Pets!C38),,IF(EXACT("", Pets!C38),,Pets!D38)))</f>
        <v/>
      </c>
    </row>
    <row r="368">
      <c r="A368" s="17" t="s">
        <v>4</v>
      </c>
      <c r="B368" s="17" t="str">
        <f>IF(EXACT("Percent", Pets!$C38),,IF(EXACT("Count", Pets!$C38),,IF(EXACT("", Pets!$C38),,Pets!$B38)))</f>
        <v>Common</v>
      </c>
      <c r="C368" s="17" t="str">
        <f>IF(EXACT("Percent", Pets!$C38),,IF(EXACT("Count", Pets!$C38),,IF(EXACT("", Pets!$C38),,Pets!$C38)))</f>
        <v>Emo Bird</v>
      </c>
      <c r="D368" s="46" t="str">
        <f>IF(EXACT("Percent", Pets!$C38),,IF(EXACT("Count", Pets!$C38),,IF(EXACT("", Pets!$C38),,Pets!$E38)))</f>
        <v/>
      </c>
    </row>
    <row r="369">
      <c r="A369" s="17" t="s">
        <v>5</v>
      </c>
      <c r="B369" s="17" t="str">
        <f>IF(EXACT("Percent", Pets!$C38),,IF(EXACT("Count", Pets!$C38),,IF(EXACT("", Pets!$C38),,Pets!$B38)))</f>
        <v>Common</v>
      </c>
      <c r="C369" s="17" t="str">
        <f>IF(EXACT("Percent", Pets!$C38),,IF(EXACT("Count", Pets!$C38),,IF(EXACT("", Pets!$C38),,Pets!$C38)))</f>
        <v>Emo Bird</v>
      </c>
      <c r="D369" s="46" t="str">
        <f>IF(EXACT("Percent", Pets!$C38),,IF(EXACT("Count", Pets!$C38),,IF(EXACT("", Pets!$C38),,Pets!$F38)))</f>
        <v/>
      </c>
    </row>
    <row r="370">
      <c r="A370" s="17" t="s">
        <v>6</v>
      </c>
      <c r="B370" s="17" t="str">
        <f>IF(EXACT("Percent", Pets!$C38),,IF(EXACT("Count", Pets!$C38),,IF(EXACT("", Pets!$C38),,Pets!$B38)))</f>
        <v>Common</v>
      </c>
      <c r="C370" s="17" t="str">
        <f>IF(EXACT("Percent", Pets!$C38),,IF(EXACT("Count", Pets!$C38),,IF(EXACT("", Pets!$C38),,Pets!$C38)))</f>
        <v>Emo Bird</v>
      </c>
      <c r="D370" s="46" t="str">
        <f>IF(EXACT("Percent", Pets!$C38),,IF(EXACT("Count", Pets!$C38),,IF(EXACT("", Pets!$C38),,Pets!$G38)))</f>
        <v/>
      </c>
    </row>
    <row r="371">
      <c r="A371" s="17" t="s">
        <v>7</v>
      </c>
      <c r="B371" s="17" t="str">
        <f>IF(EXACT("Percent", Pets!$C38),,IF(EXACT("Count", Pets!$C38),,IF(EXACT("", Pets!$C38),,Pets!$B38)))</f>
        <v>Common</v>
      </c>
      <c r="C371" s="17" t="str">
        <f>IF(EXACT("Percent", Pets!$C38),,IF(EXACT("Count", Pets!$C38),,IF(EXACT("", Pets!$C38),,Pets!$C38)))</f>
        <v>Emo Bird</v>
      </c>
      <c r="D371" s="46" t="str">
        <f>IF(EXACT("Percent", Pets!$C38),,IF(EXACT("Count", Pets!$C38),,IF(EXACT("", Pets!$C38),,Pets!$H38)))</f>
        <v/>
      </c>
    </row>
    <row r="372">
      <c r="A372" s="17" t="s">
        <v>3</v>
      </c>
      <c r="B372" s="17" t="str">
        <f>IF(EXACT("Percent", Pets!C84),,IF(EXACT("Count", Pets!C84),,IF(EXACT("", Pets!C84),,Pets!B84)))</f>
        <v>Uncommon</v>
      </c>
      <c r="C372" s="17" t="str">
        <f>IF(EXACT("Percent", Pets!C84),,IF(EXACT("Count", Pets!C84),,IF(EXACT("", Pets!C84),,Pets!C84)))</f>
        <v>Emo Shroom</v>
      </c>
      <c r="D372" s="46" t="str">
        <f>IF(EXACT("Percent", Pets!C84),,IF(EXACT("Count", Pets!C84),,IF(EXACT("", Pets!C84),,Pets!D84)))</f>
        <v/>
      </c>
    </row>
    <row r="373">
      <c r="A373" s="17" t="s">
        <v>4</v>
      </c>
      <c r="B373" s="17" t="str">
        <f>IF(EXACT("Percent", Pets!$C84),,IF(EXACT("Count", Pets!$C84),,IF(EXACT("", Pets!$C84),,Pets!$B84)))</f>
        <v>Uncommon</v>
      </c>
      <c r="C373" s="17" t="str">
        <f>IF(EXACT("Percent", Pets!$C84),,IF(EXACT("Count", Pets!$C84),,IF(EXACT("", Pets!$C84),,Pets!$C84)))</f>
        <v>Emo Shroom</v>
      </c>
      <c r="D373" s="46" t="str">
        <f>IF(EXACT("Percent", Pets!$C84),,IF(EXACT("Count", Pets!$C84),,IF(EXACT("", Pets!$C84),,Pets!$E84)))</f>
        <v/>
      </c>
    </row>
    <row r="374">
      <c r="A374" s="17" t="s">
        <v>5</v>
      </c>
      <c r="B374" s="17" t="str">
        <f>IF(EXACT("Percent", Pets!$C84),,IF(EXACT("Count", Pets!$C84),,IF(EXACT("", Pets!$C84),,Pets!$B84)))</f>
        <v>Uncommon</v>
      </c>
      <c r="C374" s="17" t="str">
        <f>IF(EXACT("Percent", Pets!$C84),,IF(EXACT("Count", Pets!$C84),,IF(EXACT("", Pets!$C84),,Pets!$C84)))</f>
        <v>Emo Shroom</v>
      </c>
      <c r="D374" s="46" t="str">
        <f>IF(EXACT("Percent", Pets!$C84),,IF(EXACT("Count", Pets!$C84),,IF(EXACT("", Pets!$C84),,Pets!$F84)))</f>
        <v/>
      </c>
    </row>
    <row r="375">
      <c r="A375" s="17" t="s">
        <v>6</v>
      </c>
      <c r="B375" s="17" t="str">
        <f>IF(EXACT("Percent", Pets!$C84),,IF(EXACT("Count", Pets!$C84),,IF(EXACT("", Pets!$C84),,Pets!$B84)))</f>
        <v>Uncommon</v>
      </c>
      <c r="C375" s="17" t="str">
        <f>IF(EXACT("Percent", Pets!$C84),,IF(EXACT("Count", Pets!$C84),,IF(EXACT("", Pets!$C84),,Pets!$C84)))</f>
        <v>Emo Shroom</v>
      </c>
      <c r="D375" s="46" t="str">
        <f>IF(EXACT("Percent", Pets!$C84),,IF(EXACT("Count", Pets!$C84),,IF(EXACT("", Pets!$C84),,Pets!$G84)))</f>
        <v/>
      </c>
    </row>
    <row r="376">
      <c r="A376" s="17" t="s">
        <v>7</v>
      </c>
      <c r="B376" s="17" t="str">
        <f>IF(EXACT("Percent", Pets!$C84),,IF(EXACT("Count", Pets!$C84),,IF(EXACT("", Pets!$C84),,Pets!$B84)))</f>
        <v>Uncommon</v>
      </c>
      <c r="C376" s="17" t="str">
        <f>IF(EXACT("Percent", Pets!$C84),,IF(EXACT("Count", Pets!$C84),,IF(EXACT("", Pets!$C84),,Pets!$C84)))</f>
        <v>Emo Shroom</v>
      </c>
      <c r="D376" s="46" t="str">
        <f>IF(EXACT("Percent", Pets!$C84),,IF(EXACT("Count", Pets!$C84),,IF(EXACT("", Pets!$C84),,Pets!$H84)))</f>
        <v/>
      </c>
    </row>
    <row r="377">
      <c r="A377" s="17" t="s">
        <v>3</v>
      </c>
      <c r="B377" s="17" t="str">
        <f>IF(EXACT("Percent", Pets!C93),,IF(EXACT("Count", Pets!C93),,IF(EXACT("", Pets!C93),,Pets!B93)))</f>
        <v>Uncommon</v>
      </c>
      <c r="C377" s="17" t="str">
        <f>IF(EXACT("Percent", Pets!C93),,IF(EXACT("Count", Pets!C93),,IF(EXACT("", Pets!C93),,Pets!C93)))</f>
        <v>Ethereal Unicorn</v>
      </c>
      <c r="D377" s="46" t="str">
        <f>IF(EXACT("Percent", Pets!C93),,IF(EXACT("Count", Pets!C93),,IF(EXACT("", Pets!C93),,Pets!D93)))</f>
        <v/>
      </c>
    </row>
    <row r="378">
      <c r="A378" s="17" t="s">
        <v>4</v>
      </c>
      <c r="B378" s="17" t="str">
        <f>IF(EXACT("Percent", Pets!$C93),,IF(EXACT("Count", Pets!$C93),,IF(EXACT("", Pets!$C93),,Pets!$B93)))</f>
        <v>Uncommon</v>
      </c>
      <c r="C378" s="17" t="str">
        <f>IF(EXACT("Percent", Pets!$C93),,IF(EXACT("Count", Pets!$C93),,IF(EXACT("", Pets!$C93),,Pets!$C93)))</f>
        <v>Ethereal Unicorn</v>
      </c>
      <c r="D378" s="46" t="str">
        <f>IF(EXACT("Percent", Pets!$C93),,IF(EXACT("Count", Pets!$C93),,IF(EXACT("", Pets!$C93),,Pets!$E93)))</f>
        <v/>
      </c>
    </row>
    <row r="379">
      <c r="A379" s="17" t="s">
        <v>5</v>
      </c>
      <c r="B379" s="17" t="str">
        <f>IF(EXACT("Percent", Pets!$C93),,IF(EXACT("Count", Pets!$C93),,IF(EXACT("", Pets!$C93),,Pets!$B93)))</f>
        <v>Uncommon</v>
      </c>
      <c r="C379" s="17" t="str">
        <f>IF(EXACT("Percent", Pets!$C93),,IF(EXACT("Count", Pets!$C93),,IF(EXACT("", Pets!$C93),,Pets!$C93)))</f>
        <v>Ethereal Unicorn</v>
      </c>
      <c r="D379" s="46" t="str">
        <f>IF(EXACT("Percent", Pets!$C93),,IF(EXACT("Count", Pets!$C93),,IF(EXACT("", Pets!$C93),,Pets!$F93)))</f>
        <v/>
      </c>
    </row>
    <row r="380">
      <c r="A380" s="17" t="s">
        <v>6</v>
      </c>
      <c r="B380" s="17" t="str">
        <f>IF(EXACT("Percent", Pets!$C93),,IF(EXACT("Count", Pets!$C93),,IF(EXACT("", Pets!$C93),,Pets!$B93)))</f>
        <v>Uncommon</v>
      </c>
      <c r="C380" s="17" t="str">
        <f>IF(EXACT("Percent", Pets!$C93),,IF(EXACT("Count", Pets!$C93),,IF(EXACT("", Pets!$C93),,Pets!$C93)))</f>
        <v>Ethereal Unicorn</v>
      </c>
      <c r="D380" s="46" t="str">
        <f>IF(EXACT("Percent", Pets!$C93),,IF(EXACT("Count", Pets!$C93),,IF(EXACT("", Pets!$C93),,Pets!$G93)))</f>
        <v/>
      </c>
    </row>
    <row r="381">
      <c r="A381" s="17" t="s">
        <v>7</v>
      </c>
      <c r="B381" s="17" t="str">
        <f>IF(EXACT("Percent", Pets!$C93),,IF(EXACT("Count", Pets!$C93),,IF(EXACT("", Pets!$C93),,Pets!$B93)))</f>
        <v>Uncommon</v>
      </c>
      <c r="C381" s="17" t="str">
        <f>IF(EXACT("Percent", Pets!$C93),,IF(EXACT("Count", Pets!$C93),,IF(EXACT("", Pets!$C93),,Pets!$C93)))</f>
        <v>Ethereal Unicorn</v>
      </c>
      <c r="D381" s="46" t="str">
        <f>IF(EXACT("Percent", Pets!$C93),,IF(EXACT("Count", Pets!$C93),,IF(EXACT("", Pets!$C93),,Pets!$H93)))</f>
        <v/>
      </c>
    </row>
    <row r="382">
      <c r="A382" s="17" t="s">
        <v>3</v>
      </c>
      <c r="B382" s="17" t="str">
        <f>IF(EXACT("Percent", Pets!C227),,IF(EXACT("Count", Pets!C227),,IF(EXACT("", Pets!C227),,Pets!B227)))</f>
        <v>Legendary</v>
      </c>
      <c r="C382" s="17" t="str">
        <f>IF(EXACT("Percent", Pets!C227),,IF(EXACT("Count", Pets!C227),,IF(EXACT("", Pets!C227),,Pets!C227)))</f>
        <v>Evil Butterfly</v>
      </c>
      <c r="D382" s="46" t="str">
        <f>IF(EXACT("Percent", Pets!C227),,IF(EXACT("Count", Pets!C227),,IF(EXACT("", Pets!C227),,Pets!D227)))</f>
        <v/>
      </c>
    </row>
    <row r="383">
      <c r="A383" s="17" t="s">
        <v>4</v>
      </c>
      <c r="B383" s="17" t="str">
        <f>IF(EXACT("Percent", Pets!$C227),,IF(EXACT("Count", Pets!$C227),,IF(EXACT("", Pets!$C227),,Pets!$B227)))</f>
        <v>Legendary</v>
      </c>
      <c r="C383" s="17" t="str">
        <f>IF(EXACT("Percent", Pets!$C227),,IF(EXACT("Count", Pets!$C227),,IF(EXACT("", Pets!$C227),,Pets!$C227)))</f>
        <v>Evil Butterfly</v>
      </c>
      <c r="D383" s="46" t="str">
        <f>IF(EXACT("Percent", Pets!$C227),,IF(EXACT("Count", Pets!$C227),,IF(EXACT("", Pets!$C227),,Pets!$E227)))</f>
        <v/>
      </c>
    </row>
    <row r="384">
      <c r="A384" s="17" t="s">
        <v>5</v>
      </c>
      <c r="B384" s="17" t="str">
        <f>IF(EXACT("Percent", Pets!$C227),,IF(EXACT("Count", Pets!$C227),,IF(EXACT("", Pets!$C227),,Pets!$B227)))</f>
        <v>Legendary</v>
      </c>
      <c r="C384" s="17" t="str">
        <f>IF(EXACT("Percent", Pets!$C227),,IF(EXACT("Count", Pets!$C227),,IF(EXACT("", Pets!$C227),,Pets!$C227)))</f>
        <v>Evil Butterfly</v>
      </c>
      <c r="D384" s="46" t="str">
        <f>IF(EXACT("Percent", Pets!$C227),,IF(EXACT("Count", Pets!$C227),,IF(EXACT("", Pets!$C227),,Pets!$F227)))</f>
        <v/>
      </c>
    </row>
    <row r="385">
      <c r="A385" s="17" t="s">
        <v>6</v>
      </c>
      <c r="B385" s="17" t="str">
        <f>IF(EXACT("Percent", Pets!$C227),,IF(EXACT("Count", Pets!$C227),,IF(EXACT("", Pets!$C227),,Pets!$B227)))</f>
        <v>Legendary</v>
      </c>
      <c r="C385" s="17" t="str">
        <f>IF(EXACT("Percent", Pets!$C227),,IF(EXACT("Count", Pets!$C227),,IF(EXACT("", Pets!$C227),,Pets!$C227)))</f>
        <v>Evil Butterfly</v>
      </c>
      <c r="D385" s="46" t="str">
        <f>IF(EXACT("Percent", Pets!$C227),,IF(EXACT("Count", Pets!$C227),,IF(EXACT("", Pets!$C227),,Pets!$G227)))</f>
        <v/>
      </c>
    </row>
    <row r="386">
      <c r="A386" s="17" t="s">
        <v>7</v>
      </c>
      <c r="B386" s="17" t="str">
        <f>IF(EXACT("Percent", Pets!$C227),,IF(EXACT("Count", Pets!$C227),,IF(EXACT("", Pets!$C227),,Pets!$B227)))</f>
        <v>Legendary</v>
      </c>
      <c r="C386" s="17" t="str">
        <f>IF(EXACT("Percent", Pets!$C227),,IF(EXACT("Count", Pets!$C227),,IF(EXACT("", Pets!$C227),,Pets!$C227)))</f>
        <v>Evil Butterfly</v>
      </c>
      <c r="D386" s="46" t="str">
        <f>IF(EXACT("Percent", Pets!$C227),,IF(EXACT("Count", Pets!$C227),,IF(EXACT("", Pets!$C227),,Pets!$H227)))</f>
        <v/>
      </c>
    </row>
    <row r="387">
      <c r="A387" s="17" t="s">
        <v>3</v>
      </c>
      <c r="B387" s="17" t="str">
        <f>IF(EXACT("Percent", Pets!C133),,IF(EXACT("Count", Pets!C133),,IF(EXACT("", Pets!C133),,Pets!B133)))</f>
        <v>Rare</v>
      </c>
      <c r="C387" s="17" t="str">
        <f>IF(EXACT("Percent", Pets!C133),,IF(EXACT("Count", Pets!C133),,IF(EXACT("", Pets!C133),,Pets!C133)))</f>
        <v>Evil Spirit</v>
      </c>
      <c r="D387" s="46" t="str">
        <f>IF(EXACT("Percent", Pets!C133),,IF(EXACT("Count", Pets!C133),,IF(EXACT("", Pets!C133),,Pets!D133)))</f>
        <v/>
      </c>
    </row>
    <row r="388">
      <c r="A388" s="17" t="s">
        <v>4</v>
      </c>
      <c r="B388" s="17" t="str">
        <f>IF(EXACT("Percent", Pets!$C133),,IF(EXACT("Count", Pets!$C133),,IF(EXACT("", Pets!$C133),,Pets!$B133)))</f>
        <v>Rare</v>
      </c>
      <c r="C388" s="17" t="str">
        <f>IF(EXACT("Percent", Pets!$C133),,IF(EXACT("Count", Pets!$C133),,IF(EXACT("", Pets!$C133),,Pets!$C133)))</f>
        <v>Evil Spirit</v>
      </c>
      <c r="D388" s="46" t="str">
        <f>IF(EXACT("Percent", Pets!$C133),,IF(EXACT("Count", Pets!$C133),,IF(EXACT("", Pets!$C133),,Pets!$E133)))</f>
        <v/>
      </c>
    </row>
    <row r="389">
      <c r="A389" s="17" t="s">
        <v>5</v>
      </c>
      <c r="B389" s="17" t="str">
        <f>IF(EXACT("Percent", Pets!$C133),,IF(EXACT("Count", Pets!$C133),,IF(EXACT("", Pets!$C133),,Pets!$B133)))</f>
        <v>Rare</v>
      </c>
      <c r="C389" s="17" t="str">
        <f>IF(EXACT("Percent", Pets!$C133),,IF(EXACT("Count", Pets!$C133),,IF(EXACT("", Pets!$C133),,Pets!$C133)))</f>
        <v>Evil Spirit</v>
      </c>
      <c r="D389" s="46" t="str">
        <f>IF(EXACT("Percent", Pets!$C133),,IF(EXACT("Count", Pets!$C133),,IF(EXACT("", Pets!$C133),,Pets!$F133)))</f>
        <v/>
      </c>
    </row>
    <row r="390">
      <c r="A390" s="17" t="s">
        <v>6</v>
      </c>
      <c r="B390" s="17" t="str">
        <f>IF(EXACT("Percent", Pets!$C133),,IF(EXACT("Count", Pets!$C133),,IF(EXACT("", Pets!$C133),,Pets!$B133)))</f>
        <v>Rare</v>
      </c>
      <c r="C390" s="17" t="str">
        <f>IF(EXACT("Percent", Pets!$C133),,IF(EXACT("Count", Pets!$C133),,IF(EXACT("", Pets!$C133),,Pets!$C133)))</f>
        <v>Evil Spirit</v>
      </c>
      <c r="D390" s="46" t="str">
        <f>IF(EXACT("Percent", Pets!$C133),,IF(EXACT("Count", Pets!$C133),,IF(EXACT("", Pets!$C133),,Pets!$G133)))</f>
        <v/>
      </c>
    </row>
    <row r="391">
      <c r="A391" s="17" t="s">
        <v>7</v>
      </c>
      <c r="B391" s="17" t="str">
        <f>IF(EXACT("Percent", Pets!$C133),,IF(EXACT("Count", Pets!$C133),,IF(EXACT("", Pets!$C133),,Pets!$B133)))</f>
        <v>Rare</v>
      </c>
      <c r="C391" s="17" t="str">
        <f>IF(EXACT("Percent", Pets!$C133),,IF(EXACT("Count", Pets!$C133),,IF(EXACT("", Pets!$C133),,Pets!$C133)))</f>
        <v>Evil Spirit</v>
      </c>
      <c r="D391" s="46" t="str">
        <f>IF(EXACT("Percent", Pets!$C133),,IF(EXACT("Count", Pets!$C133),,IF(EXACT("", Pets!$C133),,Pets!$H133)))</f>
        <v/>
      </c>
    </row>
    <row r="392">
      <c r="A392" s="17" t="s">
        <v>3</v>
      </c>
      <c r="B392" s="17" t="str">
        <f>IF(EXACT("Percent", Pets!C156),,IF(EXACT("Count", Pets!C156),,IF(EXACT("", Pets!C156),,Pets!B156)))</f>
        <v>Rare</v>
      </c>
      <c r="C392" s="17" t="str">
        <f>IF(EXACT("Percent", Pets!C156),,IF(EXACT("Count", Pets!C156),,IF(EXACT("", Pets!C156),,Pets!C156)))</f>
        <v>Fairy Unicorn</v>
      </c>
      <c r="D392" s="46" t="str">
        <f>IF(EXACT("Percent", Pets!C156),,IF(EXACT("Count", Pets!C156),,IF(EXACT("", Pets!C156),,Pets!D156)))</f>
        <v/>
      </c>
    </row>
    <row r="393">
      <c r="A393" s="17" t="s">
        <v>4</v>
      </c>
      <c r="B393" s="17" t="str">
        <f>IF(EXACT("Percent", Pets!$C156),,IF(EXACT("Count", Pets!$C156),,IF(EXACT("", Pets!$C156),,Pets!$B156)))</f>
        <v>Rare</v>
      </c>
      <c r="C393" s="17" t="str">
        <f>IF(EXACT("Percent", Pets!$C156),,IF(EXACT("Count", Pets!$C156),,IF(EXACT("", Pets!$C156),,Pets!$C156)))</f>
        <v>Fairy Unicorn</v>
      </c>
      <c r="D393" s="46" t="str">
        <f>IF(EXACT("Percent", Pets!$C156),,IF(EXACT("Count", Pets!$C156),,IF(EXACT("", Pets!$C156),,Pets!$E156)))</f>
        <v/>
      </c>
    </row>
    <row r="394">
      <c r="A394" s="17" t="s">
        <v>5</v>
      </c>
      <c r="B394" s="17" t="str">
        <f>IF(EXACT("Percent", Pets!$C156),,IF(EXACT("Count", Pets!$C156),,IF(EXACT("", Pets!$C156),,Pets!$B156)))</f>
        <v>Rare</v>
      </c>
      <c r="C394" s="17" t="str">
        <f>IF(EXACT("Percent", Pets!$C156),,IF(EXACT("Count", Pets!$C156),,IF(EXACT("", Pets!$C156),,Pets!$C156)))</f>
        <v>Fairy Unicorn</v>
      </c>
      <c r="D394" s="46" t="str">
        <f>IF(EXACT("Percent", Pets!$C156),,IF(EXACT("Count", Pets!$C156),,IF(EXACT("", Pets!$C156),,Pets!$F156)))</f>
        <v/>
      </c>
    </row>
    <row r="395">
      <c r="A395" s="17" t="s">
        <v>6</v>
      </c>
      <c r="B395" s="17" t="str">
        <f>IF(EXACT("Percent", Pets!$C156),,IF(EXACT("Count", Pets!$C156),,IF(EXACT("", Pets!$C156),,Pets!$B156)))</f>
        <v>Rare</v>
      </c>
      <c r="C395" s="17" t="str">
        <f>IF(EXACT("Percent", Pets!$C156),,IF(EXACT("Count", Pets!$C156),,IF(EXACT("", Pets!$C156),,Pets!$C156)))</f>
        <v>Fairy Unicorn</v>
      </c>
      <c r="D395" s="46" t="str">
        <f>IF(EXACT("Percent", Pets!$C156),,IF(EXACT("Count", Pets!$C156),,IF(EXACT("", Pets!$C156),,Pets!$G156)))</f>
        <v/>
      </c>
    </row>
    <row r="396">
      <c r="A396" s="17" t="s">
        <v>7</v>
      </c>
      <c r="B396" s="17" t="str">
        <f>IF(EXACT("Percent", Pets!$C156),,IF(EXACT("Count", Pets!$C156),,IF(EXACT("", Pets!$C156),,Pets!$B156)))</f>
        <v>Rare</v>
      </c>
      <c r="C396" s="17" t="str">
        <f>IF(EXACT("Percent", Pets!$C156),,IF(EXACT("Count", Pets!$C156),,IF(EXACT("", Pets!$C156),,Pets!$C156)))</f>
        <v>Fairy Unicorn</v>
      </c>
      <c r="D396" s="46" t="str">
        <f>IF(EXACT("Percent", Pets!$C156),,IF(EXACT("Count", Pets!$C156),,IF(EXACT("", Pets!$C156),,Pets!$H156)))</f>
        <v/>
      </c>
    </row>
    <row r="397">
      <c r="A397" s="17" t="s">
        <v>3</v>
      </c>
      <c r="B397" s="17" t="str">
        <f>IF(EXACT("Percent", Pets!C81),,IF(EXACT("Count", Pets!C81),,IF(EXACT("", Pets!C81),,Pets!B81)))</f>
        <v>Uncommon</v>
      </c>
      <c r="C397" s="17" t="str">
        <f>IF(EXACT("Percent", Pets!C81),,IF(EXACT("Count", Pets!C81),,IF(EXACT("", Pets!C81),,Pets!C81)))</f>
        <v>Feline Moomoo</v>
      </c>
      <c r="D397" s="46" t="str">
        <f>IF(EXACT("Percent", Pets!C81),,IF(EXACT("Count", Pets!C81),,IF(EXACT("", Pets!C81),,Pets!D81)))</f>
        <v/>
      </c>
    </row>
    <row r="398">
      <c r="A398" s="17" t="s">
        <v>4</v>
      </c>
      <c r="B398" s="17" t="str">
        <f>IF(EXACT("Percent", Pets!$C81),,IF(EXACT("Count", Pets!$C81),,IF(EXACT("", Pets!$C81),,Pets!$B81)))</f>
        <v>Uncommon</v>
      </c>
      <c r="C398" s="17" t="str">
        <f>IF(EXACT("Percent", Pets!$C81),,IF(EXACT("Count", Pets!$C81),,IF(EXACT("", Pets!$C81),,Pets!$C81)))</f>
        <v>Feline Moomoo</v>
      </c>
      <c r="D398" s="46" t="str">
        <f>IF(EXACT("Percent", Pets!$C81),,IF(EXACT("Count", Pets!$C81),,IF(EXACT("", Pets!$C81),,Pets!$E81)))</f>
        <v/>
      </c>
    </row>
    <row r="399">
      <c r="A399" s="17" t="s">
        <v>5</v>
      </c>
      <c r="B399" s="17" t="str">
        <f>IF(EXACT("Percent", Pets!$C81),,IF(EXACT("Count", Pets!$C81),,IF(EXACT("", Pets!$C81),,Pets!$B81)))</f>
        <v>Uncommon</v>
      </c>
      <c r="C399" s="17" t="str">
        <f>IF(EXACT("Percent", Pets!$C81),,IF(EXACT("Count", Pets!$C81),,IF(EXACT("", Pets!$C81),,Pets!$C81)))</f>
        <v>Feline Moomoo</v>
      </c>
      <c r="D399" s="46" t="str">
        <f>IF(EXACT("Percent", Pets!$C81),,IF(EXACT("Count", Pets!$C81),,IF(EXACT("", Pets!$C81),,Pets!$F81)))</f>
        <v/>
      </c>
    </row>
    <row r="400">
      <c r="A400" s="17" t="s">
        <v>6</v>
      </c>
      <c r="B400" s="17" t="str">
        <f>IF(EXACT("Percent", Pets!$C81),,IF(EXACT("Count", Pets!$C81),,IF(EXACT("", Pets!$C81),,Pets!$B81)))</f>
        <v>Uncommon</v>
      </c>
      <c r="C400" s="17" t="str">
        <f>IF(EXACT("Percent", Pets!$C81),,IF(EXACT("Count", Pets!$C81),,IF(EXACT("", Pets!$C81),,Pets!$C81)))</f>
        <v>Feline Moomoo</v>
      </c>
      <c r="D400" s="46" t="str">
        <f>IF(EXACT("Percent", Pets!$C81),,IF(EXACT("Count", Pets!$C81),,IF(EXACT("", Pets!$C81),,Pets!$G81)))</f>
        <v/>
      </c>
    </row>
    <row r="401">
      <c r="A401" s="17" t="s">
        <v>7</v>
      </c>
      <c r="B401" s="17" t="str">
        <f>IF(EXACT("Percent", Pets!$C81),,IF(EXACT("Count", Pets!$C81),,IF(EXACT("", Pets!$C81),,Pets!$B81)))</f>
        <v>Uncommon</v>
      </c>
      <c r="C401" s="17" t="str">
        <f>IF(EXACT("Percent", Pets!$C81),,IF(EXACT("Count", Pets!$C81),,IF(EXACT("", Pets!$C81),,Pets!$C81)))</f>
        <v>Feline Moomoo</v>
      </c>
      <c r="D401" s="46" t="str">
        <f>IF(EXACT("Percent", Pets!$C81),,IF(EXACT("Count", Pets!$C81),,IF(EXACT("", Pets!$C81),,Pets!$H81)))</f>
        <v/>
      </c>
    </row>
    <row r="402">
      <c r="A402" s="17" t="s">
        <v>3</v>
      </c>
      <c r="B402" s="17" t="str">
        <f>IF(EXACT("Percent", Pets!C150),,IF(EXACT("Count", Pets!C150),,IF(EXACT("", Pets!C150),,Pets!B150)))</f>
        <v>Rare</v>
      </c>
      <c r="C402" s="17" t="str">
        <f>IF(EXACT("Percent", Pets!C150),,IF(EXACT("Count", Pets!C150),,IF(EXACT("", Pets!C150),,Pets!C150)))</f>
        <v>Fiendish Hatchling</v>
      </c>
      <c r="D402" s="46" t="str">
        <f>IF(EXACT("Percent", Pets!C150),,IF(EXACT("Count", Pets!C150),,IF(EXACT("", Pets!C150),,Pets!D150)))</f>
        <v/>
      </c>
    </row>
    <row r="403">
      <c r="A403" s="17" t="s">
        <v>4</v>
      </c>
      <c r="B403" s="17" t="str">
        <f>IF(EXACT("Percent", Pets!$C150),,IF(EXACT("Count", Pets!$C150),,IF(EXACT("", Pets!$C150),,Pets!$B150)))</f>
        <v>Rare</v>
      </c>
      <c r="C403" s="17" t="str">
        <f>IF(EXACT("Percent", Pets!$C150),,IF(EXACT("Count", Pets!$C150),,IF(EXACT("", Pets!$C150),,Pets!$C150)))</f>
        <v>Fiendish Hatchling</v>
      </c>
      <c r="D403" s="46" t="str">
        <f>IF(EXACT("Percent", Pets!$C150),,IF(EXACT("Count", Pets!$C150),,IF(EXACT("", Pets!$C150),,Pets!$E150)))</f>
        <v/>
      </c>
    </row>
    <row r="404">
      <c r="A404" s="17" t="s">
        <v>5</v>
      </c>
      <c r="B404" s="17" t="str">
        <f>IF(EXACT("Percent", Pets!$C150),,IF(EXACT("Count", Pets!$C150),,IF(EXACT("", Pets!$C150),,Pets!$B150)))</f>
        <v>Rare</v>
      </c>
      <c r="C404" s="17" t="str">
        <f>IF(EXACT("Percent", Pets!$C150),,IF(EXACT("Count", Pets!$C150),,IF(EXACT("", Pets!$C150),,Pets!$C150)))</f>
        <v>Fiendish Hatchling</v>
      </c>
      <c r="D404" s="46" t="str">
        <f>IF(EXACT("Percent", Pets!$C150),,IF(EXACT("Count", Pets!$C150),,IF(EXACT("", Pets!$C150),,Pets!$F150)))</f>
        <v/>
      </c>
    </row>
    <row r="405">
      <c r="A405" s="17" t="s">
        <v>6</v>
      </c>
      <c r="B405" s="17" t="str">
        <f>IF(EXACT("Percent", Pets!$C150),,IF(EXACT("Count", Pets!$C150),,IF(EXACT("", Pets!$C150),,Pets!$B150)))</f>
        <v>Rare</v>
      </c>
      <c r="C405" s="17" t="str">
        <f>IF(EXACT("Percent", Pets!$C150),,IF(EXACT("Count", Pets!$C150),,IF(EXACT("", Pets!$C150),,Pets!$C150)))</f>
        <v>Fiendish Hatchling</v>
      </c>
      <c r="D405" s="46" t="str">
        <f>IF(EXACT("Percent", Pets!$C150),,IF(EXACT("Count", Pets!$C150),,IF(EXACT("", Pets!$C150),,Pets!$G150)))</f>
        <v/>
      </c>
    </row>
    <row r="406">
      <c r="A406" s="17" t="s">
        <v>7</v>
      </c>
      <c r="B406" s="17" t="str">
        <f>IF(EXACT("Percent", Pets!$C150),,IF(EXACT("Count", Pets!$C150),,IF(EXACT("", Pets!$C150),,Pets!$B150)))</f>
        <v>Rare</v>
      </c>
      <c r="C406" s="17" t="str">
        <f>IF(EXACT("Percent", Pets!$C150),,IF(EXACT("Count", Pets!$C150),,IF(EXACT("", Pets!$C150),,Pets!$C150)))</f>
        <v>Fiendish Hatchling</v>
      </c>
      <c r="D406" s="46" t="str">
        <f>IF(EXACT("Percent", Pets!$C150),,IF(EXACT("Count", Pets!$C150),,IF(EXACT("", Pets!$C150),,Pets!$H150)))</f>
        <v/>
      </c>
    </row>
    <row r="407">
      <c r="A407" s="17" t="s">
        <v>3</v>
      </c>
      <c r="B407" s="17" t="str">
        <f>IF(EXACT("Percent", Pets!C183),,IF(EXACT("Count", Pets!C183),,IF(EXACT("", Pets!C183),,Pets!B183)))</f>
        <v>Epic</v>
      </c>
      <c r="C407" s="17" t="str">
        <f>IF(EXACT("Percent", Pets!C183),,IF(EXACT("Count", Pets!C183),,IF(EXACT("", Pets!C183),,Pets!C183)))</f>
        <v>Fire Pig</v>
      </c>
      <c r="D407" s="46" t="str">
        <f>IF(EXACT("Percent", Pets!C183),,IF(EXACT("Count", Pets!C183),,IF(EXACT("", Pets!C183),,Pets!D183)))</f>
        <v/>
      </c>
    </row>
    <row r="408">
      <c r="A408" s="17" t="s">
        <v>4</v>
      </c>
      <c r="B408" s="17" t="str">
        <f>IF(EXACT("Percent", Pets!$C183),,IF(EXACT("Count", Pets!$C183),,IF(EXACT("", Pets!$C183),,Pets!$B183)))</f>
        <v>Epic</v>
      </c>
      <c r="C408" s="17" t="str">
        <f>IF(EXACT("Percent", Pets!$C183),,IF(EXACT("Count", Pets!$C183),,IF(EXACT("", Pets!$C183),,Pets!$C183)))</f>
        <v>Fire Pig</v>
      </c>
      <c r="D408" s="46" t="str">
        <f>IF(EXACT("Percent", Pets!$C183),,IF(EXACT("Count", Pets!$C183),,IF(EXACT("", Pets!$C183),,Pets!$E183)))</f>
        <v/>
      </c>
    </row>
    <row r="409">
      <c r="A409" s="17" t="s">
        <v>5</v>
      </c>
      <c r="B409" s="17" t="str">
        <f>IF(EXACT("Percent", Pets!$C183),,IF(EXACT("Count", Pets!$C183),,IF(EXACT("", Pets!$C183),,Pets!$B183)))</f>
        <v>Epic</v>
      </c>
      <c r="C409" s="17" t="str">
        <f>IF(EXACT("Percent", Pets!$C183),,IF(EXACT("Count", Pets!$C183),,IF(EXACT("", Pets!$C183),,Pets!$C183)))</f>
        <v>Fire Pig</v>
      </c>
      <c r="D409" s="46" t="str">
        <f>IF(EXACT("Percent", Pets!$C183),,IF(EXACT("Count", Pets!$C183),,IF(EXACT("", Pets!$C183),,Pets!$F183)))</f>
        <v/>
      </c>
    </row>
    <row r="410">
      <c r="A410" s="17" t="s">
        <v>6</v>
      </c>
      <c r="B410" s="17" t="str">
        <f>IF(EXACT("Percent", Pets!$C183),,IF(EXACT("Count", Pets!$C183),,IF(EXACT("", Pets!$C183),,Pets!$B183)))</f>
        <v>Epic</v>
      </c>
      <c r="C410" s="17" t="str">
        <f>IF(EXACT("Percent", Pets!$C183),,IF(EXACT("Count", Pets!$C183),,IF(EXACT("", Pets!$C183),,Pets!$C183)))</f>
        <v>Fire Pig</v>
      </c>
      <c r="D410" s="46" t="str">
        <f>IF(EXACT("Percent", Pets!$C183),,IF(EXACT("Count", Pets!$C183),,IF(EXACT("", Pets!$C183),,Pets!$G183)))</f>
        <v/>
      </c>
    </row>
    <row r="411">
      <c r="A411" s="17" t="s">
        <v>7</v>
      </c>
      <c r="B411" s="17" t="str">
        <f>IF(EXACT("Percent", Pets!$C183),,IF(EXACT("Count", Pets!$C183),,IF(EXACT("", Pets!$C183),,Pets!$B183)))</f>
        <v>Epic</v>
      </c>
      <c r="C411" s="17" t="str">
        <f>IF(EXACT("Percent", Pets!$C183),,IF(EXACT("Count", Pets!$C183),,IF(EXACT("", Pets!$C183),,Pets!$C183)))</f>
        <v>Fire Pig</v>
      </c>
      <c r="D411" s="46" t="str">
        <f>IF(EXACT("Percent", Pets!$C183),,IF(EXACT("Count", Pets!$C183),,IF(EXACT("", Pets!$C183),,Pets!$H183)))</f>
        <v/>
      </c>
    </row>
    <row r="412">
      <c r="A412" s="17" t="s">
        <v>3</v>
      </c>
      <c r="B412" s="17" t="str">
        <f>IF(EXACT("Percent", Pets!C135),,IF(EXACT("Count", Pets!C135),,IF(EXACT("", Pets!C135),,Pets!B135)))</f>
        <v>Rare</v>
      </c>
      <c r="C412" s="17" t="str">
        <f>IF(EXACT("Percent", Pets!C135),,IF(EXACT("Count", Pets!C135),,IF(EXACT("", Pets!C135),,Pets!C135)))</f>
        <v>Fireling</v>
      </c>
      <c r="D412" s="46" t="str">
        <f>IF(EXACT("Percent", Pets!C135),,IF(EXACT("Count", Pets!C135),,IF(EXACT("", Pets!C135),,Pets!D135)))</f>
        <v/>
      </c>
    </row>
    <row r="413">
      <c r="A413" s="17" t="s">
        <v>4</v>
      </c>
      <c r="B413" s="17" t="str">
        <f>IF(EXACT("Percent", Pets!$C135),,IF(EXACT("Count", Pets!$C135),,IF(EXACT("", Pets!$C135),,Pets!$B135)))</f>
        <v>Rare</v>
      </c>
      <c r="C413" s="17" t="str">
        <f>IF(EXACT("Percent", Pets!$C135),,IF(EXACT("Count", Pets!$C135),,IF(EXACT("", Pets!$C135),,Pets!$C135)))</f>
        <v>Fireling</v>
      </c>
      <c r="D413" s="46" t="str">
        <f>IF(EXACT("Percent", Pets!$C135),,IF(EXACT("Count", Pets!$C135),,IF(EXACT("", Pets!$C135),,Pets!$E135)))</f>
        <v/>
      </c>
    </row>
    <row r="414">
      <c r="A414" s="17" t="s">
        <v>5</v>
      </c>
      <c r="B414" s="17" t="str">
        <f>IF(EXACT("Percent", Pets!$C135),,IF(EXACT("Count", Pets!$C135),,IF(EXACT("", Pets!$C135),,Pets!$B135)))</f>
        <v>Rare</v>
      </c>
      <c r="C414" s="17" t="str">
        <f>IF(EXACT("Percent", Pets!$C135),,IF(EXACT("Count", Pets!$C135),,IF(EXACT("", Pets!$C135),,Pets!$C135)))</f>
        <v>Fireling</v>
      </c>
      <c r="D414" s="46" t="str">
        <f>IF(EXACT("Percent", Pets!$C135),,IF(EXACT("Count", Pets!$C135),,IF(EXACT("", Pets!$C135),,Pets!$F135)))</f>
        <v/>
      </c>
    </row>
    <row r="415">
      <c r="A415" s="17" t="s">
        <v>6</v>
      </c>
      <c r="B415" s="17" t="str">
        <f>IF(EXACT("Percent", Pets!$C135),,IF(EXACT("Count", Pets!$C135),,IF(EXACT("", Pets!$C135),,Pets!$B135)))</f>
        <v>Rare</v>
      </c>
      <c r="C415" s="17" t="str">
        <f>IF(EXACT("Percent", Pets!$C135),,IF(EXACT("Count", Pets!$C135),,IF(EXACT("", Pets!$C135),,Pets!$C135)))</f>
        <v>Fireling</v>
      </c>
      <c r="D415" s="46" t="str">
        <f>IF(EXACT("Percent", Pets!$C135),,IF(EXACT("Count", Pets!$C135),,IF(EXACT("", Pets!$C135),,Pets!$G135)))</f>
        <v/>
      </c>
    </row>
    <row r="416">
      <c r="A416" s="17" t="s">
        <v>7</v>
      </c>
      <c r="B416" s="17" t="str">
        <f>IF(EXACT("Percent", Pets!$C135),,IF(EXACT("Count", Pets!$C135),,IF(EXACT("", Pets!$C135),,Pets!$B135)))</f>
        <v>Rare</v>
      </c>
      <c r="C416" s="17" t="str">
        <f>IF(EXACT("Percent", Pets!$C135),,IF(EXACT("Count", Pets!$C135),,IF(EXACT("", Pets!$C135),,Pets!$C135)))</f>
        <v>Fireling</v>
      </c>
      <c r="D416" s="46" t="str">
        <f>IF(EXACT("Percent", Pets!$C135),,IF(EXACT("Count", Pets!$C135),,IF(EXACT("", Pets!$C135),,Pets!$H135)))</f>
        <v/>
      </c>
    </row>
    <row r="417">
      <c r="A417" s="17" t="s">
        <v>3</v>
      </c>
      <c r="B417" s="17" t="str">
        <f>IF(EXACT("Percent", Pets!C90),,IF(EXACT("Count", Pets!C90),,IF(EXACT("", Pets!C90),,Pets!B90)))</f>
        <v>Uncommon</v>
      </c>
      <c r="C417" s="17" t="str">
        <f>IF(EXACT("Percent", Pets!C90),,IF(EXACT("Count", Pets!C90),,IF(EXACT("", Pets!C90),,Pets!C90)))</f>
        <v>Firey Dragonette</v>
      </c>
      <c r="D417" s="46" t="str">
        <f>IF(EXACT("Percent", Pets!C90),,IF(EXACT("Count", Pets!C90),,IF(EXACT("", Pets!C90),,Pets!D90)))</f>
        <v/>
      </c>
    </row>
    <row r="418">
      <c r="A418" s="17" t="s">
        <v>4</v>
      </c>
      <c r="B418" s="17" t="str">
        <f>IF(EXACT("Percent", Pets!$C90),,IF(EXACT("Count", Pets!$C90),,IF(EXACT("", Pets!$C90),,Pets!$B90)))</f>
        <v>Uncommon</v>
      </c>
      <c r="C418" s="17" t="str">
        <f>IF(EXACT("Percent", Pets!$C90),,IF(EXACT("Count", Pets!$C90),,IF(EXACT("", Pets!$C90),,Pets!$C90)))</f>
        <v>Firey Dragonette</v>
      </c>
      <c r="D418" s="46" t="str">
        <f>IF(EXACT("Percent", Pets!$C90),,IF(EXACT("Count", Pets!$C90),,IF(EXACT("", Pets!$C90),,Pets!$E90)))</f>
        <v/>
      </c>
    </row>
    <row r="419">
      <c r="A419" s="17" t="s">
        <v>5</v>
      </c>
      <c r="B419" s="17" t="str">
        <f>IF(EXACT("Percent", Pets!$C90),,IF(EXACT("Count", Pets!$C90),,IF(EXACT("", Pets!$C90),,Pets!$B90)))</f>
        <v>Uncommon</v>
      </c>
      <c r="C419" s="17" t="str">
        <f>IF(EXACT("Percent", Pets!$C90),,IF(EXACT("Count", Pets!$C90),,IF(EXACT("", Pets!$C90),,Pets!$C90)))</f>
        <v>Firey Dragonette</v>
      </c>
      <c r="D419" s="46" t="str">
        <f>IF(EXACT("Percent", Pets!$C90),,IF(EXACT("Count", Pets!$C90),,IF(EXACT("", Pets!$C90),,Pets!$F90)))</f>
        <v/>
      </c>
    </row>
    <row r="420">
      <c r="A420" s="17" t="s">
        <v>6</v>
      </c>
      <c r="B420" s="17" t="str">
        <f>IF(EXACT("Percent", Pets!$C90),,IF(EXACT("Count", Pets!$C90),,IF(EXACT("", Pets!$C90),,Pets!$B90)))</f>
        <v>Uncommon</v>
      </c>
      <c r="C420" s="17" t="str">
        <f>IF(EXACT("Percent", Pets!$C90),,IF(EXACT("Count", Pets!$C90),,IF(EXACT("", Pets!$C90),,Pets!$C90)))</f>
        <v>Firey Dragonette</v>
      </c>
      <c r="D420" s="46" t="str">
        <f>IF(EXACT("Percent", Pets!$C90),,IF(EXACT("Count", Pets!$C90),,IF(EXACT("", Pets!$C90),,Pets!$G90)))</f>
        <v/>
      </c>
    </row>
    <row r="421">
      <c r="A421" s="17" t="s">
        <v>7</v>
      </c>
      <c r="B421" s="17" t="str">
        <f>IF(EXACT("Percent", Pets!$C90),,IF(EXACT("Count", Pets!$C90),,IF(EXACT("", Pets!$C90),,Pets!$B90)))</f>
        <v>Uncommon</v>
      </c>
      <c r="C421" s="17" t="str">
        <f>IF(EXACT("Percent", Pets!$C90),,IF(EXACT("Count", Pets!$C90),,IF(EXACT("", Pets!$C90),,Pets!$C90)))</f>
        <v>Firey Dragonette</v>
      </c>
      <c r="D421" s="46" t="str">
        <f>IF(EXACT("Percent", Pets!$C90),,IF(EXACT("Count", Pets!$C90),,IF(EXACT("", Pets!$C90),,Pets!$H90)))</f>
        <v/>
      </c>
    </row>
    <row r="422">
      <c r="A422" s="17" t="s">
        <v>3</v>
      </c>
      <c r="B422" s="17" t="str">
        <f>IF(EXACT("Percent", Pets!C236),,IF(EXACT("Count", Pets!C236),,IF(EXACT("", Pets!C236),,Pets!B236)))</f>
        <v>Legendary</v>
      </c>
      <c r="C422" s="17" t="str">
        <f>IF(EXACT("Percent", Pets!C236),,IF(EXACT("Count", Pets!C236),,IF(EXACT("", Pets!C236),,Pets!C236)))</f>
        <v>Flame Warrior</v>
      </c>
      <c r="D422" s="46" t="str">
        <f>IF(EXACT("Percent", Pets!C236),,IF(EXACT("Count", Pets!C236),,IF(EXACT("", Pets!C236),,Pets!D236)))</f>
        <v/>
      </c>
    </row>
    <row r="423">
      <c r="A423" s="17" t="s">
        <v>4</v>
      </c>
      <c r="B423" s="17" t="str">
        <f>IF(EXACT("Percent", Pets!$C236),,IF(EXACT("Count", Pets!$C236),,IF(EXACT("", Pets!$C236),,Pets!$B236)))</f>
        <v>Legendary</v>
      </c>
      <c r="C423" s="17" t="str">
        <f>IF(EXACT("Percent", Pets!$C236),,IF(EXACT("Count", Pets!$C236),,IF(EXACT("", Pets!$C236),,Pets!$C236)))</f>
        <v>Flame Warrior</v>
      </c>
      <c r="D423" s="46" t="str">
        <f>IF(EXACT("Percent", Pets!$C236),,IF(EXACT("Count", Pets!$C236),,IF(EXACT("", Pets!$C236),,Pets!$E236)))</f>
        <v/>
      </c>
    </row>
    <row r="424">
      <c r="A424" s="17" t="s">
        <v>5</v>
      </c>
      <c r="B424" s="17" t="str">
        <f>IF(EXACT("Percent", Pets!$C236),,IF(EXACT("Count", Pets!$C236),,IF(EXACT("", Pets!$C236),,Pets!$B236)))</f>
        <v>Legendary</v>
      </c>
      <c r="C424" s="17" t="str">
        <f>IF(EXACT("Percent", Pets!$C236),,IF(EXACT("Count", Pets!$C236),,IF(EXACT("", Pets!$C236),,Pets!$C236)))</f>
        <v>Flame Warrior</v>
      </c>
      <c r="D424" s="46" t="str">
        <f>IF(EXACT("Percent", Pets!$C236),,IF(EXACT("Count", Pets!$C236),,IF(EXACT("", Pets!$C236),,Pets!$F236)))</f>
        <v/>
      </c>
    </row>
    <row r="425">
      <c r="A425" s="17" t="s">
        <v>6</v>
      </c>
      <c r="B425" s="17" t="str">
        <f>IF(EXACT("Percent", Pets!$C236),,IF(EXACT("Count", Pets!$C236),,IF(EXACT("", Pets!$C236),,Pets!$B236)))</f>
        <v>Legendary</v>
      </c>
      <c r="C425" s="17" t="str">
        <f>IF(EXACT("Percent", Pets!$C236),,IF(EXACT("Count", Pets!$C236),,IF(EXACT("", Pets!$C236),,Pets!$C236)))</f>
        <v>Flame Warrior</v>
      </c>
      <c r="D425" s="46" t="str">
        <f>IF(EXACT("Percent", Pets!$C236),,IF(EXACT("Count", Pets!$C236),,IF(EXACT("", Pets!$C236),,Pets!$G236)))</f>
        <v/>
      </c>
    </row>
    <row r="426">
      <c r="A426" s="17" t="s">
        <v>7</v>
      </c>
      <c r="B426" s="17" t="str">
        <f>IF(EXACT("Percent", Pets!$C236),,IF(EXACT("Count", Pets!$C236),,IF(EXACT("", Pets!$C236),,Pets!$B236)))</f>
        <v>Legendary</v>
      </c>
      <c r="C426" s="17" t="str">
        <f>IF(EXACT("Percent", Pets!$C236),,IF(EXACT("Count", Pets!$C236),,IF(EXACT("", Pets!$C236),,Pets!$C236)))</f>
        <v>Flame Warrior</v>
      </c>
      <c r="D426" s="46" t="str">
        <f>IF(EXACT("Percent", Pets!$C236),,IF(EXACT("Count", Pets!$C236),,IF(EXACT("", Pets!$C236),,Pets!$H236)))</f>
        <v/>
      </c>
    </row>
    <row r="427">
      <c r="A427" s="17" t="s">
        <v>3</v>
      </c>
      <c r="B427" s="17" t="str">
        <f>IF(EXACT("Percent", Pets!C116),,IF(EXACT("Count", Pets!C116),,IF(EXACT("", Pets!C116),,Pets!B116)))</f>
        <v>Rare</v>
      </c>
      <c r="C427" s="17" t="str">
        <f>IF(EXACT("Percent", Pets!C116),,IF(EXACT("Count", Pets!C116),,IF(EXACT("", Pets!C116),,Pets!C116)))</f>
        <v>Flamingo</v>
      </c>
      <c r="D427" s="46" t="str">
        <f>IF(EXACT("Percent", Pets!C116),,IF(EXACT("Count", Pets!C116),,IF(EXACT("", Pets!C116),,Pets!D116)))</f>
        <v/>
      </c>
    </row>
    <row r="428">
      <c r="A428" s="17" t="s">
        <v>4</v>
      </c>
      <c r="B428" s="17" t="str">
        <f>IF(EXACT("Percent", Pets!$C116),,IF(EXACT("Count", Pets!$C116),,IF(EXACT("", Pets!$C116),,Pets!$B116)))</f>
        <v>Rare</v>
      </c>
      <c r="C428" s="17" t="str">
        <f>IF(EXACT("Percent", Pets!$C116),,IF(EXACT("Count", Pets!$C116),,IF(EXACT("", Pets!$C116),,Pets!$C116)))</f>
        <v>Flamingo</v>
      </c>
      <c r="D428" s="46" t="str">
        <f>IF(EXACT("Percent", Pets!$C116),,IF(EXACT("Count", Pets!$C116),,IF(EXACT("", Pets!$C116),,Pets!$E116)))</f>
        <v/>
      </c>
    </row>
    <row r="429">
      <c r="A429" s="17" t="s">
        <v>5</v>
      </c>
      <c r="B429" s="17" t="str">
        <f>IF(EXACT("Percent", Pets!$C116),,IF(EXACT("Count", Pets!$C116),,IF(EXACT("", Pets!$C116),,Pets!$B116)))</f>
        <v>Rare</v>
      </c>
      <c r="C429" s="17" t="str">
        <f>IF(EXACT("Percent", Pets!$C116),,IF(EXACT("Count", Pets!$C116),,IF(EXACT("", Pets!$C116),,Pets!$C116)))</f>
        <v>Flamingo</v>
      </c>
      <c r="D429" s="46" t="str">
        <f>IF(EXACT("Percent", Pets!$C116),,IF(EXACT("Count", Pets!$C116),,IF(EXACT("", Pets!$C116),,Pets!$F116)))</f>
        <v/>
      </c>
    </row>
    <row r="430">
      <c r="A430" s="17" t="s">
        <v>6</v>
      </c>
      <c r="B430" s="17" t="str">
        <f>IF(EXACT("Percent", Pets!$C116),,IF(EXACT("Count", Pets!$C116),,IF(EXACT("", Pets!$C116),,Pets!$B116)))</f>
        <v>Rare</v>
      </c>
      <c r="C430" s="17" t="str">
        <f>IF(EXACT("Percent", Pets!$C116),,IF(EXACT("Count", Pets!$C116),,IF(EXACT("", Pets!$C116),,Pets!$C116)))</f>
        <v>Flamingo</v>
      </c>
      <c r="D430" s="46" t="str">
        <f>IF(EXACT("Percent", Pets!$C116),,IF(EXACT("Count", Pets!$C116),,IF(EXACT("", Pets!$C116),,Pets!$G116)))</f>
        <v/>
      </c>
    </row>
    <row r="431">
      <c r="A431" s="17" t="s">
        <v>7</v>
      </c>
      <c r="B431" s="17" t="str">
        <f>IF(EXACT("Percent", Pets!$C116),,IF(EXACT("Count", Pets!$C116),,IF(EXACT("", Pets!$C116),,Pets!$B116)))</f>
        <v>Rare</v>
      </c>
      <c r="C431" s="17" t="str">
        <f>IF(EXACT("Percent", Pets!$C116),,IF(EXACT("Count", Pets!$C116),,IF(EXACT("", Pets!$C116),,Pets!$C116)))</f>
        <v>Flamingo</v>
      </c>
      <c r="D431" s="46" t="str">
        <f>IF(EXACT("Percent", Pets!$C116),,IF(EXACT("Count", Pets!$C116),,IF(EXACT("", Pets!$C116),,Pets!$H116)))</f>
        <v/>
      </c>
    </row>
    <row r="432">
      <c r="A432" s="17" t="s">
        <v>3</v>
      </c>
      <c r="B432" s="17" t="str">
        <f>IF(EXACT("Percent", Pets!C118),,IF(EXACT("Count", Pets!C118),,IF(EXACT("", Pets!C118),,Pets!B118)))</f>
        <v>Rare</v>
      </c>
      <c r="C432" s="17" t="str">
        <f>IF(EXACT("Percent", Pets!C118),,IF(EXACT("Count", Pets!C118),,IF(EXACT("", Pets!C118),,Pets!C118)))</f>
        <v>Fluffy</v>
      </c>
      <c r="D432" s="46" t="str">
        <f>IF(EXACT("Percent", Pets!C118),,IF(EXACT("Count", Pets!C118),,IF(EXACT("", Pets!C118),,Pets!D118)))</f>
        <v/>
      </c>
    </row>
    <row r="433">
      <c r="A433" s="17" t="s">
        <v>4</v>
      </c>
      <c r="B433" s="17" t="str">
        <f>IF(EXACT("Percent", Pets!$C118),,IF(EXACT("Count", Pets!$C118),,IF(EXACT("", Pets!$C118),,Pets!$B118)))</f>
        <v>Rare</v>
      </c>
      <c r="C433" s="17" t="str">
        <f>IF(EXACT("Percent", Pets!$C118),,IF(EXACT("Count", Pets!$C118),,IF(EXACT("", Pets!$C118),,Pets!$C118)))</f>
        <v>Fluffy</v>
      </c>
      <c r="D433" s="46" t="str">
        <f>IF(EXACT("Percent", Pets!$C118),,IF(EXACT("Count", Pets!$C118),,IF(EXACT("", Pets!$C118),,Pets!$E118)))</f>
        <v/>
      </c>
    </row>
    <row r="434">
      <c r="A434" s="17" t="s">
        <v>5</v>
      </c>
      <c r="B434" s="17" t="str">
        <f>IF(EXACT("Percent", Pets!$C118),,IF(EXACT("Count", Pets!$C118),,IF(EXACT("", Pets!$C118),,Pets!$B118)))</f>
        <v>Rare</v>
      </c>
      <c r="C434" s="17" t="str">
        <f>IF(EXACT("Percent", Pets!$C118),,IF(EXACT("Count", Pets!$C118),,IF(EXACT("", Pets!$C118),,Pets!$C118)))</f>
        <v>Fluffy</v>
      </c>
      <c r="D434" s="46" t="str">
        <f>IF(EXACT("Percent", Pets!$C118),,IF(EXACT("Count", Pets!$C118),,IF(EXACT("", Pets!$C118),,Pets!$F118)))</f>
        <v/>
      </c>
    </row>
    <row r="435">
      <c r="A435" s="17" t="s">
        <v>6</v>
      </c>
      <c r="B435" s="17" t="str">
        <f>IF(EXACT("Percent", Pets!$C118),,IF(EXACT("Count", Pets!$C118),,IF(EXACT("", Pets!$C118),,Pets!$B118)))</f>
        <v>Rare</v>
      </c>
      <c r="C435" s="17" t="str">
        <f>IF(EXACT("Percent", Pets!$C118),,IF(EXACT("Count", Pets!$C118),,IF(EXACT("", Pets!$C118),,Pets!$C118)))</f>
        <v>Fluffy</v>
      </c>
      <c r="D435" s="46" t="str">
        <f>IF(EXACT("Percent", Pets!$C118),,IF(EXACT("Count", Pets!$C118),,IF(EXACT("", Pets!$C118),,Pets!$G118)))</f>
        <v/>
      </c>
    </row>
    <row r="436">
      <c r="A436" s="17" t="s">
        <v>7</v>
      </c>
      <c r="B436" s="17" t="str">
        <f>IF(EXACT("Percent", Pets!$C118),,IF(EXACT("Count", Pets!$C118),,IF(EXACT("", Pets!$C118),,Pets!$B118)))</f>
        <v>Rare</v>
      </c>
      <c r="C436" s="17" t="str">
        <f>IF(EXACT("Percent", Pets!$C118),,IF(EXACT("Count", Pets!$C118),,IF(EXACT("", Pets!$C118),,Pets!$C118)))</f>
        <v>Fluffy</v>
      </c>
      <c r="D436" s="46" t="str">
        <f>IF(EXACT("Percent", Pets!$C118),,IF(EXACT("Count", Pets!$C118),,IF(EXACT("", Pets!$C118),,Pets!$H118)))</f>
        <v/>
      </c>
    </row>
    <row r="437">
      <c r="A437" s="17" t="s">
        <v>3</v>
      </c>
      <c r="B437" s="17" t="str">
        <f>IF(EXACT("Percent", Pets!C48),,IF(EXACT("Count", Pets!C48),,IF(EXACT("", Pets!C48),,Pets!B48)))</f>
        <v>Uncommon</v>
      </c>
      <c r="C437" s="17" t="str">
        <f>IF(EXACT("Percent", Pets!C48),,IF(EXACT("Count", Pets!C48),,IF(EXACT("", Pets!C48),,Pets!C48)))</f>
        <v>Fox</v>
      </c>
      <c r="D437" s="46" t="str">
        <f>IF(EXACT("Percent", Pets!C48),,IF(EXACT("Count", Pets!C48),,IF(EXACT("", Pets!C48),,Pets!D48)))</f>
        <v/>
      </c>
    </row>
    <row r="438">
      <c r="A438" s="17" t="s">
        <v>4</v>
      </c>
      <c r="B438" s="17" t="str">
        <f>IF(EXACT("Percent", Pets!$C48),,IF(EXACT("Count", Pets!$C48),,IF(EXACT("", Pets!$C48),,Pets!$B48)))</f>
        <v>Uncommon</v>
      </c>
      <c r="C438" s="17" t="str">
        <f>IF(EXACT("Percent", Pets!$C48),,IF(EXACT("Count", Pets!$C48),,IF(EXACT("", Pets!$C48),,Pets!$C48)))</f>
        <v>Fox</v>
      </c>
      <c r="D438" s="46" t="str">
        <f>IF(EXACT("Percent", Pets!$C48),,IF(EXACT("Count", Pets!$C48),,IF(EXACT("", Pets!$C48),,Pets!$E48)))</f>
        <v/>
      </c>
    </row>
    <row r="439">
      <c r="A439" s="17" t="s">
        <v>5</v>
      </c>
      <c r="B439" s="17" t="str">
        <f>IF(EXACT("Percent", Pets!$C48),,IF(EXACT("Count", Pets!$C48),,IF(EXACT("", Pets!$C48),,Pets!$B48)))</f>
        <v>Uncommon</v>
      </c>
      <c r="C439" s="17" t="str">
        <f>IF(EXACT("Percent", Pets!$C48),,IF(EXACT("Count", Pets!$C48),,IF(EXACT("", Pets!$C48),,Pets!$C48)))</f>
        <v>Fox</v>
      </c>
      <c r="D439" s="46" t="str">
        <f>IF(EXACT("Percent", Pets!$C48),,IF(EXACT("Count", Pets!$C48),,IF(EXACT("", Pets!$C48),,Pets!$F48)))</f>
        <v/>
      </c>
    </row>
    <row r="440">
      <c r="A440" s="17" t="s">
        <v>6</v>
      </c>
      <c r="B440" s="17" t="str">
        <f>IF(EXACT("Percent", Pets!$C48),,IF(EXACT("Count", Pets!$C48),,IF(EXACT("", Pets!$C48),,Pets!$B48)))</f>
        <v>Uncommon</v>
      </c>
      <c r="C440" s="17" t="str">
        <f>IF(EXACT("Percent", Pets!$C48),,IF(EXACT("Count", Pets!$C48),,IF(EXACT("", Pets!$C48),,Pets!$C48)))</f>
        <v>Fox</v>
      </c>
      <c r="D440" s="46" t="str">
        <f>IF(EXACT("Percent", Pets!$C48),,IF(EXACT("Count", Pets!$C48),,IF(EXACT("", Pets!$C48),,Pets!$G48)))</f>
        <v/>
      </c>
    </row>
    <row r="441">
      <c r="A441" s="17" t="s">
        <v>7</v>
      </c>
      <c r="B441" s="17" t="str">
        <f>IF(EXACT("Percent", Pets!$C48),,IF(EXACT("Count", Pets!$C48),,IF(EXACT("", Pets!$C48),,Pets!$B48)))</f>
        <v>Uncommon</v>
      </c>
      <c r="C441" s="17" t="str">
        <f>IF(EXACT("Percent", Pets!$C48),,IF(EXACT("Count", Pets!$C48),,IF(EXACT("", Pets!$C48),,Pets!$C48)))</f>
        <v>Fox</v>
      </c>
      <c r="D441" s="46" t="str">
        <f>IF(EXACT("Percent", Pets!$C48),,IF(EXACT("Count", Pets!$C48),,IF(EXACT("", Pets!$C48),,Pets!$H48)))</f>
        <v/>
      </c>
    </row>
    <row r="442">
      <c r="A442" s="17" t="s">
        <v>3</v>
      </c>
      <c r="B442" s="17" t="str">
        <f>IF(EXACT("Percent", Pets!C85),,IF(EXACT("Count", Pets!C85),,IF(EXACT("", Pets!C85),,Pets!B85)))</f>
        <v>Uncommon</v>
      </c>
      <c r="C442" s="17" t="str">
        <f>IF(EXACT("Percent", Pets!C85),,IF(EXACT("Count", Pets!C85),,IF(EXACT("", Pets!C85),,Pets!C85)))</f>
        <v>Freaky Bird</v>
      </c>
      <c r="D442" s="46" t="str">
        <f>IF(EXACT("Percent", Pets!C85),,IF(EXACT("Count", Pets!C85),,IF(EXACT("", Pets!C85),,Pets!D85)))</f>
        <v/>
      </c>
    </row>
    <row r="443">
      <c r="A443" s="17" t="s">
        <v>4</v>
      </c>
      <c r="B443" s="17" t="str">
        <f>IF(EXACT("Percent", Pets!$C85),,IF(EXACT("Count", Pets!$C85),,IF(EXACT("", Pets!$C85),,Pets!$B85)))</f>
        <v>Uncommon</v>
      </c>
      <c r="C443" s="17" t="str">
        <f>IF(EXACT("Percent", Pets!$C85),,IF(EXACT("Count", Pets!$C85),,IF(EXACT("", Pets!$C85),,Pets!$C85)))</f>
        <v>Freaky Bird</v>
      </c>
      <c r="D443" s="46" t="str">
        <f>IF(EXACT("Percent", Pets!$C85),,IF(EXACT("Count", Pets!$C85),,IF(EXACT("", Pets!$C85),,Pets!$E85)))</f>
        <v/>
      </c>
    </row>
    <row r="444">
      <c r="A444" s="17" t="s">
        <v>5</v>
      </c>
      <c r="B444" s="17" t="str">
        <f>IF(EXACT("Percent", Pets!$C85),,IF(EXACT("Count", Pets!$C85),,IF(EXACT("", Pets!$C85),,Pets!$B85)))</f>
        <v>Uncommon</v>
      </c>
      <c r="C444" s="17" t="str">
        <f>IF(EXACT("Percent", Pets!$C85),,IF(EXACT("Count", Pets!$C85),,IF(EXACT("", Pets!$C85),,Pets!$C85)))</f>
        <v>Freaky Bird</v>
      </c>
      <c r="D444" s="46" t="str">
        <f>IF(EXACT("Percent", Pets!$C85),,IF(EXACT("Count", Pets!$C85),,IF(EXACT("", Pets!$C85),,Pets!$F85)))</f>
        <v/>
      </c>
    </row>
    <row r="445">
      <c r="A445" s="17" t="s">
        <v>6</v>
      </c>
      <c r="B445" s="17" t="str">
        <f>IF(EXACT("Percent", Pets!$C85),,IF(EXACT("Count", Pets!$C85),,IF(EXACT("", Pets!$C85),,Pets!$B85)))</f>
        <v>Uncommon</v>
      </c>
      <c r="C445" s="17" t="str">
        <f>IF(EXACT("Percent", Pets!$C85),,IF(EXACT("Count", Pets!$C85),,IF(EXACT("", Pets!$C85),,Pets!$C85)))</f>
        <v>Freaky Bird</v>
      </c>
      <c r="D445" s="46" t="str">
        <f>IF(EXACT("Percent", Pets!$C85),,IF(EXACT("Count", Pets!$C85),,IF(EXACT("", Pets!$C85),,Pets!$G85)))</f>
        <v/>
      </c>
    </row>
    <row r="446">
      <c r="A446" s="17" t="s">
        <v>7</v>
      </c>
      <c r="B446" s="17" t="str">
        <f>IF(EXACT("Percent", Pets!$C85),,IF(EXACT("Count", Pets!$C85),,IF(EXACT("", Pets!$C85),,Pets!$B85)))</f>
        <v>Uncommon</v>
      </c>
      <c r="C446" s="17" t="str">
        <f>IF(EXACT("Percent", Pets!$C85),,IF(EXACT("Count", Pets!$C85),,IF(EXACT("", Pets!$C85),,Pets!$C85)))</f>
        <v>Freaky Bird</v>
      </c>
      <c r="D446" s="46" t="str">
        <f>IF(EXACT("Percent", Pets!$C85),,IF(EXACT("Count", Pets!$C85),,IF(EXACT("", Pets!$C85),,Pets!$H85)))</f>
        <v/>
      </c>
    </row>
    <row r="447">
      <c r="A447" s="17" t="s">
        <v>3</v>
      </c>
      <c r="B447" s="17" t="str">
        <f>IF(EXACT("Percent", Pets!C154),,IF(EXACT("Count", Pets!C154),,IF(EXACT("", Pets!C154),,Pets!B154)))</f>
        <v>Rare</v>
      </c>
      <c r="C447" s="17" t="str">
        <f>IF(EXACT("Percent", Pets!C154),,IF(EXACT("Count", Pets!C154),,IF(EXACT("", Pets!C154),,Pets!C154)))</f>
        <v>Froggy Dragonette</v>
      </c>
      <c r="D447" s="46" t="str">
        <f>IF(EXACT("Percent", Pets!C154),,IF(EXACT("Count", Pets!C154),,IF(EXACT("", Pets!C154),,Pets!D154)))</f>
        <v/>
      </c>
    </row>
    <row r="448">
      <c r="A448" s="17" t="s">
        <v>4</v>
      </c>
      <c r="B448" s="17" t="str">
        <f>IF(EXACT("Percent", Pets!$C154),,IF(EXACT("Count", Pets!$C154),,IF(EXACT("", Pets!$C154),,Pets!$B154)))</f>
        <v>Rare</v>
      </c>
      <c r="C448" s="17" t="str">
        <f>IF(EXACT("Percent", Pets!$C154),,IF(EXACT("Count", Pets!$C154),,IF(EXACT("", Pets!$C154),,Pets!$C154)))</f>
        <v>Froggy Dragonette</v>
      </c>
      <c r="D448" s="46" t="str">
        <f>IF(EXACT("Percent", Pets!$C154),,IF(EXACT("Count", Pets!$C154),,IF(EXACT("", Pets!$C154),,Pets!$E154)))</f>
        <v/>
      </c>
    </row>
    <row r="449">
      <c r="A449" s="17" t="s">
        <v>5</v>
      </c>
      <c r="B449" s="17" t="str">
        <f>IF(EXACT("Percent", Pets!$C154),,IF(EXACT("Count", Pets!$C154),,IF(EXACT("", Pets!$C154),,Pets!$B154)))</f>
        <v>Rare</v>
      </c>
      <c r="C449" s="17" t="str">
        <f>IF(EXACT("Percent", Pets!$C154),,IF(EXACT("Count", Pets!$C154),,IF(EXACT("", Pets!$C154),,Pets!$C154)))</f>
        <v>Froggy Dragonette</v>
      </c>
      <c r="D449" s="46" t="str">
        <f>IF(EXACT("Percent", Pets!$C154),,IF(EXACT("Count", Pets!$C154),,IF(EXACT("", Pets!$C154),,Pets!$F154)))</f>
        <v/>
      </c>
    </row>
    <row r="450">
      <c r="A450" s="17" t="s">
        <v>6</v>
      </c>
      <c r="B450" s="17" t="str">
        <f>IF(EXACT("Percent", Pets!$C154),,IF(EXACT("Count", Pets!$C154),,IF(EXACT("", Pets!$C154),,Pets!$B154)))</f>
        <v>Rare</v>
      </c>
      <c r="C450" s="17" t="str">
        <f>IF(EXACT("Percent", Pets!$C154),,IF(EXACT("Count", Pets!$C154),,IF(EXACT("", Pets!$C154),,Pets!$C154)))</f>
        <v>Froggy Dragonette</v>
      </c>
      <c r="D450" s="46" t="str">
        <f>IF(EXACT("Percent", Pets!$C154),,IF(EXACT("Count", Pets!$C154),,IF(EXACT("", Pets!$C154),,Pets!$G154)))</f>
        <v/>
      </c>
    </row>
    <row r="451">
      <c r="A451" s="17" t="s">
        <v>7</v>
      </c>
      <c r="B451" s="17" t="str">
        <f>IF(EXACT("Percent", Pets!$C154),,IF(EXACT("Count", Pets!$C154),,IF(EXACT("", Pets!$C154),,Pets!$B154)))</f>
        <v>Rare</v>
      </c>
      <c r="C451" s="17" t="str">
        <f>IF(EXACT("Percent", Pets!$C154),,IF(EXACT("Count", Pets!$C154),,IF(EXACT("", Pets!$C154),,Pets!$C154)))</f>
        <v>Froggy Dragonette</v>
      </c>
      <c r="D451" s="46" t="str">
        <f>IF(EXACT("Percent", Pets!$C154),,IF(EXACT("Count", Pets!$C154),,IF(EXACT("", Pets!$C154),,Pets!$H154)))</f>
        <v/>
      </c>
    </row>
    <row r="452">
      <c r="A452" s="17" t="s">
        <v>3</v>
      </c>
      <c r="B452" s="17" t="str">
        <f>IF(EXACT("Percent", Pets!C195),,IF(EXACT("Count", Pets!C195),,IF(EXACT("", Pets!C195),,Pets!B195)))</f>
        <v>Epic</v>
      </c>
      <c r="C452" s="17" t="str">
        <f>IF(EXACT("Percent", Pets!C195),,IF(EXACT("Count", Pets!C195),,IF(EXACT("", Pets!C195),,Pets!C195)))</f>
        <v>Froggy Hamster</v>
      </c>
      <c r="D452" s="46" t="str">
        <f>IF(EXACT("Percent", Pets!C195),,IF(EXACT("Count", Pets!C195),,IF(EXACT("", Pets!C195),,Pets!D195)))</f>
        <v/>
      </c>
    </row>
    <row r="453">
      <c r="A453" s="17" t="s">
        <v>4</v>
      </c>
      <c r="B453" s="17" t="str">
        <f>IF(EXACT("Percent", Pets!$C195),,IF(EXACT("Count", Pets!$C195),,IF(EXACT("", Pets!$C195),,Pets!$B195)))</f>
        <v>Epic</v>
      </c>
      <c r="C453" s="17" t="str">
        <f>IF(EXACT("Percent", Pets!$C195),,IF(EXACT("Count", Pets!$C195),,IF(EXACT("", Pets!$C195),,Pets!$C195)))</f>
        <v>Froggy Hamster</v>
      </c>
      <c r="D453" s="46" t="str">
        <f>IF(EXACT("Percent", Pets!$C195),,IF(EXACT("Count", Pets!$C195),,IF(EXACT("", Pets!$C195),,Pets!$E195)))</f>
        <v/>
      </c>
    </row>
    <row r="454">
      <c r="A454" s="17" t="s">
        <v>5</v>
      </c>
      <c r="B454" s="17" t="str">
        <f>IF(EXACT("Percent", Pets!$C195),,IF(EXACT("Count", Pets!$C195),,IF(EXACT("", Pets!$C195),,Pets!$B195)))</f>
        <v>Epic</v>
      </c>
      <c r="C454" s="17" t="str">
        <f>IF(EXACT("Percent", Pets!$C195),,IF(EXACT("Count", Pets!$C195),,IF(EXACT("", Pets!$C195),,Pets!$C195)))</f>
        <v>Froggy Hamster</v>
      </c>
      <c r="D454" s="46" t="str">
        <f>IF(EXACT("Percent", Pets!$C195),,IF(EXACT("Count", Pets!$C195),,IF(EXACT("", Pets!$C195),,Pets!$F195)))</f>
        <v/>
      </c>
    </row>
    <row r="455">
      <c r="A455" s="17" t="s">
        <v>6</v>
      </c>
      <c r="B455" s="17" t="str">
        <f>IF(EXACT("Percent", Pets!$C195),,IF(EXACT("Count", Pets!$C195),,IF(EXACT("", Pets!$C195),,Pets!$B195)))</f>
        <v>Epic</v>
      </c>
      <c r="C455" s="17" t="str">
        <f>IF(EXACT("Percent", Pets!$C195),,IF(EXACT("Count", Pets!$C195),,IF(EXACT("", Pets!$C195),,Pets!$C195)))</f>
        <v>Froggy Hamster</v>
      </c>
      <c r="D455" s="46" t="str">
        <f>IF(EXACT("Percent", Pets!$C195),,IF(EXACT("Count", Pets!$C195),,IF(EXACT("", Pets!$C195),,Pets!$G195)))</f>
        <v/>
      </c>
    </row>
    <row r="456">
      <c r="A456" s="17" t="s">
        <v>7</v>
      </c>
      <c r="B456" s="17" t="str">
        <f>IF(EXACT("Percent", Pets!$C195),,IF(EXACT("Count", Pets!$C195),,IF(EXACT("", Pets!$C195),,Pets!$B195)))</f>
        <v>Epic</v>
      </c>
      <c r="C456" s="17" t="str">
        <f>IF(EXACT("Percent", Pets!$C195),,IF(EXACT("Count", Pets!$C195),,IF(EXACT("", Pets!$C195),,Pets!$C195)))</f>
        <v>Froggy Hamster</v>
      </c>
      <c r="D456" s="46" t="str">
        <f>IF(EXACT("Percent", Pets!$C195),,IF(EXACT("Count", Pets!$C195),,IF(EXACT("", Pets!$C195),,Pets!$H195)))</f>
        <v/>
      </c>
    </row>
    <row r="457">
      <c r="A457" s="17" t="s">
        <v>3</v>
      </c>
      <c r="B457" s="17" t="str">
        <f>IF(EXACT("Percent", Pets!C185),,IF(EXACT("Count", Pets!C185),,IF(EXACT("", Pets!C185),,Pets!B185)))</f>
        <v>Epic</v>
      </c>
      <c r="C457" s="17" t="str">
        <f>IF(EXACT("Percent", Pets!C185),,IF(EXACT("Count", Pets!C185),,IF(EXACT("", Pets!C185),,Pets!C185)))</f>
        <v>Frying Pan Guy</v>
      </c>
      <c r="D457" s="46" t="str">
        <f>IF(EXACT("Percent", Pets!C185),,IF(EXACT("Count", Pets!C185),,IF(EXACT("", Pets!C185),,Pets!D185)))</f>
        <v/>
      </c>
    </row>
    <row r="458">
      <c r="A458" s="17" t="s">
        <v>4</v>
      </c>
      <c r="B458" s="17" t="str">
        <f>IF(EXACT("Percent", Pets!$C185),,IF(EXACT("Count", Pets!$C185),,IF(EXACT("", Pets!$C185),,Pets!$B185)))</f>
        <v>Epic</v>
      </c>
      <c r="C458" s="17" t="str">
        <f>IF(EXACT("Percent", Pets!$C185),,IF(EXACT("Count", Pets!$C185),,IF(EXACT("", Pets!$C185),,Pets!$C185)))</f>
        <v>Frying Pan Guy</v>
      </c>
      <c r="D458" s="46" t="str">
        <f>IF(EXACT("Percent", Pets!$C185),,IF(EXACT("Count", Pets!$C185),,IF(EXACT("", Pets!$C185),,Pets!$E185)))</f>
        <v/>
      </c>
    </row>
    <row r="459">
      <c r="A459" s="17" t="s">
        <v>5</v>
      </c>
      <c r="B459" s="17" t="str">
        <f>IF(EXACT("Percent", Pets!$C185),,IF(EXACT("Count", Pets!$C185),,IF(EXACT("", Pets!$C185),,Pets!$B185)))</f>
        <v>Epic</v>
      </c>
      <c r="C459" s="17" t="str">
        <f>IF(EXACT("Percent", Pets!$C185),,IF(EXACT("Count", Pets!$C185),,IF(EXACT("", Pets!$C185),,Pets!$C185)))</f>
        <v>Frying Pan Guy</v>
      </c>
      <c r="D459" s="46" t="str">
        <f>IF(EXACT("Percent", Pets!$C185),,IF(EXACT("Count", Pets!$C185),,IF(EXACT("", Pets!$C185),,Pets!$F185)))</f>
        <v/>
      </c>
    </row>
    <row r="460">
      <c r="A460" s="17" t="s">
        <v>6</v>
      </c>
      <c r="B460" s="17" t="str">
        <f>IF(EXACT("Percent", Pets!$C185),,IF(EXACT("Count", Pets!$C185),,IF(EXACT("", Pets!$C185),,Pets!$B185)))</f>
        <v>Epic</v>
      </c>
      <c r="C460" s="17" t="str">
        <f>IF(EXACT("Percent", Pets!$C185),,IF(EXACT("Count", Pets!$C185),,IF(EXACT("", Pets!$C185),,Pets!$C185)))</f>
        <v>Frying Pan Guy</v>
      </c>
      <c r="D460" s="46" t="str">
        <f>IF(EXACT("Percent", Pets!$C185),,IF(EXACT("Count", Pets!$C185),,IF(EXACT("", Pets!$C185),,Pets!$G185)))</f>
        <v/>
      </c>
    </row>
    <row r="461">
      <c r="A461" s="17" t="s">
        <v>7</v>
      </c>
      <c r="B461" s="17" t="str">
        <f>IF(EXACT("Percent", Pets!$C185),,IF(EXACT("Count", Pets!$C185),,IF(EXACT("", Pets!$C185),,Pets!$B185)))</f>
        <v>Epic</v>
      </c>
      <c r="C461" s="17" t="str">
        <f>IF(EXACT("Percent", Pets!$C185),,IF(EXACT("Count", Pets!$C185),,IF(EXACT("", Pets!$C185),,Pets!$C185)))</f>
        <v>Frying Pan Guy</v>
      </c>
      <c r="D461" s="46" t="str">
        <f>IF(EXACT("Percent", Pets!$C185),,IF(EXACT("Count", Pets!$C185),,IF(EXACT("", Pets!$C185),,Pets!$H185)))</f>
        <v/>
      </c>
    </row>
    <row r="462">
      <c r="A462" s="17" t="s">
        <v>3</v>
      </c>
      <c r="B462" s="17" t="str">
        <f>IF(EXACT("Percent", Pets!C201),,IF(EXACT("Count", Pets!C201),,IF(EXACT("", Pets!C201),,Pets!B201)))</f>
        <v>Epic</v>
      </c>
      <c r="C462" s="17" t="str">
        <f>IF(EXACT("Percent", Pets!C201),,IF(EXACT("Count", Pets!C201),,IF(EXACT("", Pets!C201),,Pets!C201)))</f>
        <v>Fungi Treefolk</v>
      </c>
      <c r="D462" s="46" t="str">
        <f>IF(EXACT("Percent", Pets!C201),,IF(EXACT("Count", Pets!C201),,IF(EXACT("", Pets!C201),,Pets!D201)))</f>
        <v/>
      </c>
    </row>
    <row r="463">
      <c r="A463" s="17" t="s">
        <v>4</v>
      </c>
      <c r="B463" s="17" t="str">
        <f>IF(EXACT("Percent", Pets!$C201),,IF(EXACT("Count", Pets!$C201),,IF(EXACT("", Pets!$C201),,Pets!$B201)))</f>
        <v>Epic</v>
      </c>
      <c r="C463" s="17" t="str">
        <f>IF(EXACT("Percent", Pets!$C201),,IF(EXACT("Count", Pets!$C201),,IF(EXACT("", Pets!$C201),,Pets!$C201)))</f>
        <v>Fungi Treefolk</v>
      </c>
      <c r="D463" s="46" t="str">
        <f>IF(EXACT("Percent", Pets!$C201),,IF(EXACT("Count", Pets!$C201),,IF(EXACT("", Pets!$C201),,Pets!$E201)))</f>
        <v/>
      </c>
    </row>
    <row r="464">
      <c r="A464" s="17" t="s">
        <v>5</v>
      </c>
      <c r="B464" s="17" t="str">
        <f>IF(EXACT("Percent", Pets!$C201),,IF(EXACT("Count", Pets!$C201),,IF(EXACT("", Pets!$C201),,Pets!$B201)))</f>
        <v>Epic</v>
      </c>
      <c r="C464" s="17" t="str">
        <f>IF(EXACT("Percent", Pets!$C201),,IF(EXACT("Count", Pets!$C201),,IF(EXACT("", Pets!$C201),,Pets!$C201)))</f>
        <v>Fungi Treefolk</v>
      </c>
      <c r="D464" s="46" t="str">
        <f>IF(EXACT("Percent", Pets!$C201),,IF(EXACT("Count", Pets!$C201),,IF(EXACT("", Pets!$C201),,Pets!$F201)))</f>
        <v/>
      </c>
    </row>
    <row r="465">
      <c r="A465" s="17" t="s">
        <v>6</v>
      </c>
      <c r="B465" s="17" t="str">
        <f>IF(EXACT("Percent", Pets!$C201),,IF(EXACT("Count", Pets!$C201),,IF(EXACT("", Pets!$C201),,Pets!$B201)))</f>
        <v>Epic</v>
      </c>
      <c r="C465" s="17" t="str">
        <f>IF(EXACT("Percent", Pets!$C201),,IF(EXACT("Count", Pets!$C201),,IF(EXACT("", Pets!$C201),,Pets!$C201)))</f>
        <v>Fungi Treefolk</v>
      </c>
      <c r="D465" s="46" t="str">
        <f>IF(EXACT("Percent", Pets!$C201),,IF(EXACT("Count", Pets!$C201),,IF(EXACT("", Pets!$C201),,Pets!$G201)))</f>
        <v/>
      </c>
    </row>
    <row r="466">
      <c r="A466" s="17" t="s">
        <v>7</v>
      </c>
      <c r="B466" s="17" t="str">
        <f>IF(EXACT("Percent", Pets!$C201),,IF(EXACT("Count", Pets!$C201),,IF(EXACT("", Pets!$C201),,Pets!$B201)))</f>
        <v>Epic</v>
      </c>
      <c r="C466" s="17" t="str">
        <f>IF(EXACT("Percent", Pets!$C201),,IF(EXACT("Count", Pets!$C201),,IF(EXACT("", Pets!$C201),,Pets!$C201)))</f>
        <v>Fungi Treefolk</v>
      </c>
      <c r="D466" s="46" t="str">
        <f>IF(EXACT("Percent", Pets!$C201),,IF(EXACT("Count", Pets!$C201),,IF(EXACT("", Pets!$C201),,Pets!$H201)))</f>
        <v/>
      </c>
    </row>
    <row r="467">
      <c r="A467" s="17" t="s">
        <v>3</v>
      </c>
      <c r="B467" s="17" t="str">
        <f>IF(EXACT("Percent", Pets!C157),,IF(EXACT("Count", Pets!C157),,IF(EXACT("", Pets!C157),,Pets!B157)))</f>
        <v>Rare</v>
      </c>
      <c r="C467" s="17" t="str">
        <f>IF(EXACT("Percent", Pets!C157),,IF(EXACT("Count", Pets!C157),,IF(EXACT("", Pets!C157),,Pets!C157)))</f>
        <v>Gallant Unicorn</v>
      </c>
      <c r="D467" s="46" t="str">
        <f>IF(EXACT("Percent", Pets!C157),,IF(EXACT("Count", Pets!C157),,IF(EXACT("", Pets!C157),,Pets!D157)))</f>
        <v/>
      </c>
    </row>
    <row r="468">
      <c r="A468" s="17" t="s">
        <v>4</v>
      </c>
      <c r="B468" s="17" t="str">
        <f>IF(EXACT("Percent", Pets!$C157),,IF(EXACT("Count", Pets!$C157),,IF(EXACT("", Pets!$C157),,Pets!$B157)))</f>
        <v>Rare</v>
      </c>
      <c r="C468" s="17" t="str">
        <f>IF(EXACT("Percent", Pets!$C157),,IF(EXACT("Count", Pets!$C157),,IF(EXACT("", Pets!$C157),,Pets!$C157)))</f>
        <v>Gallant Unicorn</v>
      </c>
      <c r="D468" s="46" t="str">
        <f>IF(EXACT("Percent", Pets!$C157),,IF(EXACT("Count", Pets!$C157),,IF(EXACT("", Pets!$C157),,Pets!$E157)))</f>
        <v/>
      </c>
    </row>
    <row r="469">
      <c r="A469" s="17" t="s">
        <v>5</v>
      </c>
      <c r="B469" s="17" t="str">
        <f>IF(EXACT("Percent", Pets!$C157),,IF(EXACT("Count", Pets!$C157),,IF(EXACT("", Pets!$C157),,Pets!$B157)))</f>
        <v>Rare</v>
      </c>
      <c r="C469" s="17" t="str">
        <f>IF(EXACT("Percent", Pets!$C157),,IF(EXACT("Count", Pets!$C157),,IF(EXACT("", Pets!$C157),,Pets!$C157)))</f>
        <v>Gallant Unicorn</v>
      </c>
      <c r="D469" s="46" t="str">
        <f>IF(EXACT("Percent", Pets!$C157),,IF(EXACT("Count", Pets!$C157),,IF(EXACT("", Pets!$C157),,Pets!$F157)))</f>
        <v/>
      </c>
    </row>
    <row r="470">
      <c r="A470" s="17" t="s">
        <v>6</v>
      </c>
      <c r="B470" s="17" t="str">
        <f>IF(EXACT("Percent", Pets!$C157),,IF(EXACT("Count", Pets!$C157),,IF(EXACT("", Pets!$C157),,Pets!$B157)))</f>
        <v>Rare</v>
      </c>
      <c r="C470" s="17" t="str">
        <f>IF(EXACT("Percent", Pets!$C157),,IF(EXACT("Count", Pets!$C157),,IF(EXACT("", Pets!$C157),,Pets!$C157)))</f>
        <v>Gallant Unicorn</v>
      </c>
      <c r="D470" s="46" t="str">
        <f>IF(EXACT("Percent", Pets!$C157),,IF(EXACT("Count", Pets!$C157),,IF(EXACT("", Pets!$C157),,Pets!$G157)))</f>
        <v/>
      </c>
    </row>
    <row r="471">
      <c r="A471" s="17" t="s">
        <v>7</v>
      </c>
      <c r="B471" s="17" t="str">
        <f>IF(EXACT("Percent", Pets!$C157),,IF(EXACT("Count", Pets!$C157),,IF(EXACT("", Pets!$C157),,Pets!$B157)))</f>
        <v>Rare</v>
      </c>
      <c r="C471" s="17" t="str">
        <f>IF(EXACT("Percent", Pets!$C157),,IF(EXACT("Count", Pets!$C157),,IF(EXACT("", Pets!$C157),,Pets!$C157)))</f>
        <v>Gallant Unicorn</v>
      </c>
      <c r="D471" s="46" t="str">
        <f>IF(EXACT("Percent", Pets!$C157),,IF(EXACT("Count", Pets!$C157),,IF(EXACT("", Pets!$C157),,Pets!$H157)))</f>
        <v/>
      </c>
    </row>
    <row r="472">
      <c r="A472" s="17" t="s">
        <v>3</v>
      </c>
      <c r="B472" s="17" t="str">
        <f>IF(EXACT("Percent", Pets!C174),,IF(EXACT("Count", Pets!C174),,IF(EXACT("", Pets!C174),,Pets!B174)))</f>
        <v>Epic</v>
      </c>
      <c r="C472" s="17" t="str">
        <f>IF(EXACT("Percent", Pets!C174),,IF(EXACT("Count", Pets!C174),,IF(EXACT("", Pets!C174),,Pets!C174)))</f>
        <v>Gentlepig</v>
      </c>
      <c r="D472" s="46" t="str">
        <f>IF(EXACT("Percent", Pets!C174),,IF(EXACT("Count", Pets!C174),,IF(EXACT("", Pets!C174),,Pets!D174)))</f>
        <v/>
      </c>
    </row>
    <row r="473">
      <c r="A473" s="17" t="s">
        <v>4</v>
      </c>
      <c r="B473" s="17" t="str">
        <f>IF(EXACT("Percent", Pets!$C174),,IF(EXACT("Count", Pets!$C174),,IF(EXACT("", Pets!$C174),,Pets!$B174)))</f>
        <v>Epic</v>
      </c>
      <c r="C473" s="17" t="str">
        <f>IF(EXACT("Percent", Pets!$C174),,IF(EXACT("Count", Pets!$C174),,IF(EXACT("", Pets!$C174),,Pets!$C174)))</f>
        <v>Gentlepig</v>
      </c>
      <c r="D473" s="46" t="str">
        <f>IF(EXACT("Percent", Pets!$C174),,IF(EXACT("Count", Pets!$C174),,IF(EXACT("", Pets!$C174),,Pets!$E174)))</f>
        <v/>
      </c>
    </row>
    <row r="474">
      <c r="A474" s="17" t="s">
        <v>5</v>
      </c>
      <c r="B474" s="17" t="str">
        <f>IF(EXACT("Percent", Pets!$C174),,IF(EXACT("Count", Pets!$C174),,IF(EXACT("", Pets!$C174),,Pets!$B174)))</f>
        <v>Epic</v>
      </c>
      <c r="C474" s="17" t="str">
        <f>IF(EXACT("Percent", Pets!$C174),,IF(EXACT("Count", Pets!$C174),,IF(EXACT("", Pets!$C174),,Pets!$C174)))</f>
        <v>Gentlepig</v>
      </c>
      <c r="D474" s="46" t="str">
        <f>IF(EXACT("Percent", Pets!$C174),,IF(EXACT("Count", Pets!$C174),,IF(EXACT("", Pets!$C174),,Pets!$F174)))</f>
        <v/>
      </c>
    </row>
    <row r="475">
      <c r="A475" s="17" t="s">
        <v>6</v>
      </c>
      <c r="B475" s="17" t="str">
        <f>IF(EXACT("Percent", Pets!$C174),,IF(EXACT("Count", Pets!$C174),,IF(EXACT("", Pets!$C174),,Pets!$B174)))</f>
        <v>Epic</v>
      </c>
      <c r="C475" s="17" t="str">
        <f>IF(EXACT("Percent", Pets!$C174),,IF(EXACT("Count", Pets!$C174),,IF(EXACT("", Pets!$C174),,Pets!$C174)))</f>
        <v>Gentlepig</v>
      </c>
      <c r="D475" s="46" t="str">
        <f>IF(EXACT("Percent", Pets!$C174),,IF(EXACT("Count", Pets!$C174),,IF(EXACT("", Pets!$C174),,Pets!$G174)))</f>
        <v/>
      </c>
    </row>
    <row r="476">
      <c r="A476" s="17" t="s">
        <v>7</v>
      </c>
      <c r="B476" s="17" t="str">
        <f>IF(EXACT("Percent", Pets!$C174),,IF(EXACT("Count", Pets!$C174),,IF(EXACT("", Pets!$C174),,Pets!$B174)))</f>
        <v>Epic</v>
      </c>
      <c r="C476" s="17" t="str">
        <f>IF(EXACT("Percent", Pets!$C174),,IF(EXACT("Count", Pets!$C174),,IF(EXACT("", Pets!$C174),,Pets!$C174)))</f>
        <v>Gentlepig</v>
      </c>
      <c r="D476" s="46" t="str">
        <f>IF(EXACT("Percent", Pets!$C174),,IF(EXACT("Count", Pets!$C174),,IF(EXACT("", Pets!$C174),,Pets!$H174)))</f>
        <v/>
      </c>
    </row>
    <row r="477">
      <c r="A477" s="17" t="s">
        <v>3</v>
      </c>
      <c r="B477" s="17" t="str">
        <f>IF(EXACT("Percent", Pets!C152),,IF(EXACT("Count", Pets!C152),,IF(EXACT("", Pets!C152),,Pets!B152)))</f>
        <v>Rare</v>
      </c>
      <c r="C477" s="17" t="str">
        <f>IF(EXACT("Percent", Pets!C152),,IF(EXACT("Count", Pets!C152),,IF(EXACT("", Pets!C152),,Pets!C152)))</f>
        <v>Ghostly Hatchling</v>
      </c>
      <c r="D477" s="46" t="str">
        <f>IF(EXACT("Percent", Pets!C152),,IF(EXACT("Count", Pets!C152),,IF(EXACT("", Pets!C152),,Pets!D152)))</f>
        <v/>
      </c>
    </row>
    <row r="478">
      <c r="A478" s="17" t="s">
        <v>4</v>
      </c>
      <c r="B478" s="17" t="str">
        <f>IF(EXACT("Percent", Pets!$C152),,IF(EXACT("Count", Pets!$C152),,IF(EXACT("", Pets!$C152),,Pets!$B152)))</f>
        <v>Rare</v>
      </c>
      <c r="C478" s="17" t="str">
        <f>IF(EXACT("Percent", Pets!$C152),,IF(EXACT("Count", Pets!$C152),,IF(EXACT("", Pets!$C152),,Pets!$C152)))</f>
        <v>Ghostly Hatchling</v>
      </c>
      <c r="D478" s="46" t="str">
        <f>IF(EXACT("Percent", Pets!$C152),,IF(EXACT("Count", Pets!$C152),,IF(EXACT("", Pets!$C152),,Pets!$E152)))</f>
        <v/>
      </c>
    </row>
    <row r="479">
      <c r="A479" s="17" t="s">
        <v>5</v>
      </c>
      <c r="B479" s="17" t="str">
        <f>IF(EXACT("Percent", Pets!$C152),,IF(EXACT("Count", Pets!$C152),,IF(EXACT("", Pets!$C152),,Pets!$B152)))</f>
        <v>Rare</v>
      </c>
      <c r="C479" s="17" t="str">
        <f>IF(EXACT("Percent", Pets!$C152),,IF(EXACT("Count", Pets!$C152),,IF(EXACT("", Pets!$C152),,Pets!$C152)))</f>
        <v>Ghostly Hatchling</v>
      </c>
      <c r="D479" s="46" t="str">
        <f>IF(EXACT("Percent", Pets!$C152),,IF(EXACT("Count", Pets!$C152),,IF(EXACT("", Pets!$C152),,Pets!$F152)))</f>
        <v/>
      </c>
    </row>
    <row r="480">
      <c r="A480" s="17" t="s">
        <v>6</v>
      </c>
      <c r="B480" s="17" t="str">
        <f>IF(EXACT("Percent", Pets!$C152),,IF(EXACT("Count", Pets!$C152),,IF(EXACT("", Pets!$C152),,Pets!$B152)))</f>
        <v>Rare</v>
      </c>
      <c r="C480" s="17" t="str">
        <f>IF(EXACT("Percent", Pets!$C152),,IF(EXACT("Count", Pets!$C152),,IF(EXACT("", Pets!$C152),,Pets!$C152)))</f>
        <v>Ghostly Hatchling</v>
      </c>
      <c r="D480" s="46" t="str">
        <f>IF(EXACT("Percent", Pets!$C152),,IF(EXACT("Count", Pets!$C152),,IF(EXACT("", Pets!$C152),,Pets!$G152)))</f>
        <v/>
      </c>
    </row>
    <row r="481">
      <c r="A481" s="17" t="s">
        <v>7</v>
      </c>
      <c r="B481" s="17" t="str">
        <f>IF(EXACT("Percent", Pets!$C152),,IF(EXACT("Count", Pets!$C152),,IF(EXACT("", Pets!$C152),,Pets!$B152)))</f>
        <v>Rare</v>
      </c>
      <c r="C481" s="17" t="str">
        <f>IF(EXACT("Percent", Pets!$C152),,IF(EXACT("Count", Pets!$C152),,IF(EXACT("", Pets!$C152),,Pets!$C152)))</f>
        <v>Ghostly Hatchling</v>
      </c>
      <c r="D481" s="46" t="str">
        <f>IF(EXACT("Percent", Pets!$C152),,IF(EXACT("Count", Pets!$C152),,IF(EXACT("", Pets!$C152),,Pets!$H152)))</f>
        <v/>
      </c>
    </row>
    <row r="482">
      <c r="A482" s="17" t="s">
        <v>3</v>
      </c>
      <c r="B482" s="17" t="str">
        <f>IF(EXACT("Percent", Pets!C137),,IF(EXACT("Count", Pets!C137),,IF(EXACT("", Pets!C137),,Pets!B137)))</f>
        <v>Rare</v>
      </c>
      <c r="C482" s="17" t="str">
        <f>IF(EXACT("Percent", Pets!C137),,IF(EXACT("Count", Pets!C137),,IF(EXACT("", Pets!C137),,Pets!C137)))</f>
        <v>Ghostly Shroom</v>
      </c>
      <c r="D482" s="46" t="str">
        <f>IF(EXACT("Percent", Pets!C137),,IF(EXACT("Count", Pets!C137),,IF(EXACT("", Pets!C137),,Pets!D137)))</f>
        <v/>
      </c>
    </row>
    <row r="483">
      <c r="A483" s="17" t="s">
        <v>4</v>
      </c>
      <c r="B483" s="17" t="str">
        <f>IF(EXACT("Percent", Pets!$C137),,IF(EXACT("Count", Pets!$C137),,IF(EXACT("", Pets!$C137),,Pets!$B137)))</f>
        <v>Rare</v>
      </c>
      <c r="C483" s="17" t="str">
        <f>IF(EXACT("Percent", Pets!$C137),,IF(EXACT("Count", Pets!$C137),,IF(EXACT("", Pets!$C137),,Pets!$C137)))</f>
        <v>Ghostly Shroom</v>
      </c>
      <c r="D483" s="46" t="str">
        <f>IF(EXACT("Percent", Pets!$C137),,IF(EXACT("Count", Pets!$C137),,IF(EXACT("", Pets!$C137),,Pets!$E137)))</f>
        <v/>
      </c>
    </row>
    <row r="484">
      <c r="A484" s="17" t="s">
        <v>5</v>
      </c>
      <c r="B484" s="17" t="str">
        <f>IF(EXACT("Percent", Pets!$C137),,IF(EXACT("Count", Pets!$C137),,IF(EXACT("", Pets!$C137),,Pets!$B137)))</f>
        <v>Rare</v>
      </c>
      <c r="C484" s="17" t="str">
        <f>IF(EXACT("Percent", Pets!$C137),,IF(EXACT("Count", Pets!$C137),,IF(EXACT("", Pets!$C137),,Pets!$C137)))</f>
        <v>Ghostly Shroom</v>
      </c>
      <c r="D484" s="46" t="str">
        <f>IF(EXACT("Percent", Pets!$C137),,IF(EXACT("Count", Pets!$C137),,IF(EXACT("", Pets!$C137),,Pets!$F137)))</f>
        <v/>
      </c>
    </row>
    <row r="485">
      <c r="A485" s="17" t="s">
        <v>6</v>
      </c>
      <c r="B485" s="17" t="str">
        <f>IF(EXACT("Percent", Pets!$C137),,IF(EXACT("Count", Pets!$C137),,IF(EXACT("", Pets!$C137),,Pets!$B137)))</f>
        <v>Rare</v>
      </c>
      <c r="C485" s="17" t="str">
        <f>IF(EXACT("Percent", Pets!$C137),,IF(EXACT("Count", Pets!$C137),,IF(EXACT("", Pets!$C137),,Pets!$C137)))</f>
        <v>Ghostly Shroom</v>
      </c>
      <c r="D485" s="46" t="str">
        <f>IF(EXACT("Percent", Pets!$C137),,IF(EXACT("Count", Pets!$C137),,IF(EXACT("", Pets!$C137),,Pets!$G137)))</f>
        <v/>
      </c>
    </row>
    <row r="486">
      <c r="A486" s="17" t="s">
        <v>7</v>
      </c>
      <c r="B486" s="17" t="str">
        <f>IF(EXACT("Percent", Pets!$C137),,IF(EXACT("Count", Pets!$C137),,IF(EXACT("", Pets!$C137),,Pets!$B137)))</f>
        <v>Rare</v>
      </c>
      <c r="C486" s="17" t="str">
        <f>IF(EXACT("Percent", Pets!$C137),,IF(EXACT("Count", Pets!$C137),,IF(EXACT("", Pets!$C137),,Pets!$C137)))</f>
        <v>Ghostly Shroom</v>
      </c>
      <c r="D486" s="46" t="str">
        <f>IF(EXACT("Percent", Pets!$C137),,IF(EXACT("Count", Pets!$C137),,IF(EXACT("", Pets!$C137),,Pets!$H137)))</f>
        <v/>
      </c>
    </row>
    <row r="487">
      <c r="A487" s="17" t="s">
        <v>3</v>
      </c>
      <c r="B487" s="17" t="str">
        <f>IF(EXACT("Percent", Pets!C202),,IF(EXACT("Count", Pets!C202),,IF(EXACT("", Pets!C202),,Pets!B202)))</f>
        <v>Epic</v>
      </c>
      <c r="C487" s="17" t="str">
        <f>IF(EXACT("Percent", Pets!C202),,IF(EXACT("Count", Pets!C202),,IF(EXACT("", Pets!C202),,Pets!C202)))</f>
        <v>Ghostly Treefolk</v>
      </c>
      <c r="D487" s="46" t="str">
        <f>IF(EXACT("Percent", Pets!C202),,IF(EXACT("Count", Pets!C202),,IF(EXACT("", Pets!C202),,Pets!D202)))</f>
        <v/>
      </c>
    </row>
    <row r="488">
      <c r="A488" s="17" t="s">
        <v>4</v>
      </c>
      <c r="B488" s="17" t="str">
        <f>IF(EXACT("Percent", Pets!$C202),,IF(EXACT("Count", Pets!$C202),,IF(EXACT("", Pets!$C202),,Pets!$B202)))</f>
        <v>Epic</v>
      </c>
      <c r="C488" s="17" t="str">
        <f>IF(EXACT("Percent", Pets!$C202),,IF(EXACT("Count", Pets!$C202),,IF(EXACT("", Pets!$C202),,Pets!$C202)))</f>
        <v>Ghostly Treefolk</v>
      </c>
      <c r="D488" s="46" t="str">
        <f>IF(EXACT("Percent", Pets!$C202),,IF(EXACT("Count", Pets!$C202),,IF(EXACT("", Pets!$C202),,Pets!$E202)))</f>
        <v/>
      </c>
    </row>
    <row r="489">
      <c r="A489" s="17" t="s">
        <v>5</v>
      </c>
      <c r="B489" s="17" t="str">
        <f>IF(EXACT("Percent", Pets!$C202),,IF(EXACT("Count", Pets!$C202),,IF(EXACT("", Pets!$C202),,Pets!$B202)))</f>
        <v>Epic</v>
      </c>
      <c r="C489" s="17" t="str">
        <f>IF(EXACT("Percent", Pets!$C202),,IF(EXACT("Count", Pets!$C202),,IF(EXACT("", Pets!$C202),,Pets!$C202)))</f>
        <v>Ghostly Treefolk</v>
      </c>
      <c r="D489" s="46" t="str">
        <f>IF(EXACT("Percent", Pets!$C202),,IF(EXACT("Count", Pets!$C202),,IF(EXACT("", Pets!$C202),,Pets!$F202)))</f>
        <v/>
      </c>
    </row>
    <row r="490">
      <c r="A490" s="17" t="s">
        <v>6</v>
      </c>
      <c r="B490" s="17" t="str">
        <f>IF(EXACT("Percent", Pets!$C202),,IF(EXACT("Count", Pets!$C202),,IF(EXACT("", Pets!$C202),,Pets!$B202)))</f>
        <v>Epic</v>
      </c>
      <c r="C490" s="17" t="str">
        <f>IF(EXACT("Percent", Pets!$C202),,IF(EXACT("Count", Pets!$C202),,IF(EXACT("", Pets!$C202),,Pets!$C202)))</f>
        <v>Ghostly Treefolk</v>
      </c>
      <c r="D490" s="46" t="str">
        <f>IF(EXACT("Percent", Pets!$C202),,IF(EXACT("Count", Pets!$C202),,IF(EXACT("", Pets!$C202),,Pets!$G202)))</f>
        <v/>
      </c>
    </row>
    <row r="491">
      <c r="A491" s="17" t="s">
        <v>7</v>
      </c>
      <c r="B491" s="17" t="str">
        <f>IF(EXACT("Percent", Pets!$C202),,IF(EXACT("Count", Pets!$C202),,IF(EXACT("", Pets!$C202),,Pets!$B202)))</f>
        <v>Epic</v>
      </c>
      <c r="C491" s="17" t="str">
        <f>IF(EXACT("Percent", Pets!$C202),,IF(EXACT("Count", Pets!$C202),,IF(EXACT("", Pets!$C202),,Pets!$C202)))</f>
        <v>Ghostly Treefolk</v>
      </c>
      <c r="D491" s="46" t="str">
        <f>IF(EXACT("Percent", Pets!$C202),,IF(EXACT("Count", Pets!$C202),,IF(EXACT("", Pets!$C202),,Pets!$H202)))</f>
        <v/>
      </c>
    </row>
    <row r="492">
      <c r="A492" s="17" t="s">
        <v>3</v>
      </c>
      <c r="B492" s="17" t="str">
        <f>IF(EXACT("Percent", Pets!C171),,IF(EXACT("Count", Pets!C171),,IF(EXACT("", Pets!C171),,Pets!B171)))</f>
        <v>Epic</v>
      </c>
      <c r="C492" s="17" t="str">
        <f>IF(EXACT("Percent", Pets!C171),,IF(EXACT("Count", Pets!C171),,IF(EXACT("", Pets!C171),,Pets!C171)))</f>
        <v>Giraffe</v>
      </c>
      <c r="D492" s="46" t="str">
        <f>IF(EXACT("Percent", Pets!C171),,IF(EXACT("Count", Pets!C171),,IF(EXACT("", Pets!C171),,Pets!D171)))</f>
        <v/>
      </c>
    </row>
    <row r="493">
      <c r="A493" s="17" t="s">
        <v>4</v>
      </c>
      <c r="B493" s="17" t="str">
        <f>IF(EXACT("Percent", Pets!$C171),,IF(EXACT("Count", Pets!$C171),,IF(EXACT("", Pets!$C171),,Pets!$B171)))</f>
        <v>Epic</v>
      </c>
      <c r="C493" s="17" t="str">
        <f>IF(EXACT("Percent", Pets!$C171),,IF(EXACT("Count", Pets!$C171),,IF(EXACT("", Pets!$C171),,Pets!$C171)))</f>
        <v>Giraffe</v>
      </c>
      <c r="D493" s="46" t="str">
        <f>IF(EXACT("Percent", Pets!$C171),,IF(EXACT("Count", Pets!$C171),,IF(EXACT("", Pets!$C171),,Pets!$E171)))</f>
        <v/>
      </c>
    </row>
    <row r="494">
      <c r="A494" s="17" t="s">
        <v>5</v>
      </c>
      <c r="B494" s="17" t="str">
        <f>IF(EXACT("Percent", Pets!$C171),,IF(EXACT("Count", Pets!$C171),,IF(EXACT("", Pets!$C171),,Pets!$B171)))</f>
        <v>Epic</v>
      </c>
      <c r="C494" s="17" t="str">
        <f>IF(EXACT("Percent", Pets!$C171),,IF(EXACT("Count", Pets!$C171),,IF(EXACT("", Pets!$C171),,Pets!$C171)))</f>
        <v>Giraffe</v>
      </c>
      <c r="D494" s="46" t="str">
        <f>IF(EXACT("Percent", Pets!$C171),,IF(EXACT("Count", Pets!$C171),,IF(EXACT("", Pets!$C171),,Pets!$F171)))</f>
        <v/>
      </c>
    </row>
    <row r="495">
      <c r="A495" s="17" t="s">
        <v>6</v>
      </c>
      <c r="B495" s="17" t="str">
        <f>IF(EXACT("Percent", Pets!$C171),,IF(EXACT("Count", Pets!$C171),,IF(EXACT("", Pets!$C171),,Pets!$B171)))</f>
        <v>Epic</v>
      </c>
      <c r="C495" s="17" t="str">
        <f>IF(EXACT("Percent", Pets!$C171),,IF(EXACT("Count", Pets!$C171),,IF(EXACT("", Pets!$C171),,Pets!$C171)))</f>
        <v>Giraffe</v>
      </c>
      <c r="D495" s="46" t="str">
        <f>IF(EXACT("Percent", Pets!$C171),,IF(EXACT("Count", Pets!$C171),,IF(EXACT("", Pets!$C171),,Pets!$G171)))</f>
        <v/>
      </c>
    </row>
    <row r="496">
      <c r="A496" s="17" t="s">
        <v>7</v>
      </c>
      <c r="B496" s="17" t="str">
        <f>IF(EXACT("Percent", Pets!$C171),,IF(EXACT("Count", Pets!$C171),,IF(EXACT("", Pets!$C171),,Pets!$B171)))</f>
        <v>Epic</v>
      </c>
      <c r="C496" s="17" t="str">
        <f>IF(EXACT("Percent", Pets!$C171),,IF(EXACT("Count", Pets!$C171),,IF(EXACT("", Pets!$C171),,Pets!$C171)))</f>
        <v>Giraffe</v>
      </c>
      <c r="D496" s="46" t="str">
        <f>IF(EXACT("Percent", Pets!$C171),,IF(EXACT("Count", Pets!$C171),,IF(EXACT("", Pets!$C171),,Pets!$H171)))</f>
        <v/>
      </c>
    </row>
    <row r="497">
      <c r="A497" s="17" t="s">
        <v>3</v>
      </c>
      <c r="B497" s="17" t="str">
        <f>IF(EXACT("Percent", Pets!C25),,IF(EXACT("Count", Pets!C25),,IF(EXACT("", Pets!C25),,Pets!B25)))</f>
        <v>Common</v>
      </c>
      <c r="C497" s="17" t="str">
        <f>IF(EXACT("Percent", Pets!C25),,IF(EXACT("Count", Pets!C25),,IF(EXACT("", Pets!C25),,Pets!C25)))</f>
        <v>Goat</v>
      </c>
      <c r="D497" s="46" t="str">
        <f>IF(EXACT("Percent", Pets!C25),,IF(EXACT("Count", Pets!C25),,IF(EXACT("", Pets!C25),,Pets!D25)))</f>
        <v/>
      </c>
    </row>
    <row r="498">
      <c r="A498" s="17" t="s">
        <v>4</v>
      </c>
      <c r="B498" s="17" t="str">
        <f>IF(EXACT("Percent", Pets!$C25),,IF(EXACT("Count", Pets!$C25),,IF(EXACT("", Pets!$C25),,Pets!$B25)))</f>
        <v>Common</v>
      </c>
      <c r="C498" s="17" t="str">
        <f>IF(EXACT("Percent", Pets!$C25),,IF(EXACT("Count", Pets!$C25),,IF(EXACT("", Pets!$C25),,Pets!$C25)))</f>
        <v>Goat</v>
      </c>
      <c r="D498" s="46" t="str">
        <f>IF(EXACT("Percent", Pets!$C25),,IF(EXACT("Count", Pets!$C25),,IF(EXACT("", Pets!$C25),,Pets!$E25)))</f>
        <v/>
      </c>
    </row>
    <row r="499">
      <c r="A499" s="17" t="s">
        <v>5</v>
      </c>
      <c r="B499" s="17" t="str">
        <f>IF(EXACT("Percent", Pets!$C25),,IF(EXACT("Count", Pets!$C25),,IF(EXACT("", Pets!$C25),,Pets!$B25)))</f>
        <v>Common</v>
      </c>
      <c r="C499" s="17" t="str">
        <f>IF(EXACT("Percent", Pets!$C25),,IF(EXACT("Count", Pets!$C25),,IF(EXACT("", Pets!$C25),,Pets!$C25)))</f>
        <v>Goat</v>
      </c>
      <c r="D499" s="46" t="str">
        <f>IF(EXACT("Percent", Pets!$C25),,IF(EXACT("Count", Pets!$C25),,IF(EXACT("", Pets!$C25),,Pets!$F25)))</f>
        <v/>
      </c>
    </row>
    <row r="500">
      <c r="A500" s="17" t="s">
        <v>6</v>
      </c>
      <c r="B500" s="17" t="str">
        <f>IF(EXACT("Percent", Pets!$C25),,IF(EXACT("Count", Pets!$C25),,IF(EXACT("", Pets!$C25),,Pets!$B25)))</f>
        <v>Common</v>
      </c>
      <c r="C500" s="17" t="str">
        <f>IF(EXACT("Percent", Pets!$C25),,IF(EXACT("Count", Pets!$C25),,IF(EXACT("", Pets!$C25),,Pets!$C25)))</f>
        <v>Goat</v>
      </c>
      <c r="D500" s="46" t="str">
        <f>IF(EXACT("Percent", Pets!$C25),,IF(EXACT("Count", Pets!$C25),,IF(EXACT("", Pets!$C25),,Pets!$G25)))</f>
        <v/>
      </c>
    </row>
    <row r="501">
      <c r="A501" s="17" t="s">
        <v>7</v>
      </c>
      <c r="B501" s="17" t="str">
        <f>IF(EXACT("Percent", Pets!$C25),,IF(EXACT("Count", Pets!$C25),,IF(EXACT("", Pets!$C25),,Pets!$B25)))</f>
        <v>Common</v>
      </c>
      <c r="C501" s="17" t="str">
        <f>IF(EXACT("Percent", Pets!$C25),,IF(EXACT("Count", Pets!$C25),,IF(EXACT("", Pets!$C25),,Pets!$C25)))</f>
        <v>Goat</v>
      </c>
      <c r="D501" s="46" t="str">
        <f>IF(EXACT("Percent", Pets!$C25),,IF(EXACT("Count", Pets!$C25),,IF(EXACT("", Pets!$C25),,Pets!$H25)))</f>
        <v/>
      </c>
    </row>
    <row r="502">
      <c r="A502" s="17" t="s">
        <v>3</v>
      </c>
      <c r="B502" s="17" t="str">
        <f>IF(EXACT("Percent", Pets!C173),,IF(EXACT("Count", Pets!C173),,IF(EXACT("", Pets!C173),,Pets!B173)))</f>
        <v>Epic</v>
      </c>
      <c r="C502" s="17" t="str">
        <f>IF(EXACT("Percent", Pets!C173),,IF(EXACT("Count", Pets!C173),,IF(EXACT("", Pets!C173),,Pets!C173)))</f>
        <v>Golden Butterfly</v>
      </c>
      <c r="D502" s="46" t="str">
        <f>IF(EXACT("Percent", Pets!C173),,IF(EXACT("Count", Pets!C173),,IF(EXACT("", Pets!C173),,Pets!D173)))</f>
        <v/>
      </c>
    </row>
    <row r="503">
      <c r="A503" s="17" t="s">
        <v>4</v>
      </c>
      <c r="B503" s="17" t="str">
        <f>IF(EXACT("Percent", Pets!$C173),,IF(EXACT("Count", Pets!$C173),,IF(EXACT("", Pets!$C173),,Pets!$B173)))</f>
        <v>Epic</v>
      </c>
      <c r="C503" s="17" t="str">
        <f>IF(EXACT("Percent", Pets!$C173),,IF(EXACT("Count", Pets!$C173),,IF(EXACT("", Pets!$C173),,Pets!$C173)))</f>
        <v>Golden Butterfly</v>
      </c>
      <c r="D503" s="46" t="str">
        <f>IF(EXACT("Percent", Pets!$C173),,IF(EXACT("Count", Pets!$C173),,IF(EXACT("", Pets!$C173),,Pets!$E173)))</f>
        <v/>
      </c>
    </row>
    <row r="504">
      <c r="A504" s="17" t="s">
        <v>5</v>
      </c>
      <c r="B504" s="17" t="str">
        <f>IF(EXACT("Percent", Pets!$C173),,IF(EXACT("Count", Pets!$C173),,IF(EXACT("", Pets!$C173),,Pets!$B173)))</f>
        <v>Epic</v>
      </c>
      <c r="C504" s="17" t="str">
        <f>IF(EXACT("Percent", Pets!$C173),,IF(EXACT("Count", Pets!$C173),,IF(EXACT("", Pets!$C173),,Pets!$C173)))</f>
        <v>Golden Butterfly</v>
      </c>
      <c r="D504" s="46" t="str">
        <f>IF(EXACT("Percent", Pets!$C173),,IF(EXACT("Count", Pets!$C173),,IF(EXACT("", Pets!$C173),,Pets!$F173)))</f>
        <v/>
      </c>
    </row>
    <row r="505">
      <c r="A505" s="17" t="s">
        <v>6</v>
      </c>
      <c r="B505" s="17" t="str">
        <f>IF(EXACT("Percent", Pets!$C173),,IF(EXACT("Count", Pets!$C173),,IF(EXACT("", Pets!$C173),,Pets!$B173)))</f>
        <v>Epic</v>
      </c>
      <c r="C505" s="17" t="str">
        <f>IF(EXACT("Percent", Pets!$C173),,IF(EXACT("Count", Pets!$C173),,IF(EXACT("", Pets!$C173),,Pets!$C173)))</f>
        <v>Golden Butterfly</v>
      </c>
      <c r="D505" s="46" t="str">
        <f>IF(EXACT("Percent", Pets!$C173),,IF(EXACT("Count", Pets!$C173),,IF(EXACT("", Pets!$C173),,Pets!$G173)))</f>
        <v/>
      </c>
    </row>
    <row r="506">
      <c r="A506" s="17" t="s">
        <v>7</v>
      </c>
      <c r="B506" s="17" t="str">
        <f>IF(EXACT("Percent", Pets!$C173),,IF(EXACT("Count", Pets!$C173),,IF(EXACT("", Pets!$C173),,Pets!$B173)))</f>
        <v>Epic</v>
      </c>
      <c r="C506" s="17" t="str">
        <f>IF(EXACT("Percent", Pets!$C173),,IF(EXACT("Count", Pets!$C173),,IF(EXACT("", Pets!$C173),,Pets!$C173)))</f>
        <v>Golden Butterfly</v>
      </c>
      <c r="D506" s="46" t="str">
        <f>IF(EXACT("Percent", Pets!$C173),,IF(EXACT("Count", Pets!$C173),,IF(EXACT("", Pets!$C173),,Pets!$H173)))</f>
        <v/>
      </c>
    </row>
    <row r="507">
      <c r="A507" s="17" t="s">
        <v>3</v>
      </c>
      <c r="B507" s="17" t="str">
        <f>IF(EXACT("Percent", Pets!C2),,IF(EXACT("Count", Pets!C2),,IF(EXACT("", Pets!C2),,Pets!B2)))</f>
        <v>Common</v>
      </c>
      <c r="C507" s="17" t="str">
        <f>IF(EXACT("Percent", Pets!C2),,IF(EXACT("Count", Pets!C2),,IF(EXACT("", Pets!C2),,Pets!C2)))</f>
        <v>Golden Dog</v>
      </c>
      <c r="D507" s="46" t="str">
        <f>IF(EXACT("Percent", Pets!C2),,IF(EXACT("Count", Pets!C2),,IF(EXACT("", Pets!C2),,Pets!D2)))</f>
        <v/>
      </c>
    </row>
    <row r="508">
      <c r="A508" s="17" t="s">
        <v>4</v>
      </c>
      <c r="B508" s="17" t="str">
        <f>IF(EXACT("Percent", Pets!$C2),,IF(EXACT("Count", Pets!$C2),,IF(EXACT("", Pets!$C2),,Pets!$B2)))</f>
        <v>Common</v>
      </c>
      <c r="C508" s="17" t="str">
        <f>IF(EXACT("Percent", Pets!$C2),,IF(EXACT("Count", Pets!$C2),,IF(EXACT("", Pets!$C2),,Pets!$C2)))</f>
        <v>Golden Dog</v>
      </c>
      <c r="D508" s="46" t="str">
        <f>IF(EXACT("Percent", Pets!$C2),,IF(EXACT("Count", Pets!$C2),,IF(EXACT("", Pets!$C2),,Pets!$E2)))</f>
        <v/>
      </c>
    </row>
    <row r="509">
      <c r="A509" s="17" t="s">
        <v>5</v>
      </c>
      <c r="B509" s="17" t="str">
        <f>IF(EXACT("Percent", Pets!$C2),,IF(EXACT("Count", Pets!$C2),,IF(EXACT("", Pets!$C2),,Pets!$B2)))</f>
        <v>Common</v>
      </c>
      <c r="C509" s="17" t="str">
        <f>IF(EXACT("Percent", Pets!$C2),,IF(EXACT("Count", Pets!$C2),,IF(EXACT("", Pets!$C2),,Pets!$C2)))</f>
        <v>Golden Dog</v>
      </c>
      <c r="D509" s="46" t="str">
        <f>IF(EXACT("Percent", Pets!$C2),,IF(EXACT("Count", Pets!$C2),,IF(EXACT("", Pets!$C2),,Pets!$F2)))</f>
        <v/>
      </c>
    </row>
    <row r="510">
      <c r="A510" s="17" t="s">
        <v>6</v>
      </c>
      <c r="B510" s="17" t="str">
        <f>IF(EXACT("Percent", Pets!$C2),,IF(EXACT("Count", Pets!$C2),,IF(EXACT("", Pets!$C2),,Pets!$B2)))</f>
        <v>Common</v>
      </c>
      <c r="C510" s="17" t="str">
        <f>IF(EXACT("Percent", Pets!$C2),,IF(EXACT("Count", Pets!$C2),,IF(EXACT("", Pets!$C2),,Pets!$C2)))</f>
        <v>Golden Dog</v>
      </c>
      <c r="D510" s="46" t="str">
        <f>IF(EXACT("Percent", Pets!$C2),,IF(EXACT("Count", Pets!$C2),,IF(EXACT("", Pets!$C2),,Pets!$G2)))</f>
        <v/>
      </c>
    </row>
    <row r="511">
      <c r="A511" s="17" t="s">
        <v>7</v>
      </c>
      <c r="B511" s="17" t="str">
        <f>IF(EXACT("Percent", Pets!$C2),,IF(EXACT("Count", Pets!$C2),,IF(EXACT("", Pets!$C2),,Pets!$B2)))</f>
        <v>Common</v>
      </c>
      <c r="C511" s="17" t="str">
        <f>IF(EXACT("Percent", Pets!$C2),,IF(EXACT("Count", Pets!$C2),,IF(EXACT("", Pets!$C2),,Pets!$C2)))</f>
        <v>Golden Dog</v>
      </c>
      <c r="D511" s="46" t="str">
        <f>IF(EXACT("Percent", Pets!$C2),,IF(EXACT("Count", Pets!$C2),,IF(EXACT("", Pets!$C2),,Pets!$H2)))</f>
        <v/>
      </c>
    </row>
    <row r="512">
      <c r="A512" s="17" t="s">
        <v>3</v>
      </c>
      <c r="B512" s="17" t="str">
        <f>IF(EXACT("Percent", Pets!C198),,IF(EXACT("Count", Pets!C198),,IF(EXACT("", Pets!C198),,Pets!B198)))</f>
        <v>Epic</v>
      </c>
      <c r="C512" s="17" t="str">
        <f>IF(EXACT("Percent", Pets!C198),,IF(EXACT("Count", Pets!C198),,IF(EXACT("", Pets!C198),,Pets!C198)))</f>
        <v>Golden Phoenix</v>
      </c>
      <c r="D512" s="46" t="str">
        <f>IF(EXACT("Percent", Pets!C198),,IF(EXACT("Count", Pets!C198),,IF(EXACT("", Pets!C198),,Pets!D198)))</f>
        <v/>
      </c>
    </row>
    <row r="513">
      <c r="A513" s="17" t="s">
        <v>4</v>
      </c>
      <c r="B513" s="17" t="str">
        <f>IF(EXACT("Percent", Pets!$C198),,IF(EXACT("Count", Pets!$C198),,IF(EXACT("", Pets!$C198),,Pets!$B198)))</f>
        <v>Epic</v>
      </c>
      <c r="C513" s="17" t="str">
        <f>IF(EXACT("Percent", Pets!$C198),,IF(EXACT("Count", Pets!$C198),,IF(EXACT("", Pets!$C198),,Pets!$C198)))</f>
        <v>Golden Phoenix</v>
      </c>
      <c r="D513" s="46" t="str">
        <f>IF(EXACT("Percent", Pets!$C198),,IF(EXACT("Count", Pets!$C198),,IF(EXACT("", Pets!$C198),,Pets!$E198)))</f>
        <v/>
      </c>
    </row>
    <row r="514">
      <c r="A514" s="17" t="s">
        <v>5</v>
      </c>
      <c r="B514" s="17" t="str">
        <f>IF(EXACT("Percent", Pets!$C198),,IF(EXACT("Count", Pets!$C198),,IF(EXACT("", Pets!$C198),,Pets!$B198)))</f>
        <v>Epic</v>
      </c>
      <c r="C514" s="17" t="str">
        <f>IF(EXACT("Percent", Pets!$C198),,IF(EXACT("Count", Pets!$C198),,IF(EXACT("", Pets!$C198),,Pets!$C198)))</f>
        <v>Golden Phoenix</v>
      </c>
      <c r="D514" s="46" t="str">
        <f>IF(EXACT("Percent", Pets!$C198),,IF(EXACT("Count", Pets!$C198),,IF(EXACT("", Pets!$C198),,Pets!$F198)))</f>
        <v/>
      </c>
    </row>
    <row r="515">
      <c r="A515" s="17" t="s">
        <v>6</v>
      </c>
      <c r="B515" s="17" t="str">
        <f>IF(EXACT("Percent", Pets!$C198),,IF(EXACT("Count", Pets!$C198),,IF(EXACT("", Pets!$C198),,Pets!$B198)))</f>
        <v>Epic</v>
      </c>
      <c r="C515" s="17" t="str">
        <f>IF(EXACT("Percent", Pets!$C198),,IF(EXACT("Count", Pets!$C198),,IF(EXACT("", Pets!$C198),,Pets!$C198)))</f>
        <v>Golden Phoenix</v>
      </c>
      <c r="D515" s="46" t="str">
        <f>IF(EXACT("Percent", Pets!$C198),,IF(EXACT("Count", Pets!$C198),,IF(EXACT("", Pets!$C198),,Pets!$G198)))</f>
        <v/>
      </c>
    </row>
    <row r="516">
      <c r="A516" s="17" t="s">
        <v>7</v>
      </c>
      <c r="B516" s="17" t="str">
        <f>IF(EXACT("Percent", Pets!$C198),,IF(EXACT("Count", Pets!$C198),,IF(EXACT("", Pets!$C198),,Pets!$B198)))</f>
        <v>Epic</v>
      </c>
      <c r="C516" s="17" t="str">
        <f>IF(EXACT("Percent", Pets!$C198),,IF(EXACT("Count", Pets!$C198),,IF(EXACT("", Pets!$C198),,Pets!$C198)))</f>
        <v>Golden Phoenix</v>
      </c>
      <c r="D516" s="46" t="str">
        <f>IF(EXACT("Percent", Pets!$C198),,IF(EXACT("Count", Pets!$C198),,IF(EXACT("", Pets!$C198),,Pets!$H198)))</f>
        <v/>
      </c>
    </row>
    <row r="517">
      <c r="A517" s="17" t="s">
        <v>3</v>
      </c>
      <c r="B517" s="17" t="str">
        <f>IF(EXACT("Percent", Pets!C166),,IF(EXACT("Count", Pets!C166),,IF(EXACT("", Pets!C166),,Pets!B166)))</f>
        <v>Epic</v>
      </c>
      <c r="C517" s="17" t="str">
        <f>IF(EXACT("Percent", Pets!C166),,IF(EXACT("Count", Pets!C166),,IF(EXACT("", Pets!C166),,Pets!C166)))</f>
        <v>Gorilla</v>
      </c>
      <c r="D517" s="46" t="str">
        <f>IF(EXACT("Percent", Pets!C166),,IF(EXACT("Count", Pets!C166),,IF(EXACT("", Pets!C166),,Pets!D166)))</f>
        <v/>
      </c>
    </row>
    <row r="518">
      <c r="A518" s="17" t="s">
        <v>4</v>
      </c>
      <c r="B518" s="17" t="str">
        <f>IF(EXACT("Percent", Pets!$C166),,IF(EXACT("Count", Pets!$C166),,IF(EXACT("", Pets!$C166),,Pets!$B166)))</f>
        <v>Epic</v>
      </c>
      <c r="C518" s="17" t="str">
        <f>IF(EXACT("Percent", Pets!$C166),,IF(EXACT("Count", Pets!$C166),,IF(EXACT("", Pets!$C166),,Pets!$C166)))</f>
        <v>Gorilla</v>
      </c>
      <c r="D518" s="46" t="str">
        <f>IF(EXACT("Percent", Pets!$C166),,IF(EXACT("Count", Pets!$C166),,IF(EXACT("", Pets!$C166),,Pets!$E166)))</f>
        <v/>
      </c>
    </row>
    <row r="519">
      <c r="A519" s="17" t="s">
        <v>5</v>
      </c>
      <c r="B519" s="17" t="str">
        <f>IF(EXACT("Percent", Pets!$C166),,IF(EXACT("Count", Pets!$C166),,IF(EXACT("", Pets!$C166),,Pets!$B166)))</f>
        <v>Epic</v>
      </c>
      <c r="C519" s="17" t="str">
        <f>IF(EXACT("Percent", Pets!$C166),,IF(EXACT("Count", Pets!$C166),,IF(EXACT("", Pets!$C166),,Pets!$C166)))</f>
        <v>Gorilla</v>
      </c>
      <c r="D519" s="46" t="str">
        <f>IF(EXACT("Percent", Pets!$C166),,IF(EXACT("Count", Pets!$C166),,IF(EXACT("", Pets!$C166),,Pets!$F166)))</f>
        <v/>
      </c>
    </row>
    <row r="520">
      <c r="A520" s="17" t="s">
        <v>6</v>
      </c>
      <c r="B520" s="17" t="str">
        <f>IF(EXACT("Percent", Pets!$C166),,IF(EXACT("Count", Pets!$C166),,IF(EXACT("", Pets!$C166),,Pets!$B166)))</f>
        <v>Epic</v>
      </c>
      <c r="C520" s="17" t="str">
        <f>IF(EXACT("Percent", Pets!$C166),,IF(EXACT("Count", Pets!$C166),,IF(EXACT("", Pets!$C166),,Pets!$C166)))</f>
        <v>Gorilla</v>
      </c>
      <c r="D520" s="46" t="str">
        <f>IF(EXACT("Percent", Pets!$C166),,IF(EXACT("Count", Pets!$C166),,IF(EXACT("", Pets!$C166),,Pets!$G166)))</f>
        <v/>
      </c>
    </row>
    <row r="521">
      <c r="A521" s="17" t="s">
        <v>7</v>
      </c>
      <c r="B521" s="17" t="str">
        <f>IF(EXACT("Percent", Pets!$C166),,IF(EXACT("Count", Pets!$C166),,IF(EXACT("", Pets!$C166),,Pets!$B166)))</f>
        <v>Epic</v>
      </c>
      <c r="C521" s="17" t="str">
        <f>IF(EXACT("Percent", Pets!$C166),,IF(EXACT("Count", Pets!$C166),,IF(EXACT("", Pets!$C166),,Pets!$C166)))</f>
        <v>Gorilla</v>
      </c>
      <c r="D521" s="46" t="str">
        <f>IF(EXACT("Percent", Pets!$C166),,IF(EXACT("Count", Pets!$C166),,IF(EXACT("", Pets!$C166),,Pets!$H166)))</f>
        <v/>
      </c>
    </row>
    <row r="522">
      <c r="A522" s="17" t="s">
        <v>3</v>
      </c>
      <c r="B522" s="17" t="str">
        <f>IF(EXACT("Percent", Pets!C94),,IF(EXACT("Count", Pets!C94),,IF(EXACT("", Pets!C94),,Pets!B94)))</f>
        <v>Uncommon</v>
      </c>
      <c r="C522" s="17" t="str">
        <f>IF(EXACT("Percent", Pets!C94),,IF(EXACT("Count", Pets!C94),,IF(EXACT("", Pets!C94),,Pets!C94)))</f>
        <v>Graceful Unicorn</v>
      </c>
      <c r="D522" s="46" t="str">
        <f>IF(EXACT("Percent", Pets!C94),,IF(EXACT("Count", Pets!C94),,IF(EXACT("", Pets!C94),,Pets!D94)))</f>
        <v/>
      </c>
    </row>
    <row r="523">
      <c r="A523" s="17" t="s">
        <v>4</v>
      </c>
      <c r="B523" s="17" t="str">
        <f>IF(EXACT("Percent", Pets!$C94),,IF(EXACT("Count", Pets!$C94),,IF(EXACT("", Pets!$C94),,Pets!$B94)))</f>
        <v>Uncommon</v>
      </c>
      <c r="C523" s="17" t="str">
        <f>IF(EXACT("Percent", Pets!$C94),,IF(EXACT("Count", Pets!$C94),,IF(EXACT("", Pets!$C94),,Pets!$C94)))</f>
        <v>Graceful Unicorn</v>
      </c>
      <c r="D523" s="46" t="str">
        <f>IF(EXACT("Percent", Pets!$C94),,IF(EXACT("Count", Pets!$C94),,IF(EXACT("", Pets!$C94),,Pets!$E94)))</f>
        <v/>
      </c>
    </row>
    <row r="524">
      <c r="A524" s="17" t="s">
        <v>5</v>
      </c>
      <c r="B524" s="17" t="str">
        <f>IF(EXACT("Percent", Pets!$C94),,IF(EXACT("Count", Pets!$C94),,IF(EXACT("", Pets!$C94),,Pets!$B94)))</f>
        <v>Uncommon</v>
      </c>
      <c r="C524" s="17" t="str">
        <f>IF(EXACT("Percent", Pets!$C94),,IF(EXACT("Count", Pets!$C94),,IF(EXACT("", Pets!$C94),,Pets!$C94)))</f>
        <v>Graceful Unicorn</v>
      </c>
      <c r="D524" s="46" t="str">
        <f>IF(EXACT("Percent", Pets!$C94),,IF(EXACT("Count", Pets!$C94),,IF(EXACT("", Pets!$C94),,Pets!$F94)))</f>
        <v/>
      </c>
    </row>
    <row r="525">
      <c r="A525" s="17" t="s">
        <v>6</v>
      </c>
      <c r="B525" s="17" t="str">
        <f>IF(EXACT("Percent", Pets!$C94),,IF(EXACT("Count", Pets!$C94),,IF(EXACT("", Pets!$C94),,Pets!$B94)))</f>
        <v>Uncommon</v>
      </c>
      <c r="C525" s="17" t="str">
        <f>IF(EXACT("Percent", Pets!$C94),,IF(EXACT("Count", Pets!$C94),,IF(EXACT("", Pets!$C94),,Pets!$C94)))</f>
        <v>Graceful Unicorn</v>
      </c>
      <c r="D525" s="46" t="str">
        <f>IF(EXACT("Percent", Pets!$C94),,IF(EXACT("Count", Pets!$C94),,IF(EXACT("", Pets!$C94),,Pets!$G94)))</f>
        <v/>
      </c>
    </row>
    <row r="526">
      <c r="A526" s="17" t="s">
        <v>7</v>
      </c>
      <c r="B526" s="17" t="str">
        <f>IF(EXACT("Percent", Pets!$C94),,IF(EXACT("Count", Pets!$C94),,IF(EXACT("", Pets!$C94),,Pets!$B94)))</f>
        <v>Uncommon</v>
      </c>
      <c r="C526" s="17" t="str">
        <f>IF(EXACT("Percent", Pets!$C94),,IF(EXACT("Count", Pets!$C94),,IF(EXACT("", Pets!$C94),,Pets!$C94)))</f>
        <v>Graceful Unicorn</v>
      </c>
      <c r="D526" s="46" t="str">
        <f>IF(EXACT("Percent", Pets!$C94),,IF(EXACT("Count", Pets!$C94),,IF(EXACT("", Pets!$C94),,Pets!$H94)))</f>
        <v/>
      </c>
    </row>
    <row r="527">
      <c r="A527" s="17" t="s">
        <v>3</v>
      </c>
      <c r="B527" s="17" t="str">
        <f>IF(EXACT("Percent", Pets!C91),,IF(EXACT("Count", Pets!C91),,IF(EXACT("", Pets!C91),,Pets!B91)))</f>
        <v>Uncommon</v>
      </c>
      <c r="C527" s="17" t="str">
        <f>IF(EXACT("Percent", Pets!C91),,IF(EXACT("Count", Pets!C91),,IF(EXACT("", Pets!C91),,Pets!C91)))</f>
        <v>Greedy Dragonette</v>
      </c>
      <c r="D527" s="46" t="str">
        <f>IF(EXACT("Percent", Pets!C91),,IF(EXACT("Count", Pets!C91),,IF(EXACT("", Pets!C91),,Pets!D91)))</f>
        <v/>
      </c>
    </row>
    <row r="528">
      <c r="A528" s="17" t="s">
        <v>4</v>
      </c>
      <c r="B528" s="17" t="str">
        <f>IF(EXACT("Percent", Pets!$C91),,IF(EXACT("Count", Pets!$C91),,IF(EXACT("", Pets!$C91),,Pets!$B91)))</f>
        <v>Uncommon</v>
      </c>
      <c r="C528" s="17" t="str">
        <f>IF(EXACT("Percent", Pets!$C91),,IF(EXACT("Count", Pets!$C91),,IF(EXACT("", Pets!$C91),,Pets!$C91)))</f>
        <v>Greedy Dragonette</v>
      </c>
      <c r="D528" s="46" t="str">
        <f>IF(EXACT("Percent", Pets!$C91),,IF(EXACT("Count", Pets!$C91),,IF(EXACT("", Pets!$C91),,Pets!$E91)))</f>
        <v/>
      </c>
    </row>
    <row r="529">
      <c r="A529" s="17" t="s">
        <v>5</v>
      </c>
      <c r="B529" s="17" t="str">
        <f>IF(EXACT("Percent", Pets!$C91),,IF(EXACT("Count", Pets!$C91),,IF(EXACT("", Pets!$C91),,Pets!$B91)))</f>
        <v>Uncommon</v>
      </c>
      <c r="C529" s="17" t="str">
        <f>IF(EXACT("Percent", Pets!$C91),,IF(EXACT("Count", Pets!$C91),,IF(EXACT("", Pets!$C91),,Pets!$C91)))</f>
        <v>Greedy Dragonette</v>
      </c>
      <c r="D529" s="46" t="str">
        <f>IF(EXACT("Percent", Pets!$C91),,IF(EXACT("Count", Pets!$C91),,IF(EXACT("", Pets!$C91),,Pets!$F91)))</f>
        <v/>
      </c>
    </row>
    <row r="530">
      <c r="A530" s="17" t="s">
        <v>6</v>
      </c>
      <c r="B530" s="17" t="str">
        <f>IF(EXACT("Percent", Pets!$C91),,IF(EXACT("Count", Pets!$C91),,IF(EXACT("", Pets!$C91),,Pets!$B91)))</f>
        <v>Uncommon</v>
      </c>
      <c r="C530" s="17" t="str">
        <f>IF(EXACT("Percent", Pets!$C91),,IF(EXACT("Count", Pets!$C91),,IF(EXACT("", Pets!$C91),,Pets!$C91)))</f>
        <v>Greedy Dragonette</v>
      </c>
      <c r="D530" s="46" t="str">
        <f>IF(EXACT("Percent", Pets!$C91),,IF(EXACT("Count", Pets!$C91),,IF(EXACT("", Pets!$C91),,Pets!$G91)))</f>
        <v/>
      </c>
    </row>
    <row r="531">
      <c r="A531" s="17" t="s">
        <v>7</v>
      </c>
      <c r="B531" s="17" t="str">
        <f>IF(EXACT("Percent", Pets!$C91),,IF(EXACT("Count", Pets!$C91),,IF(EXACT("", Pets!$C91),,Pets!$B91)))</f>
        <v>Uncommon</v>
      </c>
      <c r="C531" s="17" t="str">
        <f>IF(EXACT("Percent", Pets!$C91),,IF(EXACT("Count", Pets!$C91),,IF(EXACT("", Pets!$C91),,Pets!$C91)))</f>
        <v>Greedy Dragonette</v>
      </c>
      <c r="D531" s="46" t="str">
        <f>IF(EXACT("Percent", Pets!$C91),,IF(EXACT("Count", Pets!$C91),,IF(EXACT("", Pets!$C91),,Pets!$H91)))</f>
        <v/>
      </c>
    </row>
    <row r="532">
      <c r="A532" s="17" t="s">
        <v>3</v>
      </c>
      <c r="B532" s="17" t="str">
        <f>IF(EXACT("Percent", Pets!C20),,IF(EXACT("Count", Pets!C20),,IF(EXACT("", Pets!C20),,Pets!B20)))</f>
        <v>Common</v>
      </c>
      <c r="C532" s="17" t="str">
        <f>IF(EXACT("Percent", Pets!C20),,IF(EXACT("Count", Pets!C20),,IF(EXACT("", Pets!C20),,Pets!C20)))</f>
        <v>Green Duck</v>
      </c>
      <c r="D532" s="46" t="str">
        <f>IF(EXACT("Percent", Pets!C20),,IF(EXACT("Count", Pets!C20),,IF(EXACT("", Pets!C20),,Pets!D20)))</f>
        <v/>
      </c>
    </row>
    <row r="533">
      <c r="A533" s="17" t="s">
        <v>4</v>
      </c>
      <c r="B533" s="17" t="str">
        <f>IF(EXACT("Percent", Pets!$C20),,IF(EXACT("Count", Pets!$C20),,IF(EXACT("", Pets!$C20),,Pets!$B20)))</f>
        <v>Common</v>
      </c>
      <c r="C533" s="17" t="str">
        <f>IF(EXACT("Percent", Pets!$C20),,IF(EXACT("Count", Pets!$C20),,IF(EXACT("", Pets!$C20),,Pets!$C20)))</f>
        <v>Green Duck</v>
      </c>
      <c r="D533" s="46" t="str">
        <f>IF(EXACT("Percent", Pets!$C20),,IF(EXACT("Count", Pets!$C20),,IF(EXACT("", Pets!$C20),,Pets!$E20)))</f>
        <v/>
      </c>
    </row>
    <row r="534">
      <c r="A534" s="17" t="s">
        <v>5</v>
      </c>
      <c r="B534" s="17" t="str">
        <f>IF(EXACT("Percent", Pets!$C20),,IF(EXACT("Count", Pets!$C20),,IF(EXACT("", Pets!$C20),,Pets!$B20)))</f>
        <v>Common</v>
      </c>
      <c r="C534" s="17" t="str">
        <f>IF(EXACT("Percent", Pets!$C20),,IF(EXACT("Count", Pets!$C20),,IF(EXACT("", Pets!$C20),,Pets!$C20)))</f>
        <v>Green Duck</v>
      </c>
      <c r="D534" s="46" t="str">
        <f>IF(EXACT("Percent", Pets!$C20),,IF(EXACT("Count", Pets!$C20),,IF(EXACT("", Pets!$C20),,Pets!$F20)))</f>
        <v/>
      </c>
    </row>
    <row r="535">
      <c r="A535" s="17" t="s">
        <v>6</v>
      </c>
      <c r="B535" s="17" t="str">
        <f>IF(EXACT("Percent", Pets!$C20),,IF(EXACT("Count", Pets!$C20),,IF(EXACT("", Pets!$C20),,Pets!$B20)))</f>
        <v>Common</v>
      </c>
      <c r="C535" s="17" t="str">
        <f>IF(EXACT("Percent", Pets!$C20),,IF(EXACT("Count", Pets!$C20),,IF(EXACT("", Pets!$C20),,Pets!$C20)))</f>
        <v>Green Duck</v>
      </c>
      <c r="D535" s="46" t="str">
        <f>IF(EXACT("Percent", Pets!$C20),,IF(EXACT("Count", Pets!$C20),,IF(EXACT("", Pets!$C20),,Pets!$G20)))</f>
        <v/>
      </c>
    </row>
    <row r="536">
      <c r="A536" s="17" t="s">
        <v>7</v>
      </c>
      <c r="B536" s="17" t="str">
        <f>IF(EXACT("Percent", Pets!$C20),,IF(EXACT("Count", Pets!$C20),,IF(EXACT("", Pets!$C20),,Pets!$B20)))</f>
        <v>Common</v>
      </c>
      <c r="C536" s="17" t="str">
        <f>IF(EXACT("Percent", Pets!$C20),,IF(EXACT("Count", Pets!$C20),,IF(EXACT("", Pets!$C20),,Pets!$C20)))</f>
        <v>Green Duck</v>
      </c>
      <c r="D536" s="46" t="str">
        <f>IF(EXACT("Percent", Pets!$C20),,IF(EXACT("Count", Pets!$C20),,IF(EXACT("", Pets!$C20),,Pets!$H20)))</f>
        <v/>
      </c>
    </row>
    <row r="537">
      <c r="A537" s="17" t="s">
        <v>3</v>
      </c>
      <c r="B537" s="17" t="str">
        <f>IF(EXACT("Percent", Pets!C27),,IF(EXACT("Count", Pets!C27),,IF(EXACT("", Pets!C27),,Pets!B27)))</f>
        <v>Common</v>
      </c>
      <c r="C537" s="17" t="str">
        <f>IF(EXACT("Percent", Pets!C27),,IF(EXACT("Count", Pets!C27),,IF(EXACT("", Pets!C27),,Pets!C27)))</f>
        <v>Grey Mule</v>
      </c>
      <c r="D537" s="46" t="str">
        <f>IF(EXACT("Percent", Pets!C27),,IF(EXACT("Count", Pets!C27),,IF(EXACT("", Pets!C27),,Pets!D27)))</f>
        <v/>
      </c>
    </row>
    <row r="538">
      <c r="A538" s="17" t="s">
        <v>4</v>
      </c>
      <c r="B538" s="17" t="str">
        <f>IF(EXACT("Percent", Pets!$C27),,IF(EXACT("Count", Pets!$C27),,IF(EXACT("", Pets!$C27),,Pets!$B27)))</f>
        <v>Common</v>
      </c>
      <c r="C538" s="17" t="str">
        <f>IF(EXACT("Percent", Pets!$C27),,IF(EXACT("Count", Pets!$C27),,IF(EXACT("", Pets!$C27),,Pets!$C27)))</f>
        <v>Grey Mule</v>
      </c>
      <c r="D538" s="46" t="str">
        <f>IF(EXACT("Percent", Pets!$C27),,IF(EXACT("Count", Pets!$C27),,IF(EXACT("", Pets!$C27),,Pets!$E27)))</f>
        <v/>
      </c>
    </row>
    <row r="539">
      <c r="A539" s="17" t="s">
        <v>5</v>
      </c>
      <c r="B539" s="17" t="str">
        <f>IF(EXACT("Percent", Pets!$C27),,IF(EXACT("Count", Pets!$C27),,IF(EXACT("", Pets!$C27),,Pets!$B27)))</f>
        <v>Common</v>
      </c>
      <c r="C539" s="17" t="str">
        <f>IF(EXACT("Percent", Pets!$C27),,IF(EXACT("Count", Pets!$C27),,IF(EXACT("", Pets!$C27),,Pets!$C27)))</f>
        <v>Grey Mule</v>
      </c>
      <c r="D539" s="46" t="str">
        <f>IF(EXACT("Percent", Pets!$C27),,IF(EXACT("Count", Pets!$C27),,IF(EXACT("", Pets!$C27),,Pets!$F27)))</f>
        <v/>
      </c>
    </row>
    <row r="540">
      <c r="A540" s="17" t="s">
        <v>6</v>
      </c>
      <c r="B540" s="17" t="str">
        <f>IF(EXACT("Percent", Pets!$C27),,IF(EXACT("Count", Pets!$C27),,IF(EXACT("", Pets!$C27),,Pets!$B27)))</f>
        <v>Common</v>
      </c>
      <c r="C540" s="17" t="str">
        <f>IF(EXACT("Percent", Pets!$C27),,IF(EXACT("Count", Pets!$C27),,IF(EXACT("", Pets!$C27),,Pets!$C27)))</f>
        <v>Grey Mule</v>
      </c>
      <c r="D540" s="46" t="str">
        <f>IF(EXACT("Percent", Pets!$C27),,IF(EXACT("Count", Pets!$C27),,IF(EXACT("", Pets!$C27),,Pets!$G27)))</f>
        <v/>
      </c>
    </row>
    <row r="541">
      <c r="A541" s="17" t="s">
        <v>7</v>
      </c>
      <c r="B541" s="17" t="str">
        <f>IF(EXACT("Percent", Pets!$C27),,IF(EXACT("Count", Pets!$C27),,IF(EXACT("", Pets!$C27),,Pets!$B27)))</f>
        <v>Common</v>
      </c>
      <c r="C541" s="17" t="str">
        <f>IF(EXACT("Percent", Pets!$C27),,IF(EXACT("Count", Pets!$C27),,IF(EXACT("", Pets!$C27),,Pets!$C27)))</f>
        <v>Grey Mule</v>
      </c>
      <c r="D541" s="46" t="str">
        <f>IF(EXACT("Percent", Pets!$C27),,IF(EXACT("Count", Pets!$C27),,IF(EXACT("", Pets!$C27),,Pets!$H27)))</f>
        <v/>
      </c>
    </row>
    <row r="542">
      <c r="A542" s="17" t="s">
        <v>3</v>
      </c>
      <c r="B542" s="17" t="str">
        <f>IF(EXACT("Percent", Pets!C68),,IF(EXACT("Count", Pets!C68),,IF(EXACT("", Pets!C68),,Pets!B68)))</f>
        <v>Uncommon</v>
      </c>
      <c r="C542" s="17" t="str">
        <f>IF(EXACT("Percent", Pets!C68),,IF(EXACT("Count", Pets!C68),,IF(EXACT("", Pets!C68),,Pets!C68)))</f>
        <v>Grumpy Chameleon</v>
      </c>
      <c r="D542" s="46" t="str">
        <f>IF(EXACT("Percent", Pets!C68),,IF(EXACT("Count", Pets!C68),,IF(EXACT("", Pets!C68),,Pets!D68)))</f>
        <v/>
      </c>
    </row>
    <row r="543">
      <c r="A543" s="17" t="s">
        <v>4</v>
      </c>
      <c r="B543" s="17" t="str">
        <f>IF(EXACT("Percent", Pets!$C68),,IF(EXACT("Count", Pets!$C68),,IF(EXACT("", Pets!$C68),,Pets!$B68)))</f>
        <v>Uncommon</v>
      </c>
      <c r="C543" s="17" t="str">
        <f>IF(EXACT("Percent", Pets!$C68),,IF(EXACT("Count", Pets!$C68),,IF(EXACT("", Pets!$C68),,Pets!$C68)))</f>
        <v>Grumpy Chameleon</v>
      </c>
      <c r="D543" s="46" t="str">
        <f>IF(EXACT("Percent", Pets!$C68),,IF(EXACT("Count", Pets!$C68),,IF(EXACT("", Pets!$C68),,Pets!$E68)))</f>
        <v/>
      </c>
    </row>
    <row r="544">
      <c r="A544" s="17" t="s">
        <v>5</v>
      </c>
      <c r="B544" s="17" t="str">
        <f>IF(EXACT("Percent", Pets!$C68),,IF(EXACT("Count", Pets!$C68),,IF(EXACT("", Pets!$C68),,Pets!$B68)))</f>
        <v>Uncommon</v>
      </c>
      <c r="C544" s="17" t="str">
        <f>IF(EXACT("Percent", Pets!$C68),,IF(EXACT("Count", Pets!$C68),,IF(EXACT("", Pets!$C68),,Pets!$C68)))</f>
        <v>Grumpy Chameleon</v>
      </c>
      <c r="D544" s="46" t="str">
        <f>IF(EXACT("Percent", Pets!$C68),,IF(EXACT("Count", Pets!$C68),,IF(EXACT("", Pets!$C68),,Pets!$F68)))</f>
        <v/>
      </c>
    </row>
    <row r="545">
      <c r="A545" s="17" t="s">
        <v>6</v>
      </c>
      <c r="B545" s="17" t="str">
        <f>IF(EXACT("Percent", Pets!$C68),,IF(EXACT("Count", Pets!$C68),,IF(EXACT("", Pets!$C68),,Pets!$B68)))</f>
        <v>Uncommon</v>
      </c>
      <c r="C545" s="17" t="str">
        <f>IF(EXACT("Percent", Pets!$C68),,IF(EXACT("Count", Pets!$C68),,IF(EXACT("", Pets!$C68),,Pets!$C68)))</f>
        <v>Grumpy Chameleon</v>
      </c>
      <c r="D545" s="46" t="str">
        <f>IF(EXACT("Percent", Pets!$C68),,IF(EXACT("Count", Pets!$C68),,IF(EXACT("", Pets!$C68),,Pets!$G68)))</f>
        <v/>
      </c>
    </row>
    <row r="546">
      <c r="A546" s="17" t="s">
        <v>7</v>
      </c>
      <c r="B546" s="17" t="str">
        <f>IF(EXACT("Percent", Pets!$C68),,IF(EXACT("Count", Pets!$C68),,IF(EXACT("", Pets!$C68),,Pets!$B68)))</f>
        <v>Uncommon</v>
      </c>
      <c r="C546" s="17" t="str">
        <f>IF(EXACT("Percent", Pets!$C68),,IF(EXACT("Count", Pets!$C68),,IF(EXACT("", Pets!$C68),,Pets!$C68)))</f>
        <v>Grumpy Chameleon</v>
      </c>
      <c r="D546" s="46" t="str">
        <f>IF(EXACT("Percent", Pets!$C68),,IF(EXACT("Count", Pets!$C68),,IF(EXACT("", Pets!$C68),,Pets!$H68)))</f>
        <v/>
      </c>
    </row>
    <row r="547">
      <c r="A547" s="17" t="s">
        <v>3</v>
      </c>
      <c r="B547" s="17" t="str">
        <f>IF(EXACT("Percent", Pets!C65),,IF(EXACT("Count", Pets!C65),,IF(EXACT("", Pets!C65),,Pets!B65)))</f>
        <v>Uncommon</v>
      </c>
      <c r="C547" s="17" t="str">
        <f>IF(EXACT("Percent", Pets!C65),,IF(EXACT("Count", Pets!C65),,IF(EXACT("", Pets!C65),,Pets!C65)))</f>
        <v>Happy Iguana</v>
      </c>
      <c r="D547" s="46" t="str">
        <f>IF(EXACT("Percent", Pets!C65),,IF(EXACT("Count", Pets!C65),,IF(EXACT("", Pets!C65),,Pets!D65)))</f>
        <v/>
      </c>
    </row>
    <row r="548">
      <c r="A548" s="17" t="s">
        <v>4</v>
      </c>
      <c r="B548" s="17" t="str">
        <f>IF(EXACT("Percent", Pets!$C65),,IF(EXACT("Count", Pets!$C65),,IF(EXACT("", Pets!$C65),,Pets!$B65)))</f>
        <v>Uncommon</v>
      </c>
      <c r="C548" s="17" t="str">
        <f>IF(EXACT("Percent", Pets!$C65),,IF(EXACT("Count", Pets!$C65),,IF(EXACT("", Pets!$C65),,Pets!$C65)))</f>
        <v>Happy Iguana</v>
      </c>
      <c r="D548" s="46" t="str">
        <f>IF(EXACT("Percent", Pets!$C65),,IF(EXACT("Count", Pets!$C65),,IF(EXACT("", Pets!$C65),,Pets!$E65)))</f>
        <v/>
      </c>
    </row>
    <row r="549">
      <c r="A549" s="17" t="s">
        <v>5</v>
      </c>
      <c r="B549" s="17" t="str">
        <f>IF(EXACT("Percent", Pets!$C65),,IF(EXACT("Count", Pets!$C65),,IF(EXACT("", Pets!$C65),,Pets!$B65)))</f>
        <v>Uncommon</v>
      </c>
      <c r="C549" s="17" t="str">
        <f>IF(EXACT("Percent", Pets!$C65),,IF(EXACT("Count", Pets!$C65),,IF(EXACT("", Pets!$C65),,Pets!$C65)))</f>
        <v>Happy Iguana</v>
      </c>
      <c r="D549" s="46" t="str">
        <f>IF(EXACT("Percent", Pets!$C65),,IF(EXACT("Count", Pets!$C65),,IF(EXACT("", Pets!$C65),,Pets!$F65)))</f>
        <v/>
      </c>
    </row>
    <row r="550">
      <c r="A550" s="17" t="s">
        <v>6</v>
      </c>
      <c r="B550" s="17" t="str">
        <f>IF(EXACT("Percent", Pets!$C65),,IF(EXACT("Count", Pets!$C65),,IF(EXACT("", Pets!$C65),,Pets!$B65)))</f>
        <v>Uncommon</v>
      </c>
      <c r="C550" s="17" t="str">
        <f>IF(EXACT("Percent", Pets!$C65),,IF(EXACT("Count", Pets!$C65),,IF(EXACT("", Pets!$C65),,Pets!$C65)))</f>
        <v>Happy Iguana</v>
      </c>
      <c r="D550" s="46" t="str">
        <f>IF(EXACT("Percent", Pets!$C65),,IF(EXACT("Count", Pets!$C65),,IF(EXACT("", Pets!$C65),,Pets!$G65)))</f>
        <v/>
      </c>
    </row>
    <row r="551">
      <c r="A551" s="17" t="s">
        <v>7</v>
      </c>
      <c r="B551" s="17" t="str">
        <f>IF(EXACT("Percent", Pets!$C65),,IF(EXACT("Count", Pets!$C65),,IF(EXACT("", Pets!$C65),,Pets!$B65)))</f>
        <v>Uncommon</v>
      </c>
      <c r="C551" s="17" t="str">
        <f>IF(EXACT("Percent", Pets!$C65),,IF(EXACT("Count", Pets!$C65),,IF(EXACT("", Pets!$C65),,Pets!$C65)))</f>
        <v>Happy Iguana</v>
      </c>
      <c r="D551" s="46" t="str">
        <f>IF(EXACT("Percent", Pets!$C65),,IF(EXACT("Count", Pets!$C65),,IF(EXACT("", Pets!$C65),,Pets!$H65)))</f>
        <v/>
      </c>
    </row>
    <row r="552">
      <c r="A552" s="17" t="s">
        <v>3</v>
      </c>
      <c r="B552" s="17" t="str">
        <f>IF(EXACT("Percent", Pets!C153),,IF(EXACT("Count", Pets!C153),,IF(EXACT("", Pets!C153),,Pets!B153)))</f>
        <v>Rare</v>
      </c>
      <c r="C552" s="17" t="str">
        <f>IF(EXACT("Percent", Pets!C153),,IF(EXACT("Count", Pets!C153),,IF(EXACT("", Pets!C153),,Pets!C153)))</f>
        <v>Hazey Dragonette</v>
      </c>
      <c r="D552" s="46" t="str">
        <f>IF(EXACT("Percent", Pets!C153),,IF(EXACT("Count", Pets!C153),,IF(EXACT("", Pets!C153),,Pets!D153)))</f>
        <v/>
      </c>
    </row>
    <row r="553">
      <c r="A553" s="17" t="s">
        <v>4</v>
      </c>
      <c r="B553" s="17" t="str">
        <f>IF(EXACT("Percent", Pets!$C153),,IF(EXACT("Count", Pets!$C153),,IF(EXACT("", Pets!$C153),,Pets!$B153)))</f>
        <v>Rare</v>
      </c>
      <c r="C553" s="17" t="str">
        <f>IF(EXACT("Percent", Pets!$C153),,IF(EXACT("Count", Pets!$C153),,IF(EXACT("", Pets!$C153),,Pets!$C153)))</f>
        <v>Hazey Dragonette</v>
      </c>
      <c r="D553" s="46" t="str">
        <f>IF(EXACT("Percent", Pets!$C153),,IF(EXACT("Count", Pets!$C153),,IF(EXACT("", Pets!$C153),,Pets!$E153)))</f>
        <v/>
      </c>
    </row>
    <row r="554">
      <c r="A554" s="17" t="s">
        <v>5</v>
      </c>
      <c r="B554" s="17" t="str">
        <f>IF(EXACT("Percent", Pets!$C153),,IF(EXACT("Count", Pets!$C153),,IF(EXACT("", Pets!$C153),,Pets!$B153)))</f>
        <v>Rare</v>
      </c>
      <c r="C554" s="17" t="str">
        <f>IF(EXACT("Percent", Pets!$C153),,IF(EXACT("Count", Pets!$C153),,IF(EXACT("", Pets!$C153),,Pets!$C153)))</f>
        <v>Hazey Dragonette</v>
      </c>
      <c r="D554" s="46" t="str">
        <f>IF(EXACT("Percent", Pets!$C153),,IF(EXACT("Count", Pets!$C153),,IF(EXACT("", Pets!$C153),,Pets!$F153)))</f>
        <v/>
      </c>
    </row>
    <row r="555">
      <c r="A555" s="17" t="s">
        <v>6</v>
      </c>
      <c r="B555" s="17" t="str">
        <f>IF(EXACT("Percent", Pets!$C153),,IF(EXACT("Count", Pets!$C153),,IF(EXACT("", Pets!$C153),,Pets!$B153)))</f>
        <v>Rare</v>
      </c>
      <c r="C555" s="17" t="str">
        <f>IF(EXACT("Percent", Pets!$C153),,IF(EXACT("Count", Pets!$C153),,IF(EXACT("", Pets!$C153),,Pets!$C153)))</f>
        <v>Hazey Dragonette</v>
      </c>
      <c r="D555" s="46" t="str">
        <f>IF(EXACT("Percent", Pets!$C153),,IF(EXACT("Count", Pets!$C153),,IF(EXACT("", Pets!$C153),,Pets!$G153)))</f>
        <v/>
      </c>
    </row>
    <row r="556">
      <c r="A556" s="17" t="s">
        <v>7</v>
      </c>
      <c r="B556" s="17" t="str">
        <f>IF(EXACT("Percent", Pets!$C153),,IF(EXACT("Count", Pets!$C153),,IF(EXACT("", Pets!$C153),,Pets!$B153)))</f>
        <v>Rare</v>
      </c>
      <c r="C556" s="17" t="str">
        <f>IF(EXACT("Percent", Pets!$C153),,IF(EXACT("Count", Pets!$C153),,IF(EXACT("", Pets!$C153),,Pets!$C153)))</f>
        <v>Hazey Dragonette</v>
      </c>
      <c r="D556" s="46" t="str">
        <f>IF(EXACT("Percent", Pets!$C153),,IF(EXACT("Count", Pets!$C153),,IF(EXACT("", Pets!$C153),,Pets!$H153)))</f>
        <v/>
      </c>
    </row>
    <row r="557">
      <c r="A557" s="17" t="s">
        <v>3</v>
      </c>
      <c r="B557" s="17" t="str">
        <f>IF(EXACT("Percent", Pets!C257),,IF(EXACT("Count", Pets!C257),,IF(EXACT("", Pets!C257),,Pets!B257)))</f>
        <v>Ascended</v>
      </c>
      <c r="C557" s="17" t="str">
        <f>IF(EXACT("Percent", Pets!C257),,IF(EXACT("Count", Pets!C257),,IF(EXACT("", Pets!C257),,Pets!C257)))</f>
        <v>Hell's Gatekeeper</v>
      </c>
      <c r="D557" s="46" t="str">
        <f>IF(EXACT("Percent", Pets!C257),,IF(EXACT("Count", Pets!C257),,IF(EXACT("", Pets!C257),,Pets!D257)))</f>
        <v/>
      </c>
    </row>
    <row r="558">
      <c r="A558" s="17" t="s">
        <v>4</v>
      </c>
      <c r="B558" s="17" t="str">
        <f>IF(EXACT("Percent", Pets!$C257),,IF(EXACT("Count", Pets!$C257),,IF(EXACT("", Pets!$C257),,Pets!$B257)))</f>
        <v>Ascended</v>
      </c>
      <c r="C558" s="17" t="str">
        <f>IF(EXACT("Percent", Pets!$C257),,IF(EXACT("Count", Pets!$C257),,IF(EXACT("", Pets!$C257),,Pets!$C257)))</f>
        <v>Hell's Gatekeeper</v>
      </c>
      <c r="D558" s="46" t="str">
        <f>IF(EXACT("Percent", Pets!$C257),,IF(EXACT("Count", Pets!$C257),,IF(EXACT("", Pets!$C257),,Pets!$E257)))</f>
        <v/>
      </c>
    </row>
    <row r="559">
      <c r="A559" s="17" t="s">
        <v>5</v>
      </c>
      <c r="B559" s="17" t="str">
        <f>IF(EXACT("Percent", Pets!$C257),,IF(EXACT("Count", Pets!$C257),,IF(EXACT("", Pets!$C257),,Pets!$B257)))</f>
        <v>Ascended</v>
      </c>
      <c r="C559" s="17" t="str">
        <f>IF(EXACT("Percent", Pets!$C257),,IF(EXACT("Count", Pets!$C257),,IF(EXACT("", Pets!$C257),,Pets!$C257)))</f>
        <v>Hell's Gatekeeper</v>
      </c>
      <c r="D559" s="46" t="str">
        <f>IF(EXACT("Percent", Pets!$C257),,IF(EXACT("Count", Pets!$C257),,IF(EXACT("", Pets!$C257),,Pets!$F257)))</f>
        <v/>
      </c>
    </row>
    <row r="560">
      <c r="A560" s="17" t="s">
        <v>6</v>
      </c>
      <c r="B560" s="17" t="str">
        <f>IF(EXACT("Percent", Pets!$C257),,IF(EXACT("Count", Pets!$C257),,IF(EXACT("", Pets!$C257),,Pets!$B257)))</f>
        <v>Ascended</v>
      </c>
      <c r="C560" s="17" t="str">
        <f>IF(EXACT("Percent", Pets!$C257),,IF(EXACT("Count", Pets!$C257),,IF(EXACT("", Pets!$C257),,Pets!$C257)))</f>
        <v>Hell's Gatekeeper</v>
      </c>
      <c r="D560" s="46" t="str">
        <f>IF(EXACT("Percent", Pets!$C257),,IF(EXACT("Count", Pets!$C257),,IF(EXACT("", Pets!$C257),,Pets!$G257)))</f>
        <v/>
      </c>
    </row>
    <row r="561">
      <c r="A561" s="17" t="s">
        <v>7</v>
      </c>
      <c r="B561" s="17" t="str">
        <f>IF(EXACT("Percent", Pets!$C257),,IF(EXACT("Count", Pets!$C257),,IF(EXACT("", Pets!$C257),,Pets!$B257)))</f>
        <v>Ascended</v>
      </c>
      <c r="C561" s="17" t="str">
        <f>IF(EXACT("Percent", Pets!$C257),,IF(EXACT("Count", Pets!$C257),,IF(EXACT("", Pets!$C257),,Pets!$C257)))</f>
        <v>Hell's Gatekeeper</v>
      </c>
      <c r="D561" s="46" t="str">
        <f>IF(EXACT("Percent", Pets!$C257),,IF(EXACT("Count", Pets!$C257),,IF(EXACT("", Pets!$C257),,Pets!$H257)))</f>
        <v/>
      </c>
    </row>
    <row r="562">
      <c r="A562" s="17" t="s">
        <v>3</v>
      </c>
      <c r="B562" s="17" t="str">
        <f>IF(EXACT("Percent", Pets!C112),,IF(EXACT("Count", Pets!C112),,IF(EXACT("", Pets!C112),,Pets!B112)))</f>
        <v>Rare</v>
      </c>
      <c r="C562" s="17" t="str">
        <f>IF(EXACT("Percent", Pets!C112),,IF(EXACT("Count", Pets!C112),,IF(EXACT("", Pets!C112),,Pets!C112)))</f>
        <v>Hippo</v>
      </c>
      <c r="D562" s="46" t="str">
        <f>IF(EXACT("Percent", Pets!C112),,IF(EXACT("Count", Pets!C112),,IF(EXACT("", Pets!C112),,Pets!D112)))</f>
        <v/>
      </c>
    </row>
    <row r="563">
      <c r="A563" s="17" t="s">
        <v>4</v>
      </c>
      <c r="B563" s="17" t="str">
        <f>IF(EXACT("Percent", Pets!$C112),,IF(EXACT("Count", Pets!$C112),,IF(EXACT("", Pets!$C112),,Pets!$B112)))</f>
        <v>Rare</v>
      </c>
      <c r="C563" s="17" t="str">
        <f>IF(EXACT("Percent", Pets!$C112),,IF(EXACT("Count", Pets!$C112),,IF(EXACT("", Pets!$C112),,Pets!$C112)))</f>
        <v>Hippo</v>
      </c>
      <c r="D563" s="46" t="str">
        <f>IF(EXACT("Percent", Pets!$C112),,IF(EXACT("Count", Pets!$C112),,IF(EXACT("", Pets!$C112),,Pets!$E112)))</f>
        <v/>
      </c>
    </row>
    <row r="564">
      <c r="A564" s="17" t="s">
        <v>5</v>
      </c>
      <c r="B564" s="17" t="str">
        <f>IF(EXACT("Percent", Pets!$C112),,IF(EXACT("Count", Pets!$C112),,IF(EXACT("", Pets!$C112),,Pets!$B112)))</f>
        <v>Rare</v>
      </c>
      <c r="C564" s="17" t="str">
        <f>IF(EXACT("Percent", Pets!$C112),,IF(EXACT("Count", Pets!$C112),,IF(EXACT("", Pets!$C112),,Pets!$C112)))</f>
        <v>Hippo</v>
      </c>
      <c r="D564" s="46" t="str">
        <f>IF(EXACT("Percent", Pets!$C112),,IF(EXACT("Count", Pets!$C112),,IF(EXACT("", Pets!$C112),,Pets!$F112)))</f>
        <v/>
      </c>
    </row>
    <row r="565">
      <c r="A565" s="17" t="s">
        <v>6</v>
      </c>
      <c r="B565" s="17" t="str">
        <f>IF(EXACT("Percent", Pets!$C112),,IF(EXACT("Count", Pets!$C112),,IF(EXACT("", Pets!$C112),,Pets!$B112)))</f>
        <v>Rare</v>
      </c>
      <c r="C565" s="17" t="str">
        <f>IF(EXACT("Percent", Pets!$C112),,IF(EXACT("Count", Pets!$C112),,IF(EXACT("", Pets!$C112),,Pets!$C112)))</f>
        <v>Hippo</v>
      </c>
      <c r="D565" s="46" t="str">
        <f>IF(EXACT("Percent", Pets!$C112),,IF(EXACT("Count", Pets!$C112),,IF(EXACT("", Pets!$C112),,Pets!$G112)))</f>
        <v/>
      </c>
    </row>
    <row r="566">
      <c r="A566" s="17" t="s">
        <v>7</v>
      </c>
      <c r="B566" s="17" t="str">
        <f>IF(EXACT("Percent", Pets!$C112),,IF(EXACT("Count", Pets!$C112),,IF(EXACT("", Pets!$C112),,Pets!$B112)))</f>
        <v>Rare</v>
      </c>
      <c r="C566" s="17" t="str">
        <f>IF(EXACT("Percent", Pets!$C112),,IF(EXACT("Count", Pets!$C112),,IF(EXACT("", Pets!$C112),,Pets!$C112)))</f>
        <v>Hippo</v>
      </c>
      <c r="D566" s="46" t="str">
        <f>IF(EXACT("Percent", Pets!$C112),,IF(EXACT("Count", Pets!$C112),,IF(EXACT("", Pets!$C112),,Pets!$H112)))</f>
        <v/>
      </c>
    </row>
    <row r="567">
      <c r="A567" s="17" t="s">
        <v>3</v>
      </c>
      <c r="B567" s="17" t="str">
        <f>IF(EXACT("Percent", Pets!C265),,IF(EXACT("Count", Pets!C265),,IF(EXACT("", Pets!C265),,Pets!B265)))</f>
        <v>Mythical</v>
      </c>
      <c r="C567" s="17" t="str">
        <f>IF(EXACT("Percent", Pets!C265),,IF(EXACT("Count", Pets!C265),,IF(EXACT("", Pets!C265),,Pets!C265)))</f>
        <v>Hive Lord</v>
      </c>
      <c r="D567" s="46" t="str">
        <f>IF(EXACT("Percent", Pets!C265),,IF(EXACT("Count", Pets!C265),,IF(EXACT("", Pets!C265),,Pets!D265)))</f>
        <v/>
      </c>
    </row>
    <row r="568">
      <c r="A568" s="17" t="s">
        <v>4</v>
      </c>
      <c r="B568" s="17" t="str">
        <f>IF(EXACT("Percent", Pets!$C265),,IF(EXACT("Count", Pets!$C265),,IF(EXACT("", Pets!$C265),,Pets!$B265)))</f>
        <v>Mythical</v>
      </c>
      <c r="C568" s="17" t="str">
        <f>IF(EXACT("Percent", Pets!$C265),,IF(EXACT("Count", Pets!$C265),,IF(EXACT("", Pets!$C265),,Pets!$C265)))</f>
        <v>Hive Lord</v>
      </c>
      <c r="D568" s="46" t="str">
        <f>IF(EXACT("Percent", Pets!$C265),,IF(EXACT("Count", Pets!$C265),,IF(EXACT("", Pets!$C265),,Pets!$E265)))</f>
        <v/>
      </c>
    </row>
    <row r="569">
      <c r="A569" s="17" t="s">
        <v>5</v>
      </c>
      <c r="B569" s="17" t="str">
        <f>IF(EXACT("Percent", Pets!$C265),,IF(EXACT("Count", Pets!$C265),,IF(EXACT("", Pets!$C265),,Pets!$B265)))</f>
        <v>Mythical</v>
      </c>
      <c r="C569" s="17" t="str">
        <f>IF(EXACT("Percent", Pets!$C265),,IF(EXACT("Count", Pets!$C265),,IF(EXACT("", Pets!$C265),,Pets!$C265)))</f>
        <v>Hive Lord</v>
      </c>
      <c r="D569" s="46" t="str">
        <f>IF(EXACT("Percent", Pets!$C265),,IF(EXACT("Count", Pets!$C265),,IF(EXACT("", Pets!$C265),,Pets!$F265)))</f>
        <v/>
      </c>
    </row>
    <row r="570">
      <c r="A570" s="17" t="s">
        <v>6</v>
      </c>
      <c r="B570" s="17" t="str">
        <f>IF(EXACT("Percent", Pets!$C265),,IF(EXACT("Count", Pets!$C265),,IF(EXACT("", Pets!$C265),,Pets!$B265)))</f>
        <v>Mythical</v>
      </c>
      <c r="C570" s="17" t="str">
        <f>IF(EXACT("Percent", Pets!$C265),,IF(EXACT("Count", Pets!$C265),,IF(EXACT("", Pets!$C265),,Pets!$C265)))</f>
        <v>Hive Lord</v>
      </c>
      <c r="D570" s="46" t="str">
        <f>IF(EXACT("Percent", Pets!$C265),,IF(EXACT("Count", Pets!$C265),,IF(EXACT("", Pets!$C265),,Pets!$G265)))</f>
        <v/>
      </c>
    </row>
    <row r="571">
      <c r="A571" s="17" t="s">
        <v>7</v>
      </c>
      <c r="B571" s="17" t="str">
        <f>IF(EXACT("Percent", Pets!$C265),,IF(EXACT("Count", Pets!$C265),,IF(EXACT("", Pets!$C265),,Pets!$B265)))</f>
        <v>Mythical</v>
      </c>
      <c r="C571" s="17" t="str">
        <f>IF(EXACT("Percent", Pets!$C265),,IF(EXACT("Count", Pets!$C265),,IF(EXACT("", Pets!$C265),,Pets!$C265)))</f>
        <v>Hive Lord</v>
      </c>
      <c r="D571" s="46" t="str">
        <f>IF(EXACT("Percent", Pets!$C265),,IF(EXACT("Count", Pets!$C265),,IF(EXACT("", Pets!$C265),,Pets!$H265)))</f>
        <v/>
      </c>
    </row>
    <row r="572">
      <c r="A572" s="17" t="s">
        <v>3</v>
      </c>
      <c r="B572" s="17" t="str">
        <f>IF(EXACT("Percent", Pets!C188),,IF(EXACT("Count", Pets!C188),,IF(EXACT("", Pets!C188),,Pets!B188)))</f>
        <v>Epic</v>
      </c>
      <c r="C572" s="17" t="str">
        <f>IF(EXACT("Percent", Pets!C188),,IF(EXACT("Count", Pets!C188),,IF(EXACT("", Pets!C188),,Pets!C188)))</f>
        <v>Holy Potato</v>
      </c>
      <c r="D572" s="46" t="str">
        <f>IF(EXACT("Percent", Pets!C188),,IF(EXACT("Count", Pets!C188),,IF(EXACT("", Pets!C188),,Pets!D188)))</f>
        <v/>
      </c>
    </row>
    <row r="573">
      <c r="A573" s="17" t="s">
        <v>4</v>
      </c>
      <c r="B573" s="17" t="str">
        <f>IF(EXACT("Percent", Pets!$C188),,IF(EXACT("Count", Pets!$C188),,IF(EXACT("", Pets!$C188),,Pets!$B188)))</f>
        <v>Epic</v>
      </c>
      <c r="C573" s="17" t="str">
        <f>IF(EXACT("Percent", Pets!$C188),,IF(EXACT("Count", Pets!$C188),,IF(EXACT("", Pets!$C188),,Pets!$C188)))</f>
        <v>Holy Potato</v>
      </c>
      <c r="D573" s="46" t="str">
        <f>IF(EXACT("Percent", Pets!$C188),,IF(EXACT("Count", Pets!$C188),,IF(EXACT("", Pets!$C188),,Pets!$E188)))</f>
        <v/>
      </c>
    </row>
    <row r="574">
      <c r="A574" s="17" t="s">
        <v>5</v>
      </c>
      <c r="B574" s="17" t="str">
        <f>IF(EXACT("Percent", Pets!$C188),,IF(EXACT("Count", Pets!$C188),,IF(EXACT("", Pets!$C188),,Pets!$B188)))</f>
        <v>Epic</v>
      </c>
      <c r="C574" s="17" t="str">
        <f>IF(EXACT("Percent", Pets!$C188),,IF(EXACT("Count", Pets!$C188),,IF(EXACT("", Pets!$C188),,Pets!$C188)))</f>
        <v>Holy Potato</v>
      </c>
      <c r="D574" s="46" t="str">
        <f>IF(EXACT("Percent", Pets!$C188),,IF(EXACT("Count", Pets!$C188),,IF(EXACT("", Pets!$C188),,Pets!$F188)))</f>
        <v/>
      </c>
    </row>
    <row r="575">
      <c r="A575" s="17" t="s">
        <v>6</v>
      </c>
      <c r="B575" s="17" t="str">
        <f>IF(EXACT("Percent", Pets!$C188),,IF(EXACT("Count", Pets!$C188),,IF(EXACT("", Pets!$C188),,Pets!$B188)))</f>
        <v>Epic</v>
      </c>
      <c r="C575" s="17" t="str">
        <f>IF(EXACT("Percent", Pets!$C188),,IF(EXACT("Count", Pets!$C188),,IF(EXACT("", Pets!$C188),,Pets!$C188)))</f>
        <v>Holy Potato</v>
      </c>
      <c r="D575" s="46" t="str">
        <f>IF(EXACT("Percent", Pets!$C188),,IF(EXACT("Count", Pets!$C188),,IF(EXACT("", Pets!$C188),,Pets!$G188)))</f>
        <v/>
      </c>
    </row>
    <row r="576">
      <c r="A576" s="17" t="s">
        <v>7</v>
      </c>
      <c r="B576" s="17" t="str">
        <f>IF(EXACT("Percent", Pets!$C188),,IF(EXACT("Count", Pets!$C188),,IF(EXACT("", Pets!$C188),,Pets!$B188)))</f>
        <v>Epic</v>
      </c>
      <c r="C576" s="17" t="str">
        <f>IF(EXACT("Percent", Pets!$C188),,IF(EXACT("Count", Pets!$C188),,IF(EXACT("", Pets!$C188),,Pets!$C188)))</f>
        <v>Holy Potato</v>
      </c>
      <c r="D576" s="46" t="str">
        <f>IF(EXACT("Percent", Pets!$C188),,IF(EXACT("Count", Pets!$C188),,IF(EXACT("", Pets!$C188),,Pets!$H188)))</f>
        <v/>
      </c>
    </row>
    <row r="577">
      <c r="A577" s="17" t="s">
        <v>3</v>
      </c>
      <c r="B577" s="17" t="str">
        <f>IF(EXACT("Percent", Pets!C129),,IF(EXACT("Count", Pets!C129),,IF(EXACT("", Pets!C129),,Pets!B129)))</f>
        <v>Rare</v>
      </c>
      <c r="C577" s="17" t="str">
        <f>IF(EXACT("Percent", Pets!C129),,IF(EXACT("Count", Pets!C129),,IF(EXACT("", Pets!C129),,Pets!C129)))</f>
        <v>Honey Bee</v>
      </c>
      <c r="D577" s="46" t="str">
        <f>IF(EXACT("Percent", Pets!C129),,IF(EXACT("Count", Pets!C129),,IF(EXACT("", Pets!C129),,Pets!D129)))</f>
        <v/>
      </c>
    </row>
    <row r="578">
      <c r="A578" s="17" t="s">
        <v>4</v>
      </c>
      <c r="B578" s="17" t="str">
        <f>IF(EXACT("Percent", Pets!$C129),,IF(EXACT("Count", Pets!$C129),,IF(EXACT("", Pets!$C129),,Pets!$B129)))</f>
        <v>Rare</v>
      </c>
      <c r="C578" s="17" t="str">
        <f>IF(EXACT("Percent", Pets!$C129),,IF(EXACT("Count", Pets!$C129),,IF(EXACT("", Pets!$C129),,Pets!$C129)))</f>
        <v>Honey Bee</v>
      </c>
      <c r="D578" s="46" t="str">
        <f>IF(EXACT("Percent", Pets!$C129),,IF(EXACT("Count", Pets!$C129),,IF(EXACT("", Pets!$C129),,Pets!$E129)))</f>
        <v/>
      </c>
    </row>
    <row r="579">
      <c r="A579" s="17" t="s">
        <v>5</v>
      </c>
      <c r="B579" s="17" t="str">
        <f>IF(EXACT("Percent", Pets!$C129),,IF(EXACT("Count", Pets!$C129),,IF(EXACT("", Pets!$C129),,Pets!$B129)))</f>
        <v>Rare</v>
      </c>
      <c r="C579" s="17" t="str">
        <f>IF(EXACT("Percent", Pets!$C129),,IF(EXACT("Count", Pets!$C129),,IF(EXACT("", Pets!$C129),,Pets!$C129)))</f>
        <v>Honey Bee</v>
      </c>
      <c r="D579" s="46" t="str">
        <f>IF(EXACT("Percent", Pets!$C129),,IF(EXACT("Count", Pets!$C129),,IF(EXACT("", Pets!$C129),,Pets!$F129)))</f>
        <v/>
      </c>
    </row>
    <row r="580">
      <c r="A580" s="17" t="s">
        <v>6</v>
      </c>
      <c r="B580" s="17" t="str">
        <f>IF(EXACT("Percent", Pets!$C129),,IF(EXACT("Count", Pets!$C129),,IF(EXACT("", Pets!$C129),,Pets!$B129)))</f>
        <v>Rare</v>
      </c>
      <c r="C580" s="17" t="str">
        <f>IF(EXACT("Percent", Pets!$C129),,IF(EXACT("Count", Pets!$C129),,IF(EXACT("", Pets!$C129),,Pets!$C129)))</f>
        <v>Honey Bee</v>
      </c>
      <c r="D580" s="46" t="str">
        <f>IF(EXACT("Percent", Pets!$C129),,IF(EXACT("Count", Pets!$C129),,IF(EXACT("", Pets!$C129),,Pets!$G129)))</f>
        <v/>
      </c>
    </row>
    <row r="581">
      <c r="A581" s="17" t="s">
        <v>7</v>
      </c>
      <c r="B581" s="17" t="str">
        <f>IF(EXACT("Percent", Pets!$C129),,IF(EXACT("Count", Pets!$C129),,IF(EXACT("", Pets!$C129),,Pets!$B129)))</f>
        <v>Rare</v>
      </c>
      <c r="C581" s="17" t="str">
        <f>IF(EXACT("Percent", Pets!$C129),,IF(EXACT("Count", Pets!$C129),,IF(EXACT("", Pets!$C129),,Pets!$C129)))</f>
        <v>Honey Bee</v>
      </c>
      <c r="D581" s="46" t="str">
        <f>IF(EXACT("Percent", Pets!$C129),,IF(EXACT("Count", Pets!$C129),,IF(EXACT("", Pets!$C129),,Pets!$H129)))</f>
        <v/>
      </c>
    </row>
    <row r="582">
      <c r="A582" s="17" t="s">
        <v>3</v>
      </c>
      <c r="B582" s="17" t="str">
        <f>IF(EXACT("Percent", Pets!C147),,IF(EXACT("Count", Pets!C147),,IF(EXACT("", Pets!C147),,Pets!B147)))</f>
        <v>Rare</v>
      </c>
      <c r="C582" s="17" t="str">
        <f>IF(EXACT("Percent", Pets!C147),,IF(EXACT("Count", Pets!C147),,IF(EXACT("", Pets!C147),,Pets!C147)))</f>
        <v>Ice Cream Hamster</v>
      </c>
      <c r="D582" s="46" t="str">
        <f>IF(EXACT("Percent", Pets!C147),,IF(EXACT("Count", Pets!C147),,IF(EXACT("", Pets!C147),,Pets!D147)))</f>
        <v/>
      </c>
    </row>
    <row r="583">
      <c r="A583" s="17" t="s">
        <v>4</v>
      </c>
      <c r="B583" s="17" t="str">
        <f>IF(EXACT("Percent", Pets!$C147),,IF(EXACT("Count", Pets!$C147),,IF(EXACT("", Pets!$C147),,Pets!$B147)))</f>
        <v>Rare</v>
      </c>
      <c r="C583" s="17" t="str">
        <f>IF(EXACT("Percent", Pets!$C147),,IF(EXACT("Count", Pets!$C147),,IF(EXACT("", Pets!$C147),,Pets!$C147)))</f>
        <v>Ice Cream Hamster</v>
      </c>
      <c r="D583" s="46" t="str">
        <f>IF(EXACT("Percent", Pets!$C147),,IF(EXACT("Count", Pets!$C147),,IF(EXACT("", Pets!$C147),,Pets!$E147)))</f>
        <v/>
      </c>
    </row>
    <row r="584">
      <c r="A584" s="17" t="s">
        <v>5</v>
      </c>
      <c r="B584" s="17" t="str">
        <f>IF(EXACT("Percent", Pets!$C147),,IF(EXACT("Count", Pets!$C147),,IF(EXACT("", Pets!$C147),,Pets!$B147)))</f>
        <v>Rare</v>
      </c>
      <c r="C584" s="17" t="str">
        <f>IF(EXACT("Percent", Pets!$C147),,IF(EXACT("Count", Pets!$C147),,IF(EXACT("", Pets!$C147),,Pets!$C147)))</f>
        <v>Ice Cream Hamster</v>
      </c>
      <c r="D584" s="46" t="str">
        <f>IF(EXACT("Percent", Pets!$C147),,IF(EXACT("Count", Pets!$C147),,IF(EXACT("", Pets!$C147),,Pets!$F147)))</f>
        <v/>
      </c>
    </row>
    <row r="585">
      <c r="A585" s="17" t="s">
        <v>6</v>
      </c>
      <c r="B585" s="17" t="str">
        <f>IF(EXACT("Percent", Pets!$C147),,IF(EXACT("Count", Pets!$C147),,IF(EXACT("", Pets!$C147),,Pets!$B147)))</f>
        <v>Rare</v>
      </c>
      <c r="C585" s="17" t="str">
        <f>IF(EXACT("Percent", Pets!$C147),,IF(EXACT("Count", Pets!$C147),,IF(EXACT("", Pets!$C147),,Pets!$C147)))</f>
        <v>Ice Cream Hamster</v>
      </c>
      <c r="D585" s="46" t="str">
        <f>IF(EXACT("Percent", Pets!$C147),,IF(EXACT("Count", Pets!$C147),,IF(EXACT("", Pets!$C147),,Pets!$G147)))</f>
        <v/>
      </c>
    </row>
    <row r="586">
      <c r="A586" s="17" t="s">
        <v>7</v>
      </c>
      <c r="B586" s="17" t="str">
        <f>IF(EXACT("Percent", Pets!$C147),,IF(EXACT("Count", Pets!$C147),,IF(EXACT("", Pets!$C147),,Pets!$B147)))</f>
        <v>Rare</v>
      </c>
      <c r="C586" s="17" t="str">
        <f>IF(EXACT("Percent", Pets!$C147),,IF(EXACT("Count", Pets!$C147),,IF(EXACT("", Pets!$C147),,Pets!$C147)))</f>
        <v>Ice Cream Hamster</v>
      </c>
      <c r="D586" s="46" t="str">
        <f>IF(EXACT("Percent", Pets!$C147),,IF(EXACT("Count", Pets!$C147),,IF(EXACT("", Pets!$C147),,Pets!$H147)))</f>
        <v/>
      </c>
    </row>
    <row r="587">
      <c r="A587" s="17" t="s">
        <v>3</v>
      </c>
      <c r="B587" s="17" t="str">
        <f>IF(EXACT("Percent", Pets!C117),,IF(EXACT("Count", Pets!C117),,IF(EXACT("", Pets!C117),,Pets!B117)))</f>
        <v>Rare</v>
      </c>
      <c r="C587" s="17" t="str">
        <f>IF(EXACT("Percent", Pets!C117),,IF(EXACT("Count", Pets!C117),,IF(EXACT("", Pets!C117),,Pets!C117)))</f>
        <v>Kangaroo</v>
      </c>
      <c r="D587" s="46" t="str">
        <f>IF(EXACT("Percent", Pets!C117),,IF(EXACT("Count", Pets!C117),,IF(EXACT("", Pets!C117),,Pets!D117)))</f>
        <v/>
      </c>
    </row>
    <row r="588">
      <c r="A588" s="17" t="s">
        <v>4</v>
      </c>
      <c r="B588" s="17" t="str">
        <f>IF(EXACT("Percent", Pets!$C117),,IF(EXACT("Count", Pets!$C117),,IF(EXACT("", Pets!$C117),,Pets!$B117)))</f>
        <v>Rare</v>
      </c>
      <c r="C588" s="17" t="str">
        <f>IF(EXACT("Percent", Pets!$C117),,IF(EXACT("Count", Pets!$C117),,IF(EXACT("", Pets!$C117),,Pets!$C117)))</f>
        <v>Kangaroo</v>
      </c>
      <c r="D588" s="46" t="str">
        <f>IF(EXACT("Percent", Pets!$C117),,IF(EXACT("Count", Pets!$C117),,IF(EXACT("", Pets!$C117),,Pets!$E117)))</f>
        <v/>
      </c>
    </row>
    <row r="589">
      <c r="A589" s="17" t="s">
        <v>5</v>
      </c>
      <c r="B589" s="17" t="str">
        <f>IF(EXACT("Percent", Pets!$C117),,IF(EXACT("Count", Pets!$C117),,IF(EXACT("", Pets!$C117),,Pets!$B117)))</f>
        <v>Rare</v>
      </c>
      <c r="C589" s="17" t="str">
        <f>IF(EXACT("Percent", Pets!$C117),,IF(EXACT("Count", Pets!$C117),,IF(EXACT("", Pets!$C117),,Pets!$C117)))</f>
        <v>Kangaroo</v>
      </c>
      <c r="D589" s="46" t="str">
        <f>IF(EXACT("Percent", Pets!$C117),,IF(EXACT("Count", Pets!$C117),,IF(EXACT("", Pets!$C117),,Pets!$F117)))</f>
        <v/>
      </c>
    </row>
    <row r="590">
      <c r="A590" s="17" t="s">
        <v>6</v>
      </c>
      <c r="B590" s="17" t="str">
        <f>IF(EXACT("Percent", Pets!$C117),,IF(EXACT("Count", Pets!$C117),,IF(EXACT("", Pets!$C117),,Pets!$B117)))</f>
        <v>Rare</v>
      </c>
      <c r="C590" s="17" t="str">
        <f>IF(EXACT("Percent", Pets!$C117),,IF(EXACT("Count", Pets!$C117),,IF(EXACT("", Pets!$C117),,Pets!$C117)))</f>
        <v>Kangaroo</v>
      </c>
      <c r="D590" s="46" t="str">
        <f>IF(EXACT("Percent", Pets!$C117),,IF(EXACT("Count", Pets!$C117),,IF(EXACT("", Pets!$C117),,Pets!$G117)))</f>
        <v/>
      </c>
    </row>
    <row r="591">
      <c r="A591" s="17" t="s">
        <v>7</v>
      </c>
      <c r="B591" s="17" t="str">
        <f>IF(EXACT("Percent", Pets!$C117),,IF(EXACT("Count", Pets!$C117),,IF(EXACT("", Pets!$C117),,Pets!$B117)))</f>
        <v>Rare</v>
      </c>
      <c r="C591" s="17" t="str">
        <f>IF(EXACT("Percent", Pets!$C117),,IF(EXACT("Count", Pets!$C117),,IF(EXACT("", Pets!$C117),,Pets!$C117)))</f>
        <v>Kangaroo</v>
      </c>
      <c r="D591" s="46" t="str">
        <f>IF(EXACT("Percent", Pets!$C117),,IF(EXACT("Count", Pets!$C117),,IF(EXACT("", Pets!$C117),,Pets!$H117)))</f>
        <v/>
      </c>
    </row>
    <row r="592">
      <c r="A592" s="17" t="s">
        <v>3</v>
      </c>
      <c r="B592" s="17" t="str">
        <f>IF(EXACT("Percent", Pets!C142),,IF(EXACT("Count", Pets!C142),,IF(EXACT("", Pets!C142),,Pets!B142)))</f>
        <v>Rare</v>
      </c>
      <c r="C592" s="17" t="str">
        <f>IF(EXACT("Percent", Pets!C142),,IF(EXACT("Count", Pets!C142),,IF(EXACT("", Pets!C142),,Pets!C142)))</f>
        <v>Karate Cactus</v>
      </c>
      <c r="D592" s="46" t="str">
        <f>IF(EXACT("Percent", Pets!C142),,IF(EXACT("Count", Pets!C142),,IF(EXACT("", Pets!C142),,Pets!D142)))</f>
        <v/>
      </c>
    </row>
    <row r="593">
      <c r="A593" s="17" t="s">
        <v>4</v>
      </c>
      <c r="B593" s="17" t="str">
        <f>IF(EXACT("Percent", Pets!$C142),,IF(EXACT("Count", Pets!$C142),,IF(EXACT("", Pets!$C142),,Pets!$B142)))</f>
        <v>Rare</v>
      </c>
      <c r="C593" s="17" t="str">
        <f>IF(EXACT("Percent", Pets!$C142),,IF(EXACT("Count", Pets!$C142),,IF(EXACT("", Pets!$C142),,Pets!$C142)))</f>
        <v>Karate Cactus</v>
      </c>
      <c r="D593" s="46" t="str">
        <f>IF(EXACT("Percent", Pets!$C142),,IF(EXACT("Count", Pets!$C142),,IF(EXACT("", Pets!$C142),,Pets!$E142)))</f>
        <v/>
      </c>
    </row>
    <row r="594">
      <c r="A594" s="17" t="s">
        <v>5</v>
      </c>
      <c r="B594" s="17" t="str">
        <f>IF(EXACT("Percent", Pets!$C142),,IF(EXACT("Count", Pets!$C142),,IF(EXACT("", Pets!$C142),,Pets!$B142)))</f>
        <v>Rare</v>
      </c>
      <c r="C594" s="17" t="str">
        <f>IF(EXACT("Percent", Pets!$C142),,IF(EXACT("Count", Pets!$C142),,IF(EXACT("", Pets!$C142),,Pets!$C142)))</f>
        <v>Karate Cactus</v>
      </c>
      <c r="D594" s="46" t="str">
        <f>IF(EXACT("Percent", Pets!$C142),,IF(EXACT("Count", Pets!$C142),,IF(EXACT("", Pets!$C142),,Pets!$F142)))</f>
        <v/>
      </c>
    </row>
    <row r="595">
      <c r="A595" s="17" t="s">
        <v>6</v>
      </c>
      <c r="B595" s="17" t="str">
        <f>IF(EXACT("Percent", Pets!$C142),,IF(EXACT("Count", Pets!$C142),,IF(EXACT("", Pets!$C142),,Pets!$B142)))</f>
        <v>Rare</v>
      </c>
      <c r="C595" s="17" t="str">
        <f>IF(EXACT("Percent", Pets!$C142),,IF(EXACT("Count", Pets!$C142),,IF(EXACT("", Pets!$C142),,Pets!$C142)))</f>
        <v>Karate Cactus</v>
      </c>
      <c r="D595" s="46" t="str">
        <f>IF(EXACT("Percent", Pets!$C142),,IF(EXACT("Count", Pets!$C142),,IF(EXACT("", Pets!$C142),,Pets!$G142)))</f>
        <v/>
      </c>
    </row>
    <row r="596">
      <c r="A596" s="17" t="s">
        <v>7</v>
      </c>
      <c r="B596" s="17" t="str">
        <f>IF(EXACT("Percent", Pets!$C142),,IF(EXACT("Count", Pets!$C142),,IF(EXACT("", Pets!$C142),,Pets!$B142)))</f>
        <v>Rare</v>
      </c>
      <c r="C596" s="17" t="str">
        <f>IF(EXACT("Percent", Pets!$C142),,IF(EXACT("Count", Pets!$C142),,IF(EXACT("", Pets!$C142),,Pets!$C142)))</f>
        <v>Karate Cactus</v>
      </c>
      <c r="D596" s="46" t="str">
        <f>IF(EXACT("Percent", Pets!$C142),,IF(EXACT("Count", Pets!$C142),,IF(EXACT("", Pets!$C142),,Pets!$H142)))</f>
        <v/>
      </c>
    </row>
    <row r="597">
      <c r="A597" s="17" t="s">
        <v>3</v>
      </c>
      <c r="B597" s="17" t="str">
        <f>IF(EXACT("Percent", Pets!C230),,IF(EXACT("Count", Pets!C230),,IF(EXACT("", Pets!C230),,Pets!B230)))</f>
        <v>Legendary</v>
      </c>
      <c r="C597" s="17" t="str">
        <f>IF(EXACT("Percent", Pets!C230),,IF(EXACT("Count", Pets!C230),,IF(EXACT("", Pets!C230),,Pets!C230)))</f>
        <v>King Burrow</v>
      </c>
      <c r="D597" s="46" t="str">
        <f>IF(EXACT("Percent", Pets!C230),,IF(EXACT("Count", Pets!C230),,IF(EXACT("", Pets!C230),,Pets!D230)))</f>
        <v/>
      </c>
    </row>
    <row r="598">
      <c r="A598" s="17" t="s">
        <v>4</v>
      </c>
      <c r="B598" s="17" t="str">
        <f>IF(EXACT("Percent", Pets!$C230),,IF(EXACT("Count", Pets!$C230),,IF(EXACT("", Pets!$C230),,Pets!$B230)))</f>
        <v>Legendary</v>
      </c>
      <c r="C598" s="17" t="str">
        <f>IF(EXACT("Percent", Pets!$C230),,IF(EXACT("Count", Pets!$C230),,IF(EXACT("", Pets!$C230),,Pets!$C230)))</f>
        <v>King Burrow</v>
      </c>
      <c r="D598" s="46" t="str">
        <f>IF(EXACT("Percent", Pets!$C230),,IF(EXACT("Count", Pets!$C230),,IF(EXACT("", Pets!$C230),,Pets!$E230)))</f>
        <v/>
      </c>
    </row>
    <row r="599">
      <c r="A599" s="17" t="s">
        <v>5</v>
      </c>
      <c r="B599" s="17" t="str">
        <f>IF(EXACT("Percent", Pets!$C230),,IF(EXACT("Count", Pets!$C230),,IF(EXACT("", Pets!$C230),,Pets!$B230)))</f>
        <v>Legendary</v>
      </c>
      <c r="C599" s="17" t="str">
        <f>IF(EXACT("Percent", Pets!$C230),,IF(EXACT("Count", Pets!$C230),,IF(EXACT("", Pets!$C230),,Pets!$C230)))</f>
        <v>King Burrow</v>
      </c>
      <c r="D599" s="46" t="str">
        <f>IF(EXACT("Percent", Pets!$C230),,IF(EXACT("Count", Pets!$C230),,IF(EXACT("", Pets!$C230),,Pets!$F230)))</f>
        <v/>
      </c>
    </row>
    <row r="600">
      <c r="A600" s="17" t="s">
        <v>6</v>
      </c>
      <c r="B600" s="17" t="str">
        <f>IF(EXACT("Percent", Pets!$C230),,IF(EXACT("Count", Pets!$C230),,IF(EXACT("", Pets!$C230),,Pets!$B230)))</f>
        <v>Legendary</v>
      </c>
      <c r="C600" s="17" t="str">
        <f>IF(EXACT("Percent", Pets!$C230),,IF(EXACT("Count", Pets!$C230),,IF(EXACT("", Pets!$C230),,Pets!$C230)))</f>
        <v>King Burrow</v>
      </c>
      <c r="D600" s="46" t="str">
        <f>IF(EXACT("Percent", Pets!$C230),,IF(EXACT("Count", Pets!$C230),,IF(EXACT("", Pets!$C230),,Pets!$G230)))</f>
        <v/>
      </c>
    </row>
    <row r="601">
      <c r="A601" s="17" t="s">
        <v>7</v>
      </c>
      <c r="B601" s="17" t="str">
        <f>IF(EXACT("Percent", Pets!$C230),,IF(EXACT("Count", Pets!$C230),,IF(EXACT("", Pets!$C230),,Pets!$B230)))</f>
        <v>Legendary</v>
      </c>
      <c r="C601" s="17" t="str">
        <f>IF(EXACT("Percent", Pets!$C230),,IF(EXACT("Count", Pets!$C230),,IF(EXACT("", Pets!$C230),,Pets!$C230)))</f>
        <v>King Burrow</v>
      </c>
      <c r="D601" s="46" t="str">
        <f>IF(EXACT("Percent", Pets!$C230),,IF(EXACT("Count", Pets!$C230),,IF(EXACT("", Pets!$C230),,Pets!$H230)))</f>
        <v/>
      </c>
    </row>
    <row r="602">
      <c r="A602" s="17" t="s">
        <v>3</v>
      </c>
      <c r="B602" s="17" t="str">
        <f>IF(EXACT("Percent", Pets!C233),,IF(EXACT("Count", Pets!C233),,IF(EXACT("", Pets!C233),,Pets!B233)))</f>
        <v>Legendary</v>
      </c>
      <c r="C602" s="17" t="str">
        <f>IF(EXACT("Percent", Pets!C233),,IF(EXACT("Count", Pets!C233),,IF(EXACT("", Pets!C233),,Pets!C233)))</f>
        <v>King Cobra</v>
      </c>
      <c r="D602" s="46" t="str">
        <f>IF(EXACT("Percent", Pets!C233),,IF(EXACT("Count", Pets!C233),,IF(EXACT("", Pets!C233),,Pets!D233)))</f>
        <v/>
      </c>
    </row>
    <row r="603">
      <c r="A603" s="17" t="s">
        <v>4</v>
      </c>
      <c r="B603" s="17" t="str">
        <f>IF(EXACT("Percent", Pets!$C233),,IF(EXACT("Count", Pets!$C233),,IF(EXACT("", Pets!$C233),,Pets!$B233)))</f>
        <v>Legendary</v>
      </c>
      <c r="C603" s="17" t="str">
        <f>IF(EXACT("Percent", Pets!$C233),,IF(EXACT("Count", Pets!$C233),,IF(EXACT("", Pets!$C233),,Pets!$C233)))</f>
        <v>King Cobra</v>
      </c>
      <c r="D603" s="46" t="str">
        <f>IF(EXACT("Percent", Pets!$C233),,IF(EXACT("Count", Pets!$C233),,IF(EXACT("", Pets!$C233),,Pets!$E233)))</f>
        <v/>
      </c>
    </row>
    <row r="604">
      <c r="A604" s="17" t="s">
        <v>5</v>
      </c>
      <c r="B604" s="17" t="str">
        <f>IF(EXACT("Percent", Pets!$C233),,IF(EXACT("Count", Pets!$C233),,IF(EXACT("", Pets!$C233),,Pets!$B233)))</f>
        <v>Legendary</v>
      </c>
      <c r="C604" s="17" t="str">
        <f>IF(EXACT("Percent", Pets!$C233),,IF(EXACT("Count", Pets!$C233),,IF(EXACT("", Pets!$C233),,Pets!$C233)))</f>
        <v>King Cobra</v>
      </c>
      <c r="D604" s="46" t="str">
        <f>IF(EXACT("Percent", Pets!$C233),,IF(EXACT("Count", Pets!$C233),,IF(EXACT("", Pets!$C233),,Pets!$F233)))</f>
        <v/>
      </c>
    </row>
    <row r="605">
      <c r="A605" s="17" t="s">
        <v>6</v>
      </c>
      <c r="B605" s="17" t="str">
        <f>IF(EXACT("Percent", Pets!$C233),,IF(EXACT("Count", Pets!$C233),,IF(EXACT("", Pets!$C233),,Pets!$B233)))</f>
        <v>Legendary</v>
      </c>
      <c r="C605" s="17" t="str">
        <f>IF(EXACT("Percent", Pets!$C233),,IF(EXACT("Count", Pets!$C233),,IF(EXACT("", Pets!$C233),,Pets!$C233)))</f>
        <v>King Cobra</v>
      </c>
      <c r="D605" s="46" t="str">
        <f>IF(EXACT("Percent", Pets!$C233),,IF(EXACT("Count", Pets!$C233),,IF(EXACT("", Pets!$C233),,Pets!$G233)))</f>
        <v/>
      </c>
    </row>
    <row r="606">
      <c r="A606" s="17" t="s">
        <v>7</v>
      </c>
      <c r="B606" s="17" t="str">
        <f>IF(EXACT("Percent", Pets!$C233),,IF(EXACT("Count", Pets!$C233),,IF(EXACT("", Pets!$C233),,Pets!$B233)))</f>
        <v>Legendary</v>
      </c>
      <c r="C606" s="17" t="str">
        <f>IF(EXACT("Percent", Pets!$C233),,IF(EXACT("Count", Pets!$C233),,IF(EXACT("", Pets!$C233),,Pets!$C233)))</f>
        <v>King Cobra</v>
      </c>
      <c r="D606" s="46" t="str">
        <f>IF(EXACT("Percent", Pets!$C233),,IF(EXACT("Count", Pets!$C233),,IF(EXACT("", Pets!$C233),,Pets!$H233)))</f>
        <v/>
      </c>
    </row>
    <row r="607">
      <c r="A607" s="17" t="s">
        <v>3</v>
      </c>
      <c r="B607" s="17" t="str">
        <f>IF(EXACT("Percent", Pets!C222),,IF(EXACT("Count", Pets!C222),,IF(EXACT("", Pets!C222),,Pets!B222)))</f>
        <v>Legendary</v>
      </c>
      <c r="C607" s="17" t="str">
        <f>IF(EXACT("Percent", Pets!C222),,IF(EXACT("Count", Pets!C222),,IF(EXACT("", Pets!C222),,Pets!C222)))</f>
        <v>King Crab</v>
      </c>
      <c r="D607" s="46" t="str">
        <f>IF(EXACT("Percent", Pets!C222),,IF(EXACT("Count", Pets!C222),,IF(EXACT("", Pets!C222),,Pets!D222)))</f>
        <v/>
      </c>
    </row>
    <row r="608">
      <c r="A608" s="17" t="s">
        <v>4</v>
      </c>
      <c r="B608" s="17" t="str">
        <f>IF(EXACT("Percent", Pets!$C222),,IF(EXACT("Count", Pets!$C222),,IF(EXACT("", Pets!$C222),,Pets!$B222)))</f>
        <v>Legendary</v>
      </c>
      <c r="C608" s="17" t="str">
        <f>IF(EXACT("Percent", Pets!$C222),,IF(EXACT("Count", Pets!$C222),,IF(EXACT("", Pets!$C222),,Pets!$C222)))</f>
        <v>King Crab</v>
      </c>
      <c r="D608" s="46" t="str">
        <f>IF(EXACT("Percent", Pets!$C222),,IF(EXACT("Count", Pets!$C222),,IF(EXACT("", Pets!$C222),,Pets!$E222)))</f>
        <v/>
      </c>
    </row>
    <row r="609">
      <c r="A609" s="17" t="s">
        <v>5</v>
      </c>
      <c r="B609" s="17" t="str">
        <f>IF(EXACT("Percent", Pets!$C222),,IF(EXACT("Count", Pets!$C222),,IF(EXACT("", Pets!$C222),,Pets!$B222)))</f>
        <v>Legendary</v>
      </c>
      <c r="C609" s="17" t="str">
        <f>IF(EXACT("Percent", Pets!$C222),,IF(EXACT("Count", Pets!$C222),,IF(EXACT("", Pets!$C222),,Pets!$C222)))</f>
        <v>King Crab</v>
      </c>
      <c r="D609" s="46" t="str">
        <f>IF(EXACT("Percent", Pets!$C222),,IF(EXACT("Count", Pets!$C222),,IF(EXACT("", Pets!$C222),,Pets!$F222)))</f>
        <v/>
      </c>
    </row>
    <row r="610">
      <c r="A610" s="17" t="s">
        <v>6</v>
      </c>
      <c r="B610" s="17" t="str">
        <f>IF(EXACT("Percent", Pets!$C222),,IF(EXACT("Count", Pets!$C222),,IF(EXACT("", Pets!$C222),,Pets!$B222)))</f>
        <v>Legendary</v>
      </c>
      <c r="C610" s="17" t="str">
        <f>IF(EXACT("Percent", Pets!$C222),,IF(EXACT("Count", Pets!$C222),,IF(EXACT("", Pets!$C222),,Pets!$C222)))</f>
        <v>King Crab</v>
      </c>
      <c r="D610" s="46" t="str">
        <f>IF(EXACT("Percent", Pets!$C222),,IF(EXACT("Count", Pets!$C222),,IF(EXACT("", Pets!$C222),,Pets!$G222)))</f>
        <v/>
      </c>
    </row>
    <row r="611">
      <c r="A611" s="17" t="s">
        <v>7</v>
      </c>
      <c r="B611" s="17" t="str">
        <f>IF(EXACT("Percent", Pets!$C222),,IF(EXACT("Count", Pets!$C222),,IF(EXACT("", Pets!$C222),,Pets!$B222)))</f>
        <v>Legendary</v>
      </c>
      <c r="C611" s="17" t="str">
        <f>IF(EXACT("Percent", Pets!$C222),,IF(EXACT("Count", Pets!$C222),,IF(EXACT("", Pets!$C222),,Pets!$C222)))</f>
        <v>King Crab</v>
      </c>
      <c r="D611" s="46" t="str">
        <f>IF(EXACT("Percent", Pets!$C222),,IF(EXACT("Count", Pets!$C222),,IF(EXACT("", Pets!$C222),,Pets!$H222)))</f>
        <v/>
      </c>
    </row>
    <row r="612">
      <c r="A612" s="17" t="s">
        <v>3</v>
      </c>
      <c r="B612" s="17" t="str">
        <f>IF(EXACT("Percent", Pets!C264),,IF(EXACT("Count", Pets!C264),,IF(EXACT("", Pets!C264),,Pets!B264)))</f>
        <v>Mythical</v>
      </c>
      <c r="C612" s="17" t="str">
        <f>IF(EXACT("Percent", Pets!C264),,IF(EXACT("Count", Pets!C264),,IF(EXACT("", Pets!C264),,Pets!C264)))</f>
        <v>Klaus</v>
      </c>
      <c r="D612" s="46" t="str">
        <f>IF(EXACT("Percent", Pets!C264),,IF(EXACT("Count", Pets!C264),,IF(EXACT("", Pets!C264),,Pets!D264)))</f>
        <v/>
      </c>
    </row>
    <row r="613">
      <c r="A613" s="17" t="s">
        <v>4</v>
      </c>
      <c r="B613" s="17" t="str">
        <f>IF(EXACT("Percent", Pets!$C264),,IF(EXACT("Count", Pets!$C264),,IF(EXACT("", Pets!$C264),,Pets!$B264)))</f>
        <v>Mythical</v>
      </c>
      <c r="C613" s="17" t="str">
        <f>IF(EXACT("Percent", Pets!$C264),,IF(EXACT("Count", Pets!$C264),,IF(EXACT("", Pets!$C264),,Pets!$C264)))</f>
        <v>Klaus</v>
      </c>
      <c r="D613" s="46" t="str">
        <f>IF(EXACT("Percent", Pets!$C264),,IF(EXACT("Count", Pets!$C264),,IF(EXACT("", Pets!$C264),,Pets!$E264)))</f>
        <v/>
      </c>
    </row>
    <row r="614">
      <c r="A614" s="17" t="s">
        <v>5</v>
      </c>
      <c r="B614" s="17" t="str">
        <f>IF(EXACT("Percent", Pets!$C264),,IF(EXACT("Count", Pets!$C264),,IF(EXACT("", Pets!$C264),,Pets!$B264)))</f>
        <v>Mythical</v>
      </c>
      <c r="C614" s="17" t="str">
        <f>IF(EXACT("Percent", Pets!$C264),,IF(EXACT("Count", Pets!$C264),,IF(EXACT("", Pets!$C264),,Pets!$C264)))</f>
        <v>Klaus</v>
      </c>
      <c r="D614" s="46" t="str">
        <f>IF(EXACT("Percent", Pets!$C264),,IF(EXACT("Count", Pets!$C264),,IF(EXACT("", Pets!$C264),,Pets!$F264)))</f>
        <v/>
      </c>
    </row>
    <row r="615">
      <c r="A615" s="17" t="s">
        <v>6</v>
      </c>
      <c r="B615" s="17" t="str">
        <f>IF(EXACT("Percent", Pets!$C264),,IF(EXACT("Count", Pets!$C264),,IF(EXACT("", Pets!$C264),,Pets!$B264)))</f>
        <v>Mythical</v>
      </c>
      <c r="C615" s="17" t="str">
        <f>IF(EXACT("Percent", Pets!$C264),,IF(EXACT("Count", Pets!$C264),,IF(EXACT("", Pets!$C264),,Pets!$C264)))</f>
        <v>Klaus</v>
      </c>
      <c r="D615" s="46" t="str">
        <f>IF(EXACT("Percent", Pets!$C264),,IF(EXACT("Count", Pets!$C264),,IF(EXACT("", Pets!$C264),,Pets!$G264)))</f>
        <v/>
      </c>
    </row>
    <row r="616">
      <c r="A616" s="17" t="s">
        <v>7</v>
      </c>
      <c r="B616" s="17" t="str">
        <f>IF(EXACT("Percent", Pets!$C264),,IF(EXACT("Count", Pets!$C264),,IF(EXACT("", Pets!$C264),,Pets!$B264)))</f>
        <v>Mythical</v>
      </c>
      <c r="C616" s="17" t="str">
        <f>IF(EXACT("Percent", Pets!$C264),,IF(EXACT("Count", Pets!$C264),,IF(EXACT("", Pets!$C264),,Pets!$C264)))</f>
        <v>Klaus</v>
      </c>
      <c r="D616" s="46" t="str">
        <f>IF(EXACT("Percent", Pets!$C264),,IF(EXACT("Count", Pets!$C264),,IF(EXACT("", Pets!$C264),,Pets!$H264)))</f>
        <v/>
      </c>
    </row>
    <row r="617">
      <c r="A617" s="17" t="s">
        <v>3</v>
      </c>
      <c r="B617" s="17" t="str">
        <f>IF(EXACT("Percent", Pets!C244),,IF(EXACT("Count", Pets!C244),,IF(EXACT("", Pets!C244),,Pets!B244)))</f>
        <v>Prodigious</v>
      </c>
      <c r="C617" s="17" t="str">
        <f>IF(EXACT("Percent", Pets!C244),,IF(EXACT("Count", Pets!C244),,IF(EXACT("", Pets!C244),,Pets!C244)))</f>
        <v>Klot</v>
      </c>
      <c r="D617" s="46" t="str">
        <f>IF(EXACT("Percent", Pets!C244),,IF(EXACT("Count", Pets!C244),,IF(EXACT("", Pets!C244),,Pets!D244)))</f>
        <v/>
      </c>
    </row>
    <row r="618">
      <c r="A618" s="17" t="s">
        <v>4</v>
      </c>
      <c r="B618" s="17" t="str">
        <f>IF(EXACT("Percent", Pets!$C244),,IF(EXACT("Count", Pets!$C244),,IF(EXACT("", Pets!$C244),,Pets!$B244)))</f>
        <v>Prodigious</v>
      </c>
      <c r="C618" s="17" t="str">
        <f>IF(EXACT("Percent", Pets!$C244),,IF(EXACT("Count", Pets!$C244),,IF(EXACT("", Pets!$C244),,Pets!$C244)))</f>
        <v>Klot</v>
      </c>
      <c r="D618" s="46" t="str">
        <f>IF(EXACT("Percent", Pets!$C244),,IF(EXACT("Count", Pets!$C244),,IF(EXACT("", Pets!$C244),,Pets!$E244)))</f>
        <v/>
      </c>
    </row>
    <row r="619">
      <c r="A619" s="17" t="s">
        <v>5</v>
      </c>
      <c r="B619" s="17" t="str">
        <f>IF(EXACT("Percent", Pets!$C244),,IF(EXACT("Count", Pets!$C244),,IF(EXACT("", Pets!$C244),,Pets!$B244)))</f>
        <v>Prodigious</v>
      </c>
      <c r="C619" s="17" t="str">
        <f>IF(EXACT("Percent", Pets!$C244),,IF(EXACT("Count", Pets!$C244),,IF(EXACT("", Pets!$C244),,Pets!$C244)))</f>
        <v>Klot</v>
      </c>
      <c r="D619" s="46" t="str">
        <f>IF(EXACT("Percent", Pets!$C244),,IF(EXACT("Count", Pets!$C244),,IF(EXACT("", Pets!$C244),,Pets!$F244)))</f>
        <v/>
      </c>
    </row>
    <row r="620">
      <c r="A620" s="17" t="s">
        <v>6</v>
      </c>
      <c r="B620" s="17" t="str">
        <f>IF(EXACT("Percent", Pets!$C244),,IF(EXACT("Count", Pets!$C244),,IF(EXACT("", Pets!$C244),,Pets!$B244)))</f>
        <v>Prodigious</v>
      </c>
      <c r="C620" s="17" t="str">
        <f>IF(EXACT("Percent", Pets!$C244),,IF(EXACT("Count", Pets!$C244),,IF(EXACT("", Pets!$C244),,Pets!$C244)))</f>
        <v>Klot</v>
      </c>
      <c r="D620" s="46" t="str">
        <f>IF(EXACT("Percent", Pets!$C244),,IF(EXACT("Count", Pets!$C244),,IF(EXACT("", Pets!$C244),,Pets!$G244)))</f>
        <v/>
      </c>
    </row>
    <row r="621">
      <c r="A621" s="17" t="s">
        <v>7</v>
      </c>
      <c r="B621" s="17" t="str">
        <f>IF(EXACT("Percent", Pets!$C244),,IF(EXACT("Count", Pets!$C244),,IF(EXACT("", Pets!$C244),,Pets!$B244)))</f>
        <v>Prodigious</v>
      </c>
      <c r="C621" s="17" t="str">
        <f>IF(EXACT("Percent", Pets!$C244),,IF(EXACT("Count", Pets!$C244),,IF(EXACT("", Pets!$C244),,Pets!$C244)))</f>
        <v>Klot</v>
      </c>
      <c r="D621" s="46" t="str">
        <f>IF(EXACT("Percent", Pets!$C244),,IF(EXACT("Count", Pets!$C244),,IF(EXACT("", Pets!$C244),,Pets!$H244)))</f>
        <v/>
      </c>
    </row>
    <row r="622">
      <c r="A622" s="17" t="s">
        <v>3</v>
      </c>
      <c r="B622" s="17" t="str">
        <f>IF(EXACT("Percent", Pets!C32),,IF(EXACT("Count", Pets!C32),,IF(EXACT("", Pets!C32),,Pets!B32)))</f>
        <v>Common</v>
      </c>
      <c r="C622" s="17" t="str">
        <f>IF(EXACT("Percent", Pets!C32),,IF(EXACT("Count", Pets!C32),,IF(EXACT("", Pets!C32),,Pets!C32)))</f>
        <v>Koala</v>
      </c>
      <c r="D622" s="46" t="str">
        <f>IF(EXACT("Percent", Pets!C32),,IF(EXACT("Count", Pets!C32),,IF(EXACT("", Pets!C32),,Pets!D32)))</f>
        <v/>
      </c>
    </row>
    <row r="623">
      <c r="A623" s="17" t="s">
        <v>4</v>
      </c>
      <c r="B623" s="17" t="str">
        <f>IF(EXACT("Percent", Pets!$C32),,IF(EXACT("Count", Pets!$C32),,IF(EXACT("", Pets!$C32),,Pets!$B32)))</f>
        <v>Common</v>
      </c>
      <c r="C623" s="17" t="str">
        <f>IF(EXACT("Percent", Pets!$C32),,IF(EXACT("Count", Pets!$C32),,IF(EXACT("", Pets!$C32),,Pets!$C32)))</f>
        <v>Koala</v>
      </c>
      <c r="D623" s="46" t="str">
        <f>IF(EXACT("Percent", Pets!$C32),,IF(EXACT("Count", Pets!$C32),,IF(EXACT("", Pets!$C32),,Pets!$E32)))</f>
        <v/>
      </c>
    </row>
    <row r="624">
      <c r="A624" s="17" t="s">
        <v>5</v>
      </c>
      <c r="B624" s="17" t="str">
        <f>IF(EXACT("Percent", Pets!$C32),,IF(EXACT("Count", Pets!$C32),,IF(EXACT("", Pets!$C32),,Pets!$B32)))</f>
        <v>Common</v>
      </c>
      <c r="C624" s="17" t="str">
        <f>IF(EXACT("Percent", Pets!$C32),,IF(EXACT("Count", Pets!$C32),,IF(EXACT("", Pets!$C32),,Pets!$C32)))</f>
        <v>Koala</v>
      </c>
      <c r="D624" s="46" t="str">
        <f>IF(EXACT("Percent", Pets!$C32),,IF(EXACT("Count", Pets!$C32),,IF(EXACT("", Pets!$C32),,Pets!$F32)))</f>
        <v/>
      </c>
    </row>
    <row r="625">
      <c r="A625" s="17" t="s">
        <v>6</v>
      </c>
      <c r="B625" s="17" t="str">
        <f>IF(EXACT("Percent", Pets!$C32),,IF(EXACT("Count", Pets!$C32),,IF(EXACT("", Pets!$C32),,Pets!$B32)))</f>
        <v>Common</v>
      </c>
      <c r="C625" s="17" t="str">
        <f>IF(EXACT("Percent", Pets!$C32),,IF(EXACT("Count", Pets!$C32),,IF(EXACT("", Pets!$C32),,Pets!$C32)))</f>
        <v>Koala</v>
      </c>
      <c r="D625" s="46" t="str">
        <f>IF(EXACT("Percent", Pets!$C32),,IF(EXACT("Count", Pets!$C32),,IF(EXACT("", Pets!$C32),,Pets!$G32)))</f>
        <v/>
      </c>
    </row>
    <row r="626">
      <c r="A626" s="17" t="s">
        <v>7</v>
      </c>
      <c r="B626" s="17" t="str">
        <f>IF(EXACT("Percent", Pets!$C32),,IF(EXACT("Count", Pets!$C32),,IF(EXACT("", Pets!$C32),,Pets!$B32)))</f>
        <v>Common</v>
      </c>
      <c r="C626" s="17" t="str">
        <f>IF(EXACT("Percent", Pets!$C32),,IF(EXACT("Count", Pets!$C32),,IF(EXACT("", Pets!$C32),,Pets!$C32)))</f>
        <v>Koala</v>
      </c>
      <c r="D626" s="46" t="str">
        <f>IF(EXACT("Percent", Pets!$C32),,IF(EXACT("Count", Pets!$C32),,IF(EXACT("", Pets!$C32),,Pets!$H32)))</f>
        <v/>
      </c>
    </row>
    <row r="627">
      <c r="A627" s="17" t="s">
        <v>3</v>
      </c>
      <c r="B627" s="17" t="str">
        <f>IF(EXACT("Percent", Pets!C203),,IF(EXACT("Count", Pets!C203),,IF(EXACT("", Pets!C203),,Pets!B203)))</f>
        <v>Epic</v>
      </c>
      <c r="C627" s="17" t="str">
        <f>IF(EXACT("Percent", Pets!C203),,IF(EXACT("Count", Pets!C203),,IF(EXACT("", Pets!C203),,Pets!C203)))</f>
        <v>Lava Golem</v>
      </c>
      <c r="D627" s="46" t="str">
        <f>IF(EXACT("Percent", Pets!C203),,IF(EXACT("Count", Pets!C203),,IF(EXACT("", Pets!C203),,Pets!D203)))</f>
        <v/>
      </c>
    </row>
    <row r="628">
      <c r="A628" s="17" t="s">
        <v>4</v>
      </c>
      <c r="B628" s="17" t="str">
        <f>IF(EXACT("Percent", Pets!$C203),,IF(EXACT("Count", Pets!$C203),,IF(EXACT("", Pets!$C203),,Pets!$B203)))</f>
        <v>Epic</v>
      </c>
      <c r="C628" s="17" t="str">
        <f>IF(EXACT("Percent", Pets!$C203),,IF(EXACT("Count", Pets!$C203),,IF(EXACT("", Pets!$C203),,Pets!$C203)))</f>
        <v>Lava Golem</v>
      </c>
      <c r="D628" s="46" t="str">
        <f>IF(EXACT("Percent", Pets!$C203),,IF(EXACT("Count", Pets!$C203),,IF(EXACT("", Pets!$C203),,Pets!$E203)))</f>
        <v/>
      </c>
    </row>
    <row r="629">
      <c r="A629" s="17" t="s">
        <v>5</v>
      </c>
      <c r="B629" s="17" t="str">
        <f>IF(EXACT("Percent", Pets!$C203),,IF(EXACT("Count", Pets!$C203),,IF(EXACT("", Pets!$C203),,Pets!$B203)))</f>
        <v>Epic</v>
      </c>
      <c r="C629" s="17" t="str">
        <f>IF(EXACT("Percent", Pets!$C203),,IF(EXACT("Count", Pets!$C203),,IF(EXACT("", Pets!$C203),,Pets!$C203)))</f>
        <v>Lava Golem</v>
      </c>
      <c r="D629" s="46" t="str">
        <f>IF(EXACT("Percent", Pets!$C203),,IF(EXACT("Count", Pets!$C203),,IF(EXACT("", Pets!$C203),,Pets!$F203)))</f>
        <v/>
      </c>
    </row>
    <row r="630">
      <c r="A630" s="17" t="s">
        <v>6</v>
      </c>
      <c r="B630" s="17" t="str">
        <f>IF(EXACT("Percent", Pets!$C203),,IF(EXACT("Count", Pets!$C203),,IF(EXACT("", Pets!$C203),,Pets!$B203)))</f>
        <v>Epic</v>
      </c>
      <c r="C630" s="17" t="str">
        <f>IF(EXACT("Percent", Pets!$C203),,IF(EXACT("Count", Pets!$C203),,IF(EXACT("", Pets!$C203),,Pets!$C203)))</f>
        <v>Lava Golem</v>
      </c>
      <c r="D630" s="46" t="str">
        <f>IF(EXACT("Percent", Pets!$C203),,IF(EXACT("Count", Pets!$C203),,IF(EXACT("", Pets!$C203),,Pets!$G203)))</f>
        <v/>
      </c>
    </row>
    <row r="631">
      <c r="A631" s="17" t="s">
        <v>7</v>
      </c>
      <c r="B631" s="17" t="str">
        <f>IF(EXACT("Percent", Pets!$C203),,IF(EXACT("Count", Pets!$C203),,IF(EXACT("", Pets!$C203),,Pets!$B203)))</f>
        <v>Epic</v>
      </c>
      <c r="C631" s="17" t="str">
        <f>IF(EXACT("Percent", Pets!$C203),,IF(EXACT("Count", Pets!$C203),,IF(EXACT("", Pets!$C203),,Pets!$C203)))</f>
        <v>Lava Golem</v>
      </c>
      <c r="D631" s="46" t="str">
        <f>IF(EXACT("Percent", Pets!$C203),,IF(EXACT("Count", Pets!$C203),,IF(EXACT("", Pets!$C203),,Pets!$H203)))</f>
        <v/>
      </c>
    </row>
    <row r="632">
      <c r="A632" s="17" t="s">
        <v>3</v>
      </c>
      <c r="B632" s="17" t="str">
        <f>IF(EXACT("Percent", Pets!C136),,IF(EXACT("Count", Pets!C136),,IF(EXACT("", Pets!C136),,Pets!B136)))</f>
        <v>Rare</v>
      </c>
      <c r="C632" s="17" t="str">
        <f>IF(EXACT("Percent", Pets!C136),,IF(EXACT("Count", Pets!C136),,IF(EXACT("", Pets!C136),,Pets!C136)))</f>
        <v>Lava Shroom</v>
      </c>
      <c r="D632" s="46" t="str">
        <f>IF(EXACT("Percent", Pets!C136),,IF(EXACT("Count", Pets!C136),,IF(EXACT("", Pets!C136),,Pets!D136)))</f>
        <v/>
      </c>
    </row>
    <row r="633">
      <c r="A633" s="17" t="s">
        <v>4</v>
      </c>
      <c r="B633" s="17" t="str">
        <f>IF(EXACT("Percent", Pets!$C136),,IF(EXACT("Count", Pets!$C136),,IF(EXACT("", Pets!$C136),,Pets!$B136)))</f>
        <v>Rare</v>
      </c>
      <c r="C633" s="17" t="str">
        <f>IF(EXACT("Percent", Pets!$C136),,IF(EXACT("Count", Pets!$C136),,IF(EXACT("", Pets!$C136),,Pets!$C136)))</f>
        <v>Lava Shroom</v>
      </c>
      <c r="D633" s="46" t="str">
        <f>IF(EXACT("Percent", Pets!$C136),,IF(EXACT("Count", Pets!$C136),,IF(EXACT("", Pets!$C136),,Pets!$E136)))</f>
        <v/>
      </c>
    </row>
    <row r="634">
      <c r="A634" s="17" t="s">
        <v>5</v>
      </c>
      <c r="B634" s="17" t="str">
        <f>IF(EXACT("Percent", Pets!$C136),,IF(EXACT("Count", Pets!$C136),,IF(EXACT("", Pets!$C136),,Pets!$B136)))</f>
        <v>Rare</v>
      </c>
      <c r="C634" s="17" t="str">
        <f>IF(EXACT("Percent", Pets!$C136),,IF(EXACT("Count", Pets!$C136),,IF(EXACT("", Pets!$C136),,Pets!$C136)))</f>
        <v>Lava Shroom</v>
      </c>
      <c r="D634" s="46" t="str">
        <f>IF(EXACT("Percent", Pets!$C136),,IF(EXACT("Count", Pets!$C136),,IF(EXACT("", Pets!$C136),,Pets!$F136)))</f>
        <v/>
      </c>
    </row>
    <row r="635">
      <c r="A635" s="17" t="s">
        <v>6</v>
      </c>
      <c r="B635" s="17" t="str">
        <f>IF(EXACT("Percent", Pets!$C136),,IF(EXACT("Count", Pets!$C136),,IF(EXACT("", Pets!$C136),,Pets!$B136)))</f>
        <v>Rare</v>
      </c>
      <c r="C635" s="17" t="str">
        <f>IF(EXACT("Percent", Pets!$C136),,IF(EXACT("Count", Pets!$C136),,IF(EXACT("", Pets!$C136),,Pets!$C136)))</f>
        <v>Lava Shroom</v>
      </c>
      <c r="D635" s="46" t="str">
        <f>IF(EXACT("Percent", Pets!$C136),,IF(EXACT("Count", Pets!$C136),,IF(EXACT("", Pets!$C136),,Pets!$G136)))</f>
        <v/>
      </c>
    </row>
    <row r="636">
      <c r="A636" s="17" t="s">
        <v>7</v>
      </c>
      <c r="B636" s="17" t="str">
        <f>IF(EXACT("Percent", Pets!$C136),,IF(EXACT("Count", Pets!$C136),,IF(EXACT("", Pets!$C136),,Pets!$B136)))</f>
        <v>Rare</v>
      </c>
      <c r="C636" s="17" t="str">
        <f>IF(EXACT("Percent", Pets!$C136),,IF(EXACT("Count", Pets!$C136),,IF(EXACT("", Pets!$C136),,Pets!$C136)))</f>
        <v>Lava Shroom</v>
      </c>
      <c r="D636" s="46" t="str">
        <f>IF(EXACT("Percent", Pets!$C136),,IF(EXACT("Count", Pets!$C136),,IF(EXACT("", Pets!$C136),,Pets!$H136)))</f>
        <v/>
      </c>
    </row>
    <row r="637">
      <c r="A637" s="17" t="s">
        <v>3</v>
      </c>
      <c r="B637" s="17" t="str">
        <f>IF(EXACT("Percent", Pets!C51),,IF(EXACT("Count", Pets!C51),,IF(EXACT("", Pets!C51),,Pets!B51)))</f>
        <v>Uncommon</v>
      </c>
      <c r="C637" s="17" t="str">
        <f>IF(EXACT("Percent", Pets!C51),,IF(EXACT("Count", Pets!C51),,IF(EXACT("", Pets!C51),,Pets!C51)))</f>
        <v>Leopard</v>
      </c>
      <c r="D637" s="46" t="str">
        <f>IF(EXACT("Percent", Pets!C51),,IF(EXACT("Count", Pets!C51),,IF(EXACT("", Pets!C51),,Pets!D51)))</f>
        <v/>
      </c>
    </row>
    <row r="638">
      <c r="A638" s="17" t="s">
        <v>4</v>
      </c>
      <c r="B638" s="17" t="str">
        <f>IF(EXACT("Percent", Pets!$C51),,IF(EXACT("Count", Pets!$C51),,IF(EXACT("", Pets!$C51),,Pets!$B51)))</f>
        <v>Uncommon</v>
      </c>
      <c r="C638" s="17" t="str">
        <f>IF(EXACT("Percent", Pets!$C51),,IF(EXACT("Count", Pets!$C51),,IF(EXACT("", Pets!$C51),,Pets!$C51)))</f>
        <v>Leopard</v>
      </c>
      <c r="D638" s="46" t="str">
        <f>IF(EXACT("Percent", Pets!$C51),,IF(EXACT("Count", Pets!$C51),,IF(EXACT("", Pets!$C51),,Pets!$E51)))</f>
        <v/>
      </c>
    </row>
    <row r="639">
      <c r="A639" s="17" t="s">
        <v>5</v>
      </c>
      <c r="B639" s="17" t="str">
        <f>IF(EXACT("Percent", Pets!$C51),,IF(EXACT("Count", Pets!$C51),,IF(EXACT("", Pets!$C51),,Pets!$B51)))</f>
        <v>Uncommon</v>
      </c>
      <c r="C639" s="17" t="str">
        <f>IF(EXACT("Percent", Pets!$C51),,IF(EXACT("Count", Pets!$C51),,IF(EXACT("", Pets!$C51),,Pets!$C51)))</f>
        <v>Leopard</v>
      </c>
      <c r="D639" s="46" t="str">
        <f>IF(EXACT("Percent", Pets!$C51),,IF(EXACT("Count", Pets!$C51),,IF(EXACT("", Pets!$C51),,Pets!$F51)))</f>
        <v/>
      </c>
    </row>
    <row r="640">
      <c r="A640" s="17" t="s">
        <v>6</v>
      </c>
      <c r="B640" s="17" t="str">
        <f>IF(EXACT("Percent", Pets!$C51),,IF(EXACT("Count", Pets!$C51),,IF(EXACT("", Pets!$C51),,Pets!$B51)))</f>
        <v>Uncommon</v>
      </c>
      <c r="C640" s="17" t="str">
        <f>IF(EXACT("Percent", Pets!$C51),,IF(EXACT("Count", Pets!$C51),,IF(EXACT("", Pets!$C51),,Pets!$C51)))</f>
        <v>Leopard</v>
      </c>
      <c r="D640" s="46" t="str">
        <f>IF(EXACT("Percent", Pets!$C51),,IF(EXACT("Count", Pets!$C51),,IF(EXACT("", Pets!$C51),,Pets!$G51)))</f>
        <v/>
      </c>
    </row>
    <row r="641">
      <c r="A641" s="17" t="s">
        <v>7</v>
      </c>
      <c r="B641" s="17" t="str">
        <f>IF(EXACT("Percent", Pets!$C51),,IF(EXACT("Count", Pets!$C51),,IF(EXACT("", Pets!$C51),,Pets!$B51)))</f>
        <v>Uncommon</v>
      </c>
      <c r="C641" s="17" t="str">
        <f>IF(EXACT("Percent", Pets!$C51),,IF(EXACT("Count", Pets!$C51),,IF(EXACT("", Pets!$C51),,Pets!$C51)))</f>
        <v>Leopard</v>
      </c>
      <c r="D641" s="46" t="str">
        <f>IF(EXACT("Percent", Pets!$C51),,IF(EXACT("Count", Pets!$C51),,IF(EXACT("", Pets!$C51),,Pets!$H51)))</f>
        <v/>
      </c>
    </row>
    <row r="642">
      <c r="A642" s="17" t="s">
        <v>3</v>
      </c>
      <c r="B642" s="17" t="str">
        <f>IF(EXACT("Percent", Pets!C100),,IF(EXACT("Count", Pets!C100),,IF(EXACT("", Pets!C100),,Pets!B100)))</f>
        <v>Rare</v>
      </c>
      <c r="C642" s="17" t="str">
        <f>IF(EXACT("Percent", Pets!C100),,IF(EXACT("Count", Pets!C100),,IF(EXACT("", Pets!C100),,Pets!C100)))</f>
        <v>Lion</v>
      </c>
      <c r="D642" s="46" t="str">
        <f>IF(EXACT("Percent", Pets!C100),,IF(EXACT("Count", Pets!C100),,IF(EXACT("", Pets!C100),,Pets!D100)))</f>
        <v/>
      </c>
    </row>
    <row r="643">
      <c r="A643" s="17" t="s">
        <v>4</v>
      </c>
      <c r="B643" s="17" t="str">
        <f>IF(EXACT("Percent", Pets!$C100),,IF(EXACT("Count", Pets!$C100),,IF(EXACT("", Pets!$C100),,Pets!$B100)))</f>
        <v>Rare</v>
      </c>
      <c r="C643" s="17" t="str">
        <f>IF(EXACT("Percent", Pets!$C100),,IF(EXACT("Count", Pets!$C100),,IF(EXACT("", Pets!$C100),,Pets!$C100)))</f>
        <v>Lion</v>
      </c>
      <c r="D643" s="46" t="str">
        <f>IF(EXACT("Percent", Pets!$C100),,IF(EXACT("Count", Pets!$C100),,IF(EXACT("", Pets!$C100),,Pets!$E100)))</f>
        <v/>
      </c>
    </row>
    <row r="644">
      <c r="A644" s="17" t="s">
        <v>5</v>
      </c>
      <c r="B644" s="17" t="str">
        <f>IF(EXACT("Percent", Pets!$C100),,IF(EXACT("Count", Pets!$C100),,IF(EXACT("", Pets!$C100),,Pets!$B100)))</f>
        <v>Rare</v>
      </c>
      <c r="C644" s="17" t="str">
        <f>IF(EXACT("Percent", Pets!$C100),,IF(EXACT("Count", Pets!$C100),,IF(EXACT("", Pets!$C100),,Pets!$C100)))</f>
        <v>Lion</v>
      </c>
      <c r="D644" s="46" t="str">
        <f>IF(EXACT("Percent", Pets!$C100),,IF(EXACT("Count", Pets!$C100),,IF(EXACT("", Pets!$C100),,Pets!$F100)))</f>
        <v/>
      </c>
    </row>
    <row r="645">
      <c r="A645" s="17" t="s">
        <v>6</v>
      </c>
      <c r="B645" s="17" t="str">
        <f>IF(EXACT("Percent", Pets!$C100),,IF(EXACT("Count", Pets!$C100),,IF(EXACT("", Pets!$C100),,Pets!$B100)))</f>
        <v>Rare</v>
      </c>
      <c r="C645" s="17" t="str">
        <f>IF(EXACT("Percent", Pets!$C100),,IF(EXACT("Count", Pets!$C100),,IF(EXACT("", Pets!$C100),,Pets!$C100)))</f>
        <v>Lion</v>
      </c>
      <c r="D645" s="46" t="str">
        <f>IF(EXACT("Percent", Pets!$C100),,IF(EXACT("Count", Pets!$C100),,IF(EXACT("", Pets!$C100),,Pets!$G100)))</f>
        <v/>
      </c>
    </row>
    <row r="646">
      <c r="A646" s="17" t="s">
        <v>7</v>
      </c>
      <c r="B646" s="17" t="str">
        <f>IF(EXACT("Percent", Pets!$C100),,IF(EXACT("Count", Pets!$C100),,IF(EXACT("", Pets!$C100),,Pets!$B100)))</f>
        <v>Rare</v>
      </c>
      <c r="C646" s="17" t="str">
        <f>IF(EXACT("Percent", Pets!$C100),,IF(EXACT("Count", Pets!$C100),,IF(EXACT("", Pets!$C100),,Pets!$C100)))</f>
        <v>Lion</v>
      </c>
      <c r="D646" s="46" t="str">
        <f>IF(EXACT("Percent", Pets!$C100),,IF(EXACT("Count", Pets!$C100),,IF(EXACT("", Pets!$C100),,Pets!$H100)))</f>
        <v/>
      </c>
    </row>
    <row r="647">
      <c r="A647" s="17" t="s">
        <v>3</v>
      </c>
      <c r="B647" s="17" t="str">
        <f>IF(EXACT("Percent", Pets!C101),,IF(EXACT("Count", Pets!C101),,IF(EXACT("", Pets!C101),,Pets!B101)))</f>
        <v>Rare</v>
      </c>
      <c r="C647" s="17" t="str">
        <f>IF(EXACT("Percent", Pets!C101),,IF(EXACT("Count", Pets!C101),,IF(EXACT("", Pets!C101),,Pets!C101)))</f>
        <v>Lioness</v>
      </c>
      <c r="D647" s="46" t="str">
        <f>IF(EXACT("Percent", Pets!C101),,IF(EXACT("Count", Pets!C101),,IF(EXACT("", Pets!C101),,Pets!D101)))</f>
        <v/>
      </c>
    </row>
    <row r="648">
      <c r="A648" s="17" t="s">
        <v>4</v>
      </c>
      <c r="B648" s="17" t="str">
        <f>IF(EXACT("Percent", Pets!$C101),,IF(EXACT("Count", Pets!$C101),,IF(EXACT("", Pets!$C101),,Pets!$B101)))</f>
        <v>Rare</v>
      </c>
      <c r="C648" s="17" t="str">
        <f>IF(EXACT("Percent", Pets!$C101),,IF(EXACT("Count", Pets!$C101),,IF(EXACT("", Pets!$C101),,Pets!$C101)))</f>
        <v>Lioness</v>
      </c>
      <c r="D648" s="46" t="str">
        <f>IF(EXACT("Percent", Pets!$C101),,IF(EXACT("Count", Pets!$C101),,IF(EXACT("", Pets!$C101),,Pets!$E101)))</f>
        <v/>
      </c>
    </row>
    <row r="649">
      <c r="A649" s="17" t="s">
        <v>5</v>
      </c>
      <c r="B649" s="17" t="str">
        <f>IF(EXACT("Percent", Pets!$C101),,IF(EXACT("Count", Pets!$C101),,IF(EXACT("", Pets!$C101),,Pets!$B101)))</f>
        <v>Rare</v>
      </c>
      <c r="C649" s="17" t="str">
        <f>IF(EXACT("Percent", Pets!$C101),,IF(EXACT("Count", Pets!$C101),,IF(EXACT("", Pets!$C101),,Pets!$C101)))</f>
        <v>Lioness</v>
      </c>
      <c r="D649" s="46" t="str">
        <f>IF(EXACT("Percent", Pets!$C101),,IF(EXACT("Count", Pets!$C101),,IF(EXACT("", Pets!$C101),,Pets!$F101)))</f>
        <v/>
      </c>
    </row>
    <row r="650">
      <c r="A650" s="17" t="s">
        <v>6</v>
      </c>
      <c r="B650" s="17" t="str">
        <f>IF(EXACT("Percent", Pets!$C101),,IF(EXACT("Count", Pets!$C101),,IF(EXACT("", Pets!$C101),,Pets!$B101)))</f>
        <v>Rare</v>
      </c>
      <c r="C650" s="17" t="str">
        <f>IF(EXACT("Percent", Pets!$C101),,IF(EXACT("Count", Pets!$C101),,IF(EXACT("", Pets!$C101),,Pets!$C101)))</f>
        <v>Lioness</v>
      </c>
      <c r="D650" s="46" t="str">
        <f>IF(EXACT("Percent", Pets!$C101),,IF(EXACT("Count", Pets!$C101),,IF(EXACT("", Pets!$C101),,Pets!$G101)))</f>
        <v/>
      </c>
    </row>
    <row r="651">
      <c r="A651" s="17" t="s">
        <v>7</v>
      </c>
      <c r="B651" s="17" t="str">
        <f>IF(EXACT("Percent", Pets!$C101),,IF(EXACT("Count", Pets!$C101),,IF(EXACT("", Pets!$C101),,Pets!$B101)))</f>
        <v>Rare</v>
      </c>
      <c r="C651" s="17" t="str">
        <f>IF(EXACT("Percent", Pets!$C101),,IF(EXACT("Count", Pets!$C101),,IF(EXACT("", Pets!$C101),,Pets!$C101)))</f>
        <v>Lioness</v>
      </c>
      <c r="D651" s="46" t="str">
        <f>IF(EXACT("Percent", Pets!$C101),,IF(EXACT("Count", Pets!$C101),,IF(EXACT("", Pets!$C101),,Pets!$H101)))</f>
        <v/>
      </c>
    </row>
    <row r="652">
      <c r="A652" s="17" t="s">
        <v>3</v>
      </c>
      <c r="B652" s="17" t="str">
        <f>IF(EXACT("Percent", Pets!C266),,IF(EXACT("Count", Pets!C266),,IF(EXACT("", Pets!C266),,Pets!B266)))</f>
        <v>Mythical</v>
      </c>
      <c r="C652" s="17" t="str">
        <f>IF(EXACT("Percent", Pets!C266),,IF(EXACT("Count", Pets!C266),,IF(EXACT("", Pets!C266),,Pets!C266)))</f>
        <v>Lycanmir</v>
      </c>
      <c r="D652" s="46" t="str">
        <f>IF(EXACT("Percent", Pets!C266),,IF(EXACT("Count", Pets!C266),,IF(EXACT("", Pets!C266),,Pets!D266)))</f>
        <v/>
      </c>
    </row>
    <row r="653">
      <c r="A653" s="17" t="s">
        <v>4</v>
      </c>
      <c r="B653" s="17" t="str">
        <f>IF(EXACT("Percent", Pets!$C266),,IF(EXACT("Count", Pets!$C266),,IF(EXACT("", Pets!$C266),,Pets!$B266)))</f>
        <v>Mythical</v>
      </c>
      <c r="C653" s="17" t="str">
        <f>IF(EXACT("Percent", Pets!$C266),,IF(EXACT("Count", Pets!$C266),,IF(EXACT("", Pets!$C266),,Pets!$C266)))</f>
        <v>Lycanmir</v>
      </c>
      <c r="D653" s="46" t="str">
        <f>IF(EXACT("Percent", Pets!$C266),,IF(EXACT("Count", Pets!$C266),,IF(EXACT("", Pets!$C266),,Pets!$E266)))</f>
        <v/>
      </c>
    </row>
    <row r="654">
      <c r="A654" s="17" t="s">
        <v>5</v>
      </c>
      <c r="B654" s="17" t="str">
        <f>IF(EXACT("Percent", Pets!$C266),,IF(EXACT("Count", Pets!$C266),,IF(EXACT("", Pets!$C266),,Pets!$B266)))</f>
        <v>Mythical</v>
      </c>
      <c r="C654" s="17" t="str">
        <f>IF(EXACT("Percent", Pets!$C266),,IF(EXACT("Count", Pets!$C266),,IF(EXACT("", Pets!$C266),,Pets!$C266)))</f>
        <v>Lycanmir</v>
      </c>
      <c r="D654" s="46" t="str">
        <f>IF(EXACT("Percent", Pets!$C266),,IF(EXACT("Count", Pets!$C266),,IF(EXACT("", Pets!$C266),,Pets!$F266)))</f>
        <v/>
      </c>
    </row>
    <row r="655">
      <c r="A655" s="17" t="s">
        <v>6</v>
      </c>
      <c r="B655" s="17" t="str">
        <f>IF(EXACT("Percent", Pets!$C266),,IF(EXACT("Count", Pets!$C266),,IF(EXACT("", Pets!$C266),,Pets!$B266)))</f>
        <v>Mythical</v>
      </c>
      <c r="C655" s="17" t="str">
        <f>IF(EXACT("Percent", Pets!$C266),,IF(EXACT("Count", Pets!$C266),,IF(EXACT("", Pets!$C266),,Pets!$C266)))</f>
        <v>Lycanmir</v>
      </c>
      <c r="D655" s="46" t="str">
        <f>IF(EXACT("Percent", Pets!$C266),,IF(EXACT("Count", Pets!$C266),,IF(EXACT("", Pets!$C266),,Pets!$G266)))</f>
        <v/>
      </c>
    </row>
    <row r="656">
      <c r="A656" s="17" t="s">
        <v>7</v>
      </c>
      <c r="B656" s="17" t="str">
        <f>IF(EXACT("Percent", Pets!$C266),,IF(EXACT("Count", Pets!$C266),,IF(EXACT("", Pets!$C266),,Pets!$B266)))</f>
        <v>Mythical</v>
      </c>
      <c r="C656" s="17" t="str">
        <f>IF(EXACT("Percent", Pets!$C266),,IF(EXACT("Count", Pets!$C266),,IF(EXACT("", Pets!$C266),,Pets!$C266)))</f>
        <v>Lycanmir</v>
      </c>
      <c r="D656" s="46" t="str">
        <f>IF(EXACT("Percent", Pets!$C266),,IF(EXACT("Count", Pets!$C266),,IF(EXACT("", Pets!$C266),,Pets!$H266)))</f>
        <v/>
      </c>
    </row>
    <row r="657">
      <c r="A657" s="17" t="s">
        <v>3</v>
      </c>
      <c r="B657" s="17" t="str">
        <f>IF(EXACT("Percent", Pets!C29),,IF(EXACT("Count", Pets!C29),,IF(EXACT("", Pets!C29),,Pets!B29)))</f>
        <v>Common</v>
      </c>
      <c r="C657" s="17" t="str">
        <f>IF(EXACT("Percent", Pets!C29),,IF(EXACT("Count", Pets!C29),,IF(EXACT("", Pets!C29),,Pets!C29)))</f>
        <v>Meerkat</v>
      </c>
      <c r="D657" s="46" t="str">
        <f>IF(EXACT("Percent", Pets!C29),,IF(EXACT("Count", Pets!C29),,IF(EXACT("", Pets!C29),,Pets!D29)))</f>
        <v/>
      </c>
    </row>
    <row r="658">
      <c r="A658" s="17" t="s">
        <v>4</v>
      </c>
      <c r="B658" s="17" t="str">
        <f>IF(EXACT("Percent", Pets!$C29),,IF(EXACT("Count", Pets!$C29),,IF(EXACT("", Pets!$C29),,Pets!$B29)))</f>
        <v>Common</v>
      </c>
      <c r="C658" s="17" t="str">
        <f>IF(EXACT("Percent", Pets!$C29),,IF(EXACT("Count", Pets!$C29),,IF(EXACT("", Pets!$C29),,Pets!$C29)))</f>
        <v>Meerkat</v>
      </c>
      <c r="D658" s="46" t="str">
        <f>IF(EXACT("Percent", Pets!$C29),,IF(EXACT("Count", Pets!$C29),,IF(EXACT("", Pets!$C29),,Pets!$E29)))</f>
        <v/>
      </c>
    </row>
    <row r="659">
      <c r="A659" s="17" t="s">
        <v>5</v>
      </c>
      <c r="B659" s="17" t="str">
        <f>IF(EXACT("Percent", Pets!$C29),,IF(EXACT("Count", Pets!$C29),,IF(EXACT("", Pets!$C29),,Pets!$B29)))</f>
        <v>Common</v>
      </c>
      <c r="C659" s="17" t="str">
        <f>IF(EXACT("Percent", Pets!$C29),,IF(EXACT("Count", Pets!$C29),,IF(EXACT("", Pets!$C29),,Pets!$C29)))</f>
        <v>Meerkat</v>
      </c>
      <c r="D659" s="46" t="str">
        <f>IF(EXACT("Percent", Pets!$C29),,IF(EXACT("Count", Pets!$C29),,IF(EXACT("", Pets!$C29),,Pets!$F29)))</f>
        <v/>
      </c>
    </row>
    <row r="660">
      <c r="A660" s="17" t="s">
        <v>6</v>
      </c>
      <c r="B660" s="17" t="str">
        <f>IF(EXACT("Percent", Pets!$C29),,IF(EXACT("Count", Pets!$C29),,IF(EXACT("", Pets!$C29),,Pets!$B29)))</f>
        <v>Common</v>
      </c>
      <c r="C660" s="17" t="str">
        <f>IF(EXACT("Percent", Pets!$C29),,IF(EXACT("Count", Pets!$C29),,IF(EXACT("", Pets!$C29),,Pets!$C29)))</f>
        <v>Meerkat</v>
      </c>
      <c r="D660" s="46" t="str">
        <f>IF(EXACT("Percent", Pets!$C29),,IF(EXACT("Count", Pets!$C29),,IF(EXACT("", Pets!$C29),,Pets!$G29)))</f>
        <v/>
      </c>
    </row>
    <row r="661">
      <c r="A661" s="17" t="s">
        <v>7</v>
      </c>
      <c r="B661" s="17" t="str">
        <f>IF(EXACT("Percent", Pets!$C29),,IF(EXACT("Count", Pets!$C29),,IF(EXACT("", Pets!$C29),,Pets!$B29)))</f>
        <v>Common</v>
      </c>
      <c r="C661" s="17" t="str">
        <f>IF(EXACT("Percent", Pets!$C29),,IF(EXACT("Count", Pets!$C29),,IF(EXACT("", Pets!$C29),,Pets!$C29)))</f>
        <v>Meerkat</v>
      </c>
      <c r="D661" s="46" t="str">
        <f>IF(EXACT("Percent", Pets!$C29),,IF(EXACT("Count", Pets!$C29),,IF(EXACT("", Pets!$C29),,Pets!$H29)))</f>
        <v/>
      </c>
    </row>
    <row r="662">
      <c r="A662" s="17" t="s">
        <v>3</v>
      </c>
      <c r="B662" s="17" t="str">
        <f>IF(EXACT("Percent", Pets!C211),,IF(EXACT("Count", Pets!C211),,IF(EXACT("", Pets!C211),,Pets!B211)))</f>
        <v>Epic</v>
      </c>
      <c r="C662" s="17" t="str">
        <f>IF(EXACT("Percent", Pets!C211),,IF(EXACT("Count", Pets!C211),,IF(EXACT("", Pets!C211),,Pets!C211)))</f>
        <v>Midnight Unicorn</v>
      </c>
      <c r="D662" s="46" t="str">
        <f>IF(EXACT("Percent", Pets!C211),,IF(EXACT("Count", Pets!C211),,IF(EXACT("", Pets!C211),,Pets!D211)))</f>
        <v/>
      </c>
    </row>
    <row r="663">
      <c r="A663" s="17" t="s">
        <v>4</v>
      </c>
      <c r="B663" s="17" t="str">
        <f>IF(EXACT("Percent", Pets!$C211),,IF(EXACT("Count", Pets!$C211),,IF(EXACT("", Pets!$C211),,Pets!$B211)))</f>
        <v>Epic</v>
      </c>
      <c r="C663" s="17" t="str">
        <f>IF(EXACT("Percent", Pets!$C211),,IF(EXACT("Count", Pets!$C211),,IF(EXACT("", Pets!$C211),,Pets!$C211)))</f>
        <v>Midnight Unicorn</v>
      </c>
      <c r="D663" s="46" t="str">
        <f>IF(EXACT("Percent", Pets!$C211),,IF(EXACT("Count", Pets!$C211),,IF(EXACT("", Pets!$C211),,Pets!$E211)))</f>
        <v/>
      </c>
    </row>
    <row r="664">
      <c r="A664" s="17" t="s">
        <v>5</v>
      </c>
      <c r="B664" s="17" t="str">
        <f>IF(EXACT("Percent", Pets!$C211),,IF(EXACT("Count", Pets!$C211),,IF(EXACT("", Pets!$C211),,Pets!$B211)))</f>
        <v>Epic</v>
      </c>
      <c r="C664" s="17" t="str">
        <f>IF(EXACT("Percent", Pets!$C211),,IF(EXACT("Count", Pets!$C211),,IF(EXACT("", Pets!$C211),,Pets!$C211)))</f>
        <v>Midnight Unicorn</v>
      </c>
      <c r="D664" s="46" t="str">
        <f>IF(EXACT("Percent", Pets!$C211),,IF(EXACT("Count", Pets!$C211),,IF(EXACT("", Pets!$C211),,Pets!$F211)))</f>
        <v/>
      </c>
    </row>
    <row r="665">
      <c r="A665" s="17" t="s">
        <v>6</v>
      </c>
      <c r="B665" s="17" t="str">
        <f>IF(EXACT("Percent", Pets!$C211),,IF(EXACT("Count", Pets!$C211),,IF(EXACT("", Pets!$C211),,Pets!$B211)))</f>
        <v>Epic</v>
      </c>
      <c r="C665" s="17" t="str">
        <f>IF(EXACT("Percent", Pets!$C211),,IF(EXACT("Count", Pets!$C211),,IF(EXACT("", Pets!$C211),,Pets!$C211)))</f>
        <v>Midnight Unicorn</v>
      </c>
      <c r="D665" s="46" t="str">
        <f>IF(EXACT("Percent", Pets!$C211),,IF(EXACT("Count", Pets!$C211),,IF(EXACT("", Pets!$C211),,Pets!$G211)))</f>
        <v/>
      </c>
    </row>
    <row r="666">
      <c r="A666" s="17" t="s">
        <v>7</v>
      </c>
      <c r="B666" s="17" t="str">
        <f>IF(EXACT("Percent", Pets!$C211),,IF(EXACT("Count", Pets!$C211),,IF(EXACT("", Pets!$C211),,Pets!$B211)))</f>
        <v>Epic</v>
      </c>
      <c r="C666" s="17" t="str">
        <f>IF(EXACT("Percent", Pets!$C211),,IF(EXACT("Count", Pets!$C211),,IF(EXACT("", Pets!$C211),,Pets!$C211)))</f>
        <v>Midnight Unicorn</v>
      </c>
      <c r="D666" s="46" t="str">
        <f>IF(EXACT("Percent", Pets!$C211),,IF(EXACT("Count", Pets!$C211),,IF(EXACT("", Pets!$C211),,Pets!$H211)))</f>
        <v/>
      </c>
    </row>
    <row r="667">
      <c r="A667" s="17" t="s">
        <v>3</v>
      </c>
      <c r="B667" s="17" t="str">
        <f>IF(EXACT("Percent", Pets!C17),,IF(EXACT("Count", Pets!C17),,IF(EXACT("", Pets!C17),,Pets!B17)))</f>
        <v>Common</v>
      </c>
      <c r="C667" s="17" t="str">
        <f>IF(EXACT("Percent", Pets!C17),,IF(EXACT("Count", Pets!C17),,IF(EXACT("", Pets!C17),,Pets!C17)))</f>
        <v>Mole</v>
      </c>
      <c r="D667" s="46" t="str">
        <f>IF(EXACT("Percent", Pets!C17),,IF(EXACT("Count", Pets!C17),,IF(EXACT("", Pets!C17),,Pets!D17)))</f>
        <v/>
      </c>
    </row>
    <row r="668">
      <c r="A668" s="17" t="s">
        <v>4</v>
      </c>
      <c r="B668" s="17" t="str">
        <f>IF(EXACT("Percent", Pets!$C17),,IF(EXACT("Count", Pets!$C17),,IF(EXACT("", Pets!$C17),,Pets!$B17)))</f>
        <v>Common</v>
      </c>
      <c r="C668" s="17" t="str">
        <f>IF(EXACT("Percent", Pets!$C17),,IF(EXACT("Count", Pets!$C17),,IF(EXACT("", Pets!$C17),,Pets!$C17)))</f>
        <v>Mole</v>
      </c>
      <c r="D668" s="46" t="str">
        <f>IF(EXACT("Percent", Pets!$C17),,IF(EXACT("Count", Pets!$C17),,IF(EXACT("", Pets!$C17),,Pets!$E17)))</f>
        <v/>
      </c>
    </row>
    <row r="669">
      <c r="A669" s="17" t="s">
        <v>5</v>
      </c>
      <c r="B669" s="17" t="str">
        <f>IF(EXACT("Percent", Pets!$C17),,IF(EXACT("Count", Pets!$C17),,IF(EXACT("", Pets!$C17),,Pets!$B17)))</f>
        <v>Common</v>
      </c>
      <c r="C669" s="17" t="str">
        <f>IF(EXACT("Percent", Pets!$C17),,IF(EXACT("Count", Pets!$C17),,IF(EXACT("", Pets!$C17),,Pets!$C17)))</f>
        <v>Mole</v>
      </c>
      <c r="D669" s="46" t="str">
        <f>IF(EXACT("Percent", Pets!$C17),,IF(EXACT("Count", Pets!$C17),,IF(EXACT("", Pets!$C17),,Pets!$F17)))</f>
        <v/>
      </c>
    </row>
    <row r="670">
      <c r="A670" s="17" t="s">
        <v>6</v>
      </c>
      <c r="B670" s="17" t="str">
        <f>IF(EXACT("Percent", Pets!$C17),,IF(EXACT("Count", Pets!$C17),,IF(EXACT("", Pets!$C17),,Pets!$B17)))</f>
        <v>Common</v>
      </c>
      <c r="C670" s="17" t="str">
        <f>IF(EXACT("Percent", Pets!$C17),,IF(EXACT("Count", Pets!$C17),,IF(EXACT("", Pets!$C17),,Pets!$C17)))</f>
        <v>Mole</v>
      </c>
      <c r="D670" s="46" t="str">
        <f>IF(EXACT("Percent", Pets!$C17),,IF(EXACT("Count", Pets!$C17),,IF(EXACT("", Pets!$C17),,Pets!$G17)))</f>
        <v/>
      </c>
    </row>
    <row r="671">
      <c r="A671" s="17" t="s">
        <v>7</v>
      </c>
      <c r="B671" s="17" t="str">
        <f>IF(EXACT("Percent", Pets!$C17),,IF(EXACT("Count", Pets!$C17),,IF(EXACT("", Pets!$C17),,Pets!$B17)))</f>
        <v>Common</v>
      </c>
      <c r="C671" s="17" t="str">
        <f>IF(EXACT("Percent", Pets!$C17),,IF(EXACT("Count", Pets!$C17),,IF(EXACT("", Pets!$C17),,Pets!$C17)))</f>
        <v>Mole</v>
      </c>
      <c r="D671" s="46" t="str">
        <f>IF(EXACT("Percent", Pets!$C17),,IF(EXACT("Count", Pets!$C17),,IF(EXACT("", Pets!$C17),,Pets!$H17)))</f>
        <v/>
      </c>
    </row>
    <row r="672">
      <c r="A672" s="17" t="s">
        <v>3</v>
      </c>
      <c r="B672" s="17" t="str">
        <f>IF(EXACT("Percent", Pets!C30),,IF(EXACT("Count", Pets!C30),,IF(EXACT("", Pets!C30),,Pets!B30)))</f>
        <v>Common</v>
      </c>
      <c r="C672" s="17" t="str">
        <f>IF(EXACT("Percent", Pets!C30),,IF(EXACT("Count", Pets!C30),,IF(EXACT("", Pets!C30),,Pets!C30)))</f>
        <v>Monkey</v>
      </c>
      <c r="D672" s="46" t="str">
        <f>IF(EXACT("Percent", Pets!C30),,IF(EXACT("Count", Pets!C30),,IF(EXACT("", Pets!C30),,Pets!D30)))</f>
        <v/>
      </c>
    </row>
    <row r="673">
      <c r="A673" s="17" t="s">
        <v>4</v>
      </c>
      <c r="B673" s="17" t="str">
        <f>IF(EXACT("Percent", Pets!$C30),,IF(EXACT("Count", Pets!$C30),,IF(EXACT("", Pets!$C30),,Pets!$B30)))</f>
        <v>Common</v>
      </c>
      <c r="C673" s="17" t="str">
        <f>IF(EXACT("Percent", Pets!$C30),,IF(EXACT("Count", Pets!$C30),,IF(EXACT("", Pets!$C30),,Pets!$C30)))</f>
        <v>Monkey</v>
      </c>
      <c r="D673" s="46" t="str">
        <f>IF(EXACT("Percent", Pets!$C30),,IF(EXACT("Count", Pets!$C30),,IF(EXACT("", Pets!$C30),,Pets!$E30)))</f>
        <v/>
      </c>
    </row>
    <row r="674">
      <c r="A674" s="17" t="s">
        <v>5</v>
      </c>
      <c r="B674" s="17" t="str">
        <f>IF(EXACT("Percent", Pets!$C30),,IF(EXACT("Count", Pets!$C30),,IF(EXACT("", Pets!$C30),,Pets!$B30)))</f>
        <v>Common</v>
      </c>
      <c r="C674" s="17" t="str">
        <f>IF(EXACT("Percent", Pets!$C30),,IF(EXACT("Count", Pets!$C30),,IF(EXACT("", Pets!$C30),,Pets!$C30)))</f>
        <v>Monkey</v>
      </c>
      <c r="D674" s="46" t="str">
        <f>IF(EXACT("Percent", Pets!$C30),,IF(EXACT("Count", Pets!$C30),,IF(EXACT("", Pets!$C30),,Pets!$F30)))</f>
        <v/>
      </c>
    </row>
    <row r="675">
      <c r="A675" s="17" t="s">
        <v>6</v>
      </c>
      <c r="B675" s="17" t="str">
        <f>IF(EXACT("Percent", Pets!$C30),,IF(EXACT("Count", Pets!$C30),,IF(EXACT("", Pets!$C30),,Pets!$B30)))</f>
        <v>Common</v>
      </c>
      <c r="C675" s="17" t="str">
        <f>IF(EXACT("Percent", Pets!$C30),,IF(EXACT("Count", Pets!$C30),,IF(EXACT("", Pets!$C30),,Pets!$C30)))</f>
        <v>Monkey</v>
      </c>
      <c r="D675" s="46" t="str">
        <f>IF(EXACT("Percent", Pets!$C30),,IF(EXACT("Count", Pets!$C30),,IF(EXACT("", Pets!$C30),,Pets!$G30)))</f>
        <v/>
      </c>
    </row>
    <row r="676">
      <c r="A676" s="17" t="s">
        <v>7</v>
      </c>
      <c r="B676" s="17" t="str">
        <f>IF(EXACT("Percent", Pets!$C30),,IF(EXACT("Count", Pets!$C30),,IF(EXACT("", Pets!$C30),,Pets!$B30)))</f>
        <v>Common</v>
      </c>
      <c r="C676" s="17" t="str">
        <f>IF(EXACT("Percent", Pets!$C30),,IF(EXACT("Count", Pets!$C30),,IF(EXACT("", Pets!$C30),,Pets!$C30)))</f>
        <v>Monkey</v>
      </c>
      <c r="D676" s="46" t="str">
        <f>IF(EXACT("Percent", Pets!$C30),,IF(EXACT("Count", Pets!$C30),,IF(EXACT("", Pets!$C30),,Pets!$H30)))</f>
        <v/>
      </c>
    </row>
    <row r="677">
      <c r="A677" s="17" t="s">
        <v>3</v>
      </c>
      <c r="B677" s="17" t="str">
        <f>IF(EXACT("Percent", Pets!C256),,IF(EXACT("Count", Pets!C256),,IF(EXACT("", Pets!C256),,Pets!B256)))</f>
        <v>Ascended</v>
      </c>
      <c r="C677" s="17" t="str">
        <f>IF(EXACT("Percent", Pets!C256),,IF(EXACT("Count", Pets!C256),,IF(EXACT("", Pets!C256),,Pets!C256)))</f>
        <v>Moon Light Hunter</v>
      </c>
      <c r="D677" s="46" t="str">
        <f>IF(EXACT("Percent", Pets!C256),,IF(EXACT("Count", Pets!C256),,IF(EXACT("", Pets!C256),,Pets!D256)))</f>
        <v/>
      </c>
    </row>
    <row r="678">
      <c r="A678" s="17" t="s">
        <v>4</v>
      </c>
      <c r="B678" s="17" t="str">
        <f>IF(EXACT("Percent", Pets!$C256),,IF(EXACT("Count", Pets!$C256),,IF(EXACT("", Pets!$C256),,Pets!$B256)))</f>
        <v>Ascended</v>
      </c>
      <c r="C678" s="17" t="str">
        <f>IF(EXACT("Percent", Pets!$C256),,IF(EXACT("Count", Pets!$C256),,IF(EXACT("", Pets!$C256),,Pets!$C256)))</f>
        <v>Moon Light Hunter</v>
      </c>
      <c r="D678" s="46" t="str">
        <f>IF(EXACT("Percent", Pets!$C256),,IF(EXACT("Count", Pets!$C256),,IF(EXACT("", Pets!$C256),,Pets!$E256)))</f>
        <v/>
      </c>
    </row>
    <row r="679">
      <c r="A679" s="17" t="s">
        <v>5</v>
      </c>
      <c r="B679" s="17" t="str">
        <f>IF(EXACT("Percent", Pets!$C256),,IF(EXACT("Count", Pets!$C256),,IF(EXACT("", Pets!$C256),,Pets!$B256)))</f>
        <v>Ascended</v>
      </c>
      <c r="C679" s="17" t="str">
        <f>IF(EXACT("Percent", Pets!$C256),,IF(EXACT("Count", Pets!$C256),,IF(EXACT("", Pets!$C256),,Pets!$C256)))</f>
        <v>Moon Light Hunter</v>
      </c>
      <c r="D679" s="46" t="str">
        <f>IF(EXACT("Percent", Pets!$C256),,IF(EXACT("Count", Pets!$C256),,IF(EXACT("", Pets!$C256),,Pets!$F256)))</f>
        <v/>
      </c>
    </row>
    <row r="680">
      <c r="A680" s="17" t="s">
        <v>6</v>
      </c>
      <c r="B680" s="17" t="str">
        <f>IF(EXACT("Percent", Pets!$C256),,IF(EXACT("Count", Pets!$C256),,IF(EXACT("", Pets!$C256),,Pets!$B256)))</f>
        <v>Ascended</v>
      </c>
      <c r="C680" s="17" t="str">
        <f>IF(EXACT("Percent", Pets!$C256),,IF(EXACT("Count", Pets!$C256),,IF(EXACT("", Pets!$C256),,Pets!$C256)))</f>
        <v>Moon Light Hunter</v>
      </c>
      <c r="D680" s="46" t="str">
        <f>IF(EXACT("Percent", Pets!$C256),,IF(EXACT("Count", Pets!$C256),,IF(EXACT("", Pets!$C256),,Pets!$G256)))</f>
        <v/>
      </c>
    </row>
    <row r="681">
      <c r="A681" s="17" t="s">
        <v>7</v>
      </c>
      <c r="B681" s="17" t="str">
        <f>IF(EXACT("Percent", Pets!$C256),,IF(EXACT("Count", Pets!$C256),,IF(EXACT("", Pets!$C256),,Pets!$B256)))</f>
        <v>Ascended</v>
      </c>
      <c r="C681" s="17" t="str">
        <f>IF(EXACT("Percent", Pets!$C256),,IF(EXACT("Count", Pets!$C256),,IF(EXACT("", Pets!$C256),,Pets!$C256)))</f>
        <v>Moon Light Hunter</v>
      </c>
      <c r="D681" s="46" t="str">
        <f>IF(EXACT("Percent", Pets!$C256),,IF(EXACT("Count", Pets!$C256),,IF(EXACT("", Pets!$C256),,Pets!$H256)))</f>
        <v/>
      </c>
    </row>
    <row r="682">
      <c r="A682" s="17" t="s">
        <v>3</v>
      </c>
      <c r="B682" s="17" t="str">
        <f>IF(EXACT("Percent", Pets!C58),,IF(EXACT("Count", Pets!C58),,IF(EXACT("", Pets!C58),,Pets!B58)))</f>
        <v>Uncommon</v>
      </c>
      <c r="C682" s="17" t="str">
        <f>IF(EXACT("Percent", Pets!C58),,IF(EXACT("Count", Pets!C58),,IF(EXACT("", Pets!C58),,Pets!C58)))</f>
        <v>Mountain Goat</v>
      </c>
      <c r="D682" s="46" t="str">
        <f>IF(EXACT("Percent", Pets!C58),,IF(EXACT("Count", Pets!C58),,IF(EXACT("", Pets!C58),,Pets!D58)))</f>
        <v/>
      </c>
    </row>
    <row r="683">
      <c r="A683" s="17" t="s">
        <v>4</v>
      </c>
      <c r="B683" s="17" t="str">
        <f>IF(EXACT("Percent", Pets!$C58),,IF(EXACT("Count", Pets!$C58),,IF(EXACT("", Pets!$C58),,Pets!$B58)))</f>
        <v>Uncommon</v>
      </c>
      <c r="C683" s="17" t="str">
        <f>IF(EXACT("Percent", Pets!$C58),,IF(EXACT("Count", Pets!$C58),,IF(EXACT("", Pets!$C58),,Pets!$C58)))</f>
        <v>Mountain Goat</v>
      </c>
      <c r="D683" s="46" t="str">
        <f>IF(EXACT("Percent", Pets!$C58),,IF(EXACT("Count", Pets!$C58),,IF(EXACT("", Pets!$C58),,Pets!$E58)))</f>
        <v/>
      </c>
    </row>
    <row r="684">
      <c r="A684" s="17" t="s">
        <v>5</v>
      </c>
      <c r="B684" s="17" t="str">
        <f>IF(EXACT("Percent", Pets!$C58),,IF(EXACT("Count", Pets!$C58),,IF(EXACT("", Pets!$C58),,Pets!$B58)))</f>
        <v>Uncommon</v>
      </c>
      <c r="C684" s="17" t="str">
        <f>IF(EXACT("Percent", Pets!$C58),,IF(EXACT("Count", Pets!$C58),,IF(EXACT("", Pets!$C58),,Pets!$C58)))</f>
        <v>Mountain Goat</v>
      </c>
      <c r="D684" s="46" t="str">
        <f>IF(EXACT("Percent", Pets!$C58),,IF(EXACT("Count", Pets!$C58),,IF(EXACT("", Pets!$C58),,Pets!$F58)))</f>
        <v/>
      </c>
    </row>
    <row r="685">
      <c r="A685" s="17" t="s">
        <v>6</v>
      </c>
      <c r="B685" s="17" t="str">
        <f>IF(EXACT("Percent", Pets!$C58),,IF(EXACT("Count", Pets!$C58),,IF(EXACT("", Pets!$C58),,Pets!$B58)))</f>
        <v>Uncommon</v>
      </c>
      <c r="C685" s="17" t="str">
        <f>IF(EXACT("Percent", Pets!$C58),,IF(EXACT("Count", Pets!$C58),,IF(EXACT("", Pets!$C58),,Pets!$C58)))</f>
        <v>Mountain Goat</v>
      </c>
      <c r="D685" s="46" t="str">
        <f>IF(EXACT("Percent", Pets!$C58),,IF(EXACT("Count", Pets!$C58),,IF(EXACT("", Pets!$C58),,Pets!$G58)))</f>
        <v/>
      </c>
    </row>
    <row r="686">
      <c r="A686" s="17" t="s">
        <v>7</v>
      </c>
      <c r="B686" s="17" t="str">
        <f>IF(EXACT("Percent", Pets!$C58),,IF(EXACT("Count", Pets!$C58),,IF(EXACT("", Pets!$C58),,Pets!$B58)))</f>
        <v>Uncommon</v>
      </c>
      <c r="C686" s="17" t="str">
        <f>IF(EXACT("Percent", Pets!$C58),,IF(EXACT("Count", Pets!$C58),,IF(EXACT("", Pets!$C58),,Pets!$C58)))</f>
        <v>Mountain Goat</v>
      </c>
      <c r="D686" s="46" t="str">
        <f>IF(EXACT("Percent", Pets!$C58),,IF(EXACT("Count", Pets!$C58),,IF(EXACT("", Pets!$C58),,Pets!$H58)))</f>
        <v/>
      </c>
    </row>
    <row r="687">
      <c r="A687" s="17" t="s">
        <v>3</v>
      </c>
      <c r="B687" s="17" t="str">
        <f>IF(EXACT("Percent", Pets!C43),,IF(EXACT("Count", Pets!C43),,IF(EXACT("", Pets!C43),,Pets!B43)))</f>
        <v>Common</v>
      </c>
      <c r="C687" s="17" t="str">
        <f>IF(EXACT("Percent", Pets!C43),,IF(EXACT("Count", Pets!C43),,IF(EXACT("", Pets!C43),,Pets!C43)))</f>
        <v>Mustache Shroom</v>
      </c>
      <c r="D687" s="46" t="str">
        <f>IF(EXACT("Percent", Pets!C43),,IF(EXACT("Count", Pets!C43),,IF(EXACT("", Pets!C43),,Pets!D43)))</f>
        <v/>
      </c>
    </row>
    <row r="688">
      <c r="A688" s="17" t="s">
        <v>4</v>
      </c>
      <c r="B688" s="17" t="str">
        <f>IF(EXACT("Percent", Pets!$C43),,IF(EXACT("Count", Pets!$C43),,IF(EXACT("", Pets!$C43),,Pets!$B43)))</f>
        <v>Common</v>
      </c>
      <c r="C688" s="17" t="str">
        <f>IF(EXACT("Percent", Pets!$C43),,IF(EXACT("Count", Pets!$C43),,IF(EXACT("", Pets!$C43),,Pets!$C43)))</f>
        <v>Mustache Shroom</v>
      </c>
      <c r="D688" s="46" t="str">
        <f>IF(EXACT("Percent", Pets!$C43),,IF(EXACT("Count", Pets!$C43),,IF(EXACT("", Pets!$C43),,Pets!$E43)))</f>
        <v/>
      </c>
    </row>
    <row r="689">
      <c r="A689" s="17" t="s">
        <v>5</v>
      </c>
      <c r="B689" s="17" t="str">
        <f>IF(EXACT("Percent", Pets!$C43),,IF(EXACT("Count", Pets!$C43),,IF(EXACT("", Pets!$C43),,Pets!$B43)))</f>
        <v>Common</v>
      </c>
      <c r="C689" s="17" t="str">
        <f>IF(EXACT("Percent", Pets!$C43),,IF(EXACT("Count", Pets!$C43),,IF(EXACT("", Pets!$C43),,Pets!$C43)))</f>
        <v>Mustache Shroom</v>
      </c>
      <c r="D689" s="46" t="str">
        <f>IF(EXACT("Percent", Pets!$C43),,IF(EXACT("Count", Pets!$C43),,IF(EXACT("", Pets!$C43),,Pets!$F43)))</f>
        <v/>
      </c>
    </row>
    <row r="690">
      <c r="A690" s="17" t="s">
        <v>6</v>
      </c>
      <c r="B690" s="17" t="str">
        <f>IF(EXACT("Percent", Pets!$C43),,IF(EXACT("Count", Pets!$C43),,IF(EXACT("", Pets!$C43),,Pets!$B43)))</f>
        <v>Common</v>
      </c>
      <c r="C690" s="17" t="str">
        <f>IF(EXACT("Percent", Pets!$C43),,IF(EXACT("Count", Pets!$C43),,IF(EXACT("", Pets!$C43),,Pets!$C43)))</f>
        <v>Mustache Shroom</v>
      </c>
      <c r="D690" s="46" t="str">
        <f>IF(EXACT("Percent", Pets!$C43),,IF(EXACT("Count", Pets!$C43),,IF(EXACT("", Pets!$C43),,Pets!$G43)))</f>
        <v/>
      </c>
    </row>
    <row r="691">
      <c r="A691" s="17" t="s">
        <v>7</v>
      </c>
      <c r="B691" s="17" t="str">
        <f>IF(EXACT("Percent", Pets!$C43),,IF(EXACT("Count", Pets!$C43),,IF(EXACT("", Pets!$C43),,Pets!$B43)))</f>
        <v>Common</v>
      </c>
      <c r="C691" s="17" t="str">
        <f>IF(EXACT("Percent", Pets!$C43),,IF(EXACT("Count", Pets!$C43),,IF(EXACT("", Pets!$C43),,Pets!$C43)))</f>
        <v>Mustache Shroom</v>
      </c>
      <c r="D691" s="46" t="str">
        <f>IF(EXACT("Percent", Pets!$C43),,IF(EXACT("Count", Pets!$C43),,IF(EXACT("", Pets!$C43),,Pets!$H43)))</f>
        <v/>
      </c>
    </row>
    <row r="692">
      <c r="A692" s="17" t="s">
        <v>3</v>
      </c>
      <c r="B692" s="17" t="str">
        <f>IF(EXACT("Percent", Pets!C259),,IF(EXACT("Count", Pets!C259),,IF(EXACT("", Pets!C259),,Pets!B259)))</f>
        <v>Ascended</v>
      </c>
      <c r="C692" s="17" t="str">
        <f>IF(EXACT("Percent", Pets!C259),,IF(EXACT("Count", Pets!C259),,IF(EXACT("", Pets!C259),,Pets!C259)))</f>
        <v>Night Sky Wyvern</v>
      </c>
      <c r="D692" s="46" t="str">
        <f>IF(EXACT("Percent", Pets!C259),,IF(EXACT("Count", Pets!C259),,IF(EXACT("", Pets!C259),,Pets!D259)))</f>
        <v/>
      </c>
    </row>
    <row r="693">
      <c r="A693" s="17" t="s">
        <v>4</v>
      </c>
      <c r="B693" s="17" t="str">
        <f>IF(EXACT("Percent", Pets!$C259),,IF(EXACT("Count", Pets!$C259),,IF(EXACT("", Pets!$C259),,Pets!$B259)))</f>
        <v>Ascended</v>
      </c>
      <c r="C693" s="17" t="str">
        <f>IF(EXACT("Percent", Pets!$C259),,IF(EXACT("Count", Pets!$C259),,IF(EXACT("", Pets!$C259),,Pets!$C259)))</f>
        <v>Night Sky Wyvern</v>
      </c>
      <c r="D693" s="46" t="str">
        <f>IF(EXACT("Percent", Pets!$C259),,IF(EXACT("Count", Pets!$C259),,IF(EXACT("", Pets!$C259),,Pets!$E259)))</f>
        <v/>
      </c>
    </row>
    <row r="694">
      <c r="A694" s="17" t="s">
        <v>5</v>
      </c>
      <c r="B694" s="17" t="str">
        <f>IF(EXACT("Percent", Pets!$C259),,IF(EXACT("Count", Pets!$C259),,IF(EXACT("", Pets!$C259),,Pets!$B259)))</f>
        <v>Ascended</v>
      </c>
      <c r="C694" s="17" t="str">
        <f>IF(EXACT("Percent", Pets!$C259),,IF(EXACT("Count", Pets!$C259),,IF(EXACT("", Pets!$C259),,Pets!$C259)))</f>
        <v>Night Sky Wyvern</v>
      </c>
      <c r="D694" s="46" t="str">
        <f>IF(EXACT("Percent", Pets!$C259),,IF(EXACT("Count", Pets!$C259),,IF(EXACT("", Pets!$C259),,Pets!$F259)))</f>
        <v/>
      </c>
    </row>
    <row r="695">
      <c r="A695" s="17" t="s">
        <v>6</v>
      </c>
      <c r="B695" s="17" t="str">
        <f>IF(EXACT("Percent", Pets!$C259),,IF(EXACT("Count", Pets!$C259),,IF(EXACT("", Pets!$C259),,Pets!$B259)))</f>
        <v>Ascended</v>
      </c>
      <c r="C695" s="17" t="str">
        <f>IF(EXACT("Percent", Pets!$C259),,IF(EXACT("Count", Pets!$C259),,IF(EXACT("", Pets!$C259),,Pets!$C259)))</f>
        <v>Night Sky Wyvern</v>
      </c>
      <c r="D695" s="46" t="str">
        <f>IF(EXACT("Percent", Pets!$C259),,IF(EXACT("Count", Pets!$C259),,IF(EXACT("", Pets!$C259),,Pets!$G259)))</f>
        <v/>
      </c>
    </row>
    <row r="696">
      <c r="A696" s="17" t="s">
        <v>7</v>
      </c>
      <c r="B696" s="17" t="str">
        <f>IF(EXACT("Percent", Pets!$C259),,IF(EXACT("Count", Pets!$C259),,IF(EXACT("", Pets!$C259),,Pets!$B259)))</f>
        <v>Ascended</v>
      </c>
      <c r="C696" s="17" t="str">
        <f>IF(EXACT("Percent", Pets!$C259),,IF(EXACT("Count", Pets!$C259),,IF(EXACT("", Pets!$C259),,Pets!$C259)))</f>
        <v>Night Sky Wyvern</v>
      </c>
      <c r="D696" s="46" t="str">
        <f>IF(EXACT("Percent", Pets!$C259),,IF(EXACT("Count", Pets!$C259),,IF(EXACT("", Pets!$C259),,Pets!$H259)))</f>
        <v/>
      </c>
    </row>
    <row r="697">
      <c r="A697" s="17" t="s">
        <v>3</v>
      </c>
      <c r="B697" s="17" t="str">
        <f>IF(EXACT("Percent", Pets!C186),,IF(EXACT("Count", Pets!C186),,IF(EXACT("", Pets!C186),,Pets!B186)))</f>
        <v>Epic</v>
      </c>
      <c r="C697" s="17" t="str">
        <f>IF(EXACT("Percent", Pets!C186),,IF(EXACT("Count", Pets!C186),,IF(EXACT("", Pets!C186),,Pets!C186)))</f>
        <v>Nuclear Guy</v>
      </c>
      <c r="D697" s="46" t="str">
        <f>IF(EXACT("Percent", Pets!C186),,IF(EXACT("Count", Pets!C186),,IF(EXACT("", Pets!C186),,Pets!D186)))</f>
        <v/>
      </c>
    </row>
    <row r="698">
      <c r="A698" s="17" t="s">
        <v>4</v>
      </c>
      <c r="B698" s="17" t="str">
        <f>IF(EXACT("Percent", Pets!$C186),,IF(EXACT("Count", Pets!$C186),,IF(EXACT("", Pets!$C186),,Pets!$B186)))</f>
        <v>Epic</v>
      </c>
      <c r="C698" s="17" t="str">
        <f>IF(EXACT("Percent", Pets!$C186),,IF(EXACT("Count", Pets!$C186),,IF(EXACT("", Pets!$C186),,Pets!$C186)))</f>
        <v>Nuclear Guy</v>
      </c>
      <c r="D698" s="46" t="str">
        <f>IF(EXACT("Percent", Pets!$C186),,IF(EXACT("Count", Pets!$C186),,IF(EXACT("", Pets!$C186),,Pets!$E186)))</f>
        <v/>
      </c>
    </row>
    <row r="699">
      <c r="A699" s="17" t="s">
        <v>5</v>
      </c>
      <c r="B699" s="17" t="str">
        <f>IF(EXACT("Percent", Pets!$C186),,IF(EXACT("Count", Pets!$C186),,IF(EXACT("", Pets!$C186),,Pets!$B186)))</f>
        <v>Epic</v>
      </c>
      <c r="C699" s="17" t="str">
        <f>IF(EXACT("Percent", Pets!$C186),,IF(EXACT("Count", Pets!$C186),,IF(EXACT("", Pets!$C186),,Pets!$C186)))</f>
        <v>Nuclear Guy</v>
      </c>
      <c r="D699" s="46" t="str">
        <f>IF(EXACT("Percent", Pets!$C186),,IF(EXACT("Count", Pets!$C186),,IF(EXACT("", Pets!$C186),,Pets!$F186)))</f>
        <v/>
      </c>
    </row>
    <row r="700">
      <c r="A700" s="17" t="s">
        <v>6</v>
      </c>
      <c r="B700" s="17" t="str">
        <f>IF(EXACT("Percent", Pets!$C186),,IF(EXACT("Count", Pets!$C186),,IF(EXACT("", Pets!$C186),,Pets!$B186)))</f>
        <v>Epic</v>
      </c>
      <c r="C700" s="17" t="str">
        <f>IF(EXACT("Percent", Pets!$C186),,IF(EXACT("Count", Pets!$C186),,IF(EXACT("", Pets!$C186),,Pets!$C186)))</f>
        <v>Nuclear Guy</v>
      </c>
      <c r="D700" s="46" t="str">
        <f>IF(EXACT("Percent", Pets!$C186),,IF(EXACT("Count", Pets!$C186),,IF(EXACT("", Pets!$C186),,Pets!$G186)))</f>
        <v/>
      </c>
    </row>
    <row r="701">
      <c r="A701" s="17" t="s">
        <v>7</v>
      </c>
      <c r="B701" s="17" t="str">
        <f>IF(EXACT("Percent", Pets!$C186),,IF(EXACT("Count", Pets!$C186),,IF(EXACT("", Pets!$C186),,Pets!$B186)))</f>
        <v>Epic</v>
      </c>
      <c r="C701" s="17" t="str">
        <f>IF(EXACT("Percent", Pets!$C186),,IF(EXACT("Count", Pets!$C186),,IF(EXACT("", Pets!$C186),,Pets!$C186)))</f>
        <v>Nuclear Guy</v>
      </c>
      <c r="D701" s="46" t="str">
        <f>IF(EXACT("Percent", Pets!$C186),,IF(EXACT("Count", Pets!$C186),,IF(EXACT("", Pets!$C186),,Pets!$H186)))</f>
        <v/>
      </c>
    </row>
    <row r="702">
      <c r="A702" s="17" t="s">
        <v>3</v>
      </c>
      <c r="B702" s="17" t="str">
        <f>IF(EXACT("Percent", Pets!C177),,IF(EXACT("Count", Pets!C177),,IF(EXACT("", Pets!C177),,Pets!B177)))</f>
        <v>Epic</v>
      </c>
      <c r="C702" s="17" t="str">
        <f>IF(EXACT("Percent", Pets!C177),,IF(EXACT("Count", Pets!C177),,IF(EXACT("", Pets!C177),,Pets!C177)))</f>
        <v>Octopus</v>
      </c>
      <c r="D702" s="46" t="str">
        <f>IF(EXACT("Percent", Pets!C177),,IF(EXACT("Count", Pets!C177),,IF(EXACT("", Pets!C177),,Pets!D177)))</f>
        <v/>
      </c>
    </row>
    <row r="703">
      <c r="A703" s="17" t="s">
        <v>4</v>
      </c>
      <c r="B703" s="17" t="str">
        <f>IF(EXACT("Percent", Pets!$C177),,IF(EXACT("Count", Pets!$C177),,IF(EXACT("", Pets!$C177),,Pets!$B177)))</f>
        <v>Epic</v>
      </c>
      <c r="C703" s="17" t="str">
        <f>IF(EXACT("Percent", Pets!$C177),,IF(EXACT("Count", Pets!$C177),,IF(EXACT("", Pets!$C177),,Pets!$C177)))</f>
        <v>Octopus</v>
      </c>
      <c r="D703" s="46" t="str">
        <f>IF(EXACT("Percent", Pets!$C177),,IF(EXACT("Count", Pets!$C177),,IF(EXACT("", Pets!$C177),,Pets!$E177)))</f>
        <v/>
      </c>
    </row>
    <row r="704">
      <c r="A704" s="17" t="s">
        <v>5</v>
      </c>
      <c r="B704" s="17" t="str">
        <f>IF(EXACT("Percent", Pets!$C177),,IF(EXACT("Count", Pets!$C177),,IF(EXACT("", Pets!$C177),,Pets!$B177)))</f>
        <v>Epic</v>
      </c>
      <c r="C704" s="17" t="str">
        <f>IF(EXACT("Percent", Pets!$C177),,IF(EXACT("Count", Pets!$C177),,IF(EXACT("", Pets!$C177),,Pets!$C177)))</f>
        <v>Octopus</v>
      </c>
      <c r="D704" s="46" t="str">
        <f>IF(EXACT("Percent", Pets!$C177),,IF(EXACT("Count", Pets!$C177),,IF(EXACT("", Pets!$C177),,Pets!$F177)))</f>
        <v/>
      </c>
    </row>
    <row r="705">
      <c r="A705" s="17" t="s">
        <v>6</v>
      </c>
      <c r="B705" s="17" t="str">
        <f>IF(EXACT("Percent", Pets!$C177),,IF(EXACT("Count", Pets!$C177),,IF(EXACT("", Pets!$C177),,Pets!$B177)))</f>
        <v>Epic</v>
      </c>
      <c r="C705" s="17" t="str">
        <f>IF(EXACT("Percent", Pets!$C177),,IF(EXACT("Count", Pets!$C177),,IF(EXACT("", Pets!$C177),,Pets!$C177)))</f>
        <v>Octopus</v>
      </c>
      <c r="D705" s="46" t="str">
        <f>IF(EXACT("Percent", Pets!$C177),,IF(EXACT("Count", Pets!$C177),,IF(EXACT("", Pets!$C177),,Pets!$G177)))</f>
        <v/>
      </c>
    </row>
    <row r="706">
      <c r="A706" s="17" t="s">
        <v>7</v>
      </c>
      <c r="B706" s="17" t="str">
        <f>IF(EXACT("Percent", Pets!$C177),,IF(EXACT("Count", Pets!$C177),,IF(EXACT("", Pets!$C177),,Pets!$B177)))</f>
        <v>Epic</v>
      </c>
      <c r="C706" s="17" t="str">
        <f>IF(EXACT("Percent", Pets!$C177),,IF(EXACT("Count", Pets!$C177),,IF(EXACT("", Pets!$C177),,Pets!$C177)))</f>
        <v>Octopus</v>
      </c>
      <c r="D706" s="46" t="str">
        <f>IF(EXACT("Percent", Pets!$C177),,IF(EXACT("Count", Pets!$C177),,IF(EXACT("", Pets!$C177),,Pets!$H177)))</f>
        <v/>
      </c>
    </row>
    <row r="707">
      <c r="A707" s="17" t="s">
        <v>3</v>
      </c>
      <c r="B707" s="17" t="str">
        <f>IF(EXACT("Percent", Pets!C223),,IF(EXACT("Count", Pets!C223),,IF(EXACT("", Pets!C223),,Pets!B223)))</f>
        <v>Legendary</v>
      </c>
      <c r="C707" s="17" t="str">
        <f>IF(EXACT("Percent", Pets!C223),,IF(EXACT("Count", Pets!C223),,IF(EXACT("", Pets!C223),,Pets!C223)))</f>
        <v>Octopus Queen</v>
      </c>
      <c r="D707" s="46" t="str">
        <f>IF(EXACT("Percent", Pets!C223),,IF(EXACT("Count", Pets!C223),,IF(EXACT("", Pets!C223),,Pets!D223)))</f>
        <v/>
      </c>
    </row>
    <row r="708">
      <c r="A708" s="17" t="s">
        <v>4</v>
      </c>
      <c r="B708" s="17" t="str">
        <f>IF(EXACT("Percent", Pets!$C223),,IF(EXACT("Count", Pets!$C223),,IF(EXACT("", Pets!$C223),,Pets!$B223)))</f>
        <v>Legendary</v>
      </c>
      <c r="C708" s="17" t="str">
        <f>IF(EXACT("Percent", Pets!$C223),,IF(EXACT("Count", Pets!$C223),,IF(EXACT("", Pets!$C223),,Pets!$C223)))</f>
        <v>Octopus Queen</v>
      </c>
      <c r="D708" s="46" t="str">
        <f>IF(EXACT("Percent", Pets!$C223),,IF(EXACT("Count", Pets!$C223),,IF(EXACT("", Pets!$C223),,Pets!$E223)))</f>
        <v/>
      </c>
    </row>
    <row r="709">
      <c r="A709" s="17" t="s">
        <v>5</v>
      </c>
      <c r="B709" s="17" t="str">
        <f>IF(EXACT("Percent", Pets!$C223),,IF(EXACT("Count", Pets!$C223),,IF(EXACT("", Pets!$C223),,Pets!$B223)))</f>
        <v>Legendary</v>
      </c>
      <c r="C709" s="17" t="str">
        <f>IF(EXACT("Percent", Pets!$C223),,IF(EXACT("Count", Pets!$C223),,IF(EXACT("", Pets!$C223),,Pets!$C223)))</f>
        <v>Octopus Queen</v>
      </c>
      <c r="D709" s="46" t="str">
        <f>IF(EXACT("Percent", Pets!$C223),,IF(EXACT("Count", Pets!$C223),,IF(EXACT("", Pets!$C223),,Pets!$F223)))</f>
        <v/>
      </c>
    </row>
    <row r="710">
      <c r="A710" s="17" t="s">
        <v>6</v>
      </c>
      <c r="B710" s="17" t="str">
        <f>IF(EXACT("Percent", Pets!$C223),,IF(EXACT("Count", Pets!$C223),,IF(EXACT("", Pets!$C223),,Pets!$B223)))</f>
        <v>Legendary</v>
      </c>
      <c r="C710" s="17" t="str">
        <f>IF(EXACT("Percent", Pets!$C223),,IF(EXACT("Count", Pets!$C223),,IF(EXACT("", Pets!$C223),,Pets!$C223)))</f>
        <v>Octopus Queen</v>
      </c>
      <c r="D710" s="46" t="str">
        <f>IF(EXACT("Percent", Pets!$C223),,IF(EXACT("Count", Pets!$C223),,IF(EXACT("", Pets!$C223),,Pets!$G223)))</f>
        <v/>
      </c>
    </row>
    <row r="711">
      <c r="A711" s="17" t="s">
        <v>7</v>
      </c>
      <c r="B711" s="17" t="str">
        <f>IF(EXACT("Percent", Pets!$C223),,IF(EXACT("Count", Pets!$C223),,IF(EXACT("", Pets!$C223),,Pets!$B223)))</f>
        <v>Legendary</v>
      </c>
      <c r="C711" s="17" t="str">
        <f>IF(EXACT("Percent", Pets!$C223),,IF(EXACT("Count", Pets!$C223),,IF(EXACT("", Pets!$C223),,Pets!$C223)))</f>
        <v>Octopus Queen</v>
      </c>
      <c r="D711" s="46" t="str">
        <f>IF(EXACT("Percent", Pets!$C223),,IF(EXACT("Count", Pets!$C223),,IF(EXACT("", Pets!$C223),,Pets!$H223)))</f>
        <v/>
      </c>
    </row>
    <row r="712">
      <c r="A712" s="17" t="s">
        <v>3</v>
      </c>
      <c r="B712" s="17" t="str">
        <f>IF(EXACT("Percent", Pets!C115),,IF(EXACT("Count", Pets!C115),,IF(EXACT("", Pets!C115),,Pets!B115)))</f>
        <v>Rare</v>
      </c>
      <c r="C712" s="17" t="str">
        <f>IF(EXACT("Percent", Pets!C115),,IF(EXACT("Count", Pets!C115),,IF(EXACT("", Pets!C115),,Pets!C115)))</f>
        <v>Ostrich</v>
      </c>
      <c r="D712" s="46" t="str">
        <f>IF(EXACT("Percent", Pets!C115),,IF(EXACT("Count", Pets!C115),,IF(EXACT("", Pets!C115),,Pets!D115)))</f>
        <v/>
      </c>
    </row>
    <row r="713">
      <c r="A713" s="17" t="s">
        <v>4</v>
      </c>
      <c r="B713" s="17" t="str">
        <f>IF(EXACT("Percent", Pets!$C115),,IF(EXACT("Count", Pets!$C115),,IF(EXACT("", Pets!$C115),,Pets!$B115)))</f>
        <v>Rare</v>
      </c>
      <c r="C713" s="17" t="str">
        <f>IF(EXACT("Percent", Pets!$C115),,IF(EXACT("Count", Pets!$C115),,IF(EXACT("", Pets!$C115),,Pets!$C115)))</f>
        <v>Ostrich</v>
      </c>
      <c r="D713" s="46" t="str">
        <f>IF(EXACT("Percent", Pets!$C115),,IF(EXACT("Count", Pets!$C115),,IF(EXACT("", Pets!$C115),,Pets!$E115)))</f>
        <v/>
      </c>
    </row>
    <row r="714">
      <c r="A714" s="17" t="s">
        <v>5</v>
      </c>
      <c r="B714" s="17" t="str">
        <f>IF(EXACT("Percent", Pets!$C115),,IF(EXACT("Count", Pets!$C115),,IF(EXACT("", Pets!$C115),,Pets!$B115)))</f>
        <v>Rare</v>
      </c>
      <c r="C714" s="17" t="str">
        <f>IF(EXACT("Percent", Pets!$C115),,IF(EXACT("Count", Pets!$C115),,IF(EXACT("", Pets!$C115),,Pets!$C115)))</f>
        <v>Ostrich</v>
      </c>
      <c r="D714" s="46" t="str">
        <f>IF(EXACT("Percent", Pets!$C115),,IF(EXACT("Count", Pets!$C115),,IF(EXACT("", Pets!$C115),,Pets!$F115)))</f>
        <v/>
      </c>
    </row>
    <row r="715">
      <c r="A715" s="17" t="s">
        <v>6</v>
      </c>
      <c r="B715" s="17" t="str">
        <f>IF(EXACT("Percent", Pets!$C115),,IF(EXACT("Count", Pets!$C115),,IF(EXACT("", Pets!$C115),,Pets!$B115)))</f>
        <v>Rare</v>
      </c>
      <c r="C715" s="17" t="str">
        <f>IF(EXACT("Percent", Pets!$C115),,IF(EXACT("Count", Pets!$C115),,IF(EXACT("", Pets!$C115),,Pets!$C115)))</f>
        <v>Ostrich</v>
      </c>
      <c r="D715" s="46" t="str">
        <f>IF(EXACT("Percent", Pets!$C115),,IF(EXACT("Count", Pets!$C115),,IF(EXACT("", Pets!$C115),,Pets!$G115)))</f>
        <v/>
      </c>
    </row>
    <row r="716">
      <c r="A716" s="17" t="s">
        <v>7</v>
      </c>
      <c r="B716" s="17" t="str">
        <f>IF(EXACT("Percent", Pets!$C115),,IF(EXACT("Count", Pets!$C115),,IF(EXACT("", Pets!$C115),,Pets!$B115)))</f>
        <v>Rare</v>
      </c>
      <c r="C716" s="17" t="str">
        <f>IF(EXACT("Percent", Pets!$C115),,IF(EXACT("Count", Pets!$C115),,IF(EXACT("", Pets!$C115),,Pets!$C115)))</f>
        <v>Ostrich</v>
      </c>
      <c r="D716" s="46" t="str">
        <f>IF(EXACT("Percent", Pets!$C115),,IF(EXACT("Count", Pets!$C115),,IF(EXACT("", Pets!$C115),,Pets!$H115)))</f>
        <v/>
      </c>
    </row>
    <row r="717">
      <c r="A717" s="17" t="s">
        <v>3</v>
      </c>
      <c r="B717" s="17" t="str">
        <f>IF(EXACT("Percent", Pets!C13),,IF(EXACT("Count", Pets!C13),,IF(EXACT("", Pets!C13),,Pets!B13)))</f>
        <v>Common</v>
      </c>
      <c r="C717" s="17" t="str">
        <f>IF(EXACT("Percent", Pets!C13),,IF(EXACT("Count", Pets!C13),,IF(EXACT("", Pets!C13),,Pets!C13)))</f>
        <v>Otter</v>
      </c>
      <c r="D717" s="46" t="str">
        <f>IF(EXACT("Percent", Pets!C13),,IF(EXACT("Count", Pets!C13),,IF(EXACT("", Pets!C13),,Pets!D13)))</f>
        <v/>
      </c>
    </row>
    <row r="718">
      <c r="A718" s="17" t="s">
        <v>4</v>
      </c>
      <c r="B718" s="17" t="str">
        <f>IF(EXACT("Percent", Pets!$C13),,IF(EXACT("Count", Pets!$C13),,IF(EXACT("", Pets!$C13),,Pets!$B13)))</f>
        <v>Common</v>
      </c>
      <c r="C718" s="17" t="str">
        <f>IF(EXACT("Percent", Pets!$C13),,IF(EXACT("Count", Pets!$C13),,IF(EXACT("", Pets!$C13),,Pets!$C13)))</f>
        <v>Otter</v>
      </c>
      <c r="D718" s="46" t="str">
        <f>IF(EXACT("Percent", Pets!$C13),,IF(EXACT("Count", Pets!$C13),,IF(EXACT("", Pets!$C13),,Pets!$E13)))</f>
        <v/>
      </c>
    </row>
    <row r="719">
      <c r="A719" s="17" t="s">
        <v>5</v>
      </c>
      <c r="B719" s="17" t="str">
        <f>IF(EXACT("Percent", Pets!$C13),,IF(EXACT("Count", Pets!$C13),,IF(EXACT("", Pets!$C13),,Pets!$B13)))</f>
        <v>Common</v>
      </c>
      <c r="C719" s="17" t="str">
        <f>IF(EXACT("Percent", Pets!$C13),,IF(EXACT("Count", Pets!$C13),,IF(EXACT("", Pets!$C13),,Pets!$C13)))</f>
        <v>Otter</v>
      </c>
      <c r="D719" s="46" t="str">
        <f>IF(EXACT("Percent", Pets!$C13),,IF(EXACT("Count", Pets!$C13),,IF(EXACT("", Pets!$C13),,Pets!$F13)))</f>
        <v/>
      </c>
    </row>
    <row r="720">
      <c r="A720" s="17" t="s">
        <v>6</v>
      </c>
      <c r="B720" s="17" t="str">
        <f>IF(EXACT("Percent", Pets!$C13),,IF(EXACT("Count", Pets!$C13),,IF(EXACT("", Pets!$C13),,Pets!$B13)))</f>
        <v>Common</v>
      </c>
      <c r="C720" s="17" t="str">
        <f>IF(EXACT("Percent", Pets!$C13),,IF(EXACT("Count", Pets!$C13),,IF(EXACT("", Pets!$C13),,Pets!$C13)))</f>
        <v>Otter</v>
      </c>
      <c r="D720" s="46" t="str">
        <f>IF(EXACT("Percent", Pets!$C13),,IF(EXACT("Count", Pets!$C13),,IF(EXACT("", Pets!$C13),,Pets!$G13)))</f>
        <v/>
      </c>
    </row>
    <row r="721">
      <c r="A721" s="17" t="s">
        <v>7</v>
      </c>
      <c r="B721" s="17" t="str">
        <f>IF(EXACT("Percent", Pets!$C13),,IF(EXACT("Count", Pets!$C13),,IF(EXACT("", Pets!$C13),,Pets!$B13)))</f>
        <v>Common</v>
      </c>
      <c r="C721" s="17" t="str">
        <f>IF(EXACT("Percent", Pets!$C13),,IF(EXACT("Count", Pets!$C13),,IF(EXACT("", Pets!$C13),,Pets!$C13)))</f>
        <v>Otter</v>
      </c>
      <c r="D721" s="46" t="str">
        <f>IF(EXACT("Percent", Pets!$C13),,IF(EXACT("Count", Pets!$C13),,IF(EXACT("", Pets!$C13),,Pets!$H13)))</f>
        <v/>
      </c>
    </row>
    <row r="722">
      <c r="A722" s="17" t="s">
        <v>3</v>
      </c>
      <c r="B722" s="17" t="str">
        <f>IF(EXACT("Percent", Pets!C141),,IF(EXACT("Count", Pets!C141),,IF(EXACT("", Pets!C141),,Pets!B141)))</f>
        <v>Rare</v>
      </c>
      <c r="C722" s="17" t="str">
        <f>IF(EXACT("Percent", Pets!C141),,IF(EXACT("Count", Pets!C141),,IF(EXACT("", Pets!C141),,Pets!C141)))</f>
        <v>Outcast Planta</v>
      </c>
      <c r="D722" s="46" t="str">
        <f>IF(EXACT("Percent", Pets!C141),,IF(EXACT("Count", Pets!C141),,IF(EXACT("", Pets!C141),,Pets!D141)))</f>
        <v/>
      </c>
    </row>
    <row r="723">
      <c r="A723" s="17" t="s">
        <v>4</v>
      </c>
      <c r="B723" s="17" t="str">
        <f>IF(EXACT("Percent", Pets!$C141),,IF(EXACT("Count", Pets!$C141),,IF(EXACT("", Pets!$C141),,Pets!$B141)))</f>
        <v>Rare</v>
      </c>
      <c r="C723" s="17" t="str">
        <f>IF(EXACT("Percent", Pets!$C141),,IF(EXACT("Count", Pets!$C141),,IF(EXACT("", Pets!$C141),,Pets!$C141)))</f>
        <v>Outcast Planta</v>
      </c>
      <c r="D723" s="46" t="str">
        <f>IF(EXACT("Percent", Pets!$C141),,IF(EXACT("Count", Pets!$C141),,IF(EXACT("", Pets!$C141),,Pets!$E141)))</f>
        <v/>
      </c>
    </row>
    <row r="724">
      <c r="A724" s="17" t="s">
        <v>5</v>
      </c>
      <c r="B724" s="17" t="str">
        <f>IF(EXACT("Percent", Pets!$C141),,IF(EXACT("Count", Pets!$C141),,IF(EXACT("", Pets!$C141),,Pets!$B141)))</f>
        <v>Rare</v>
      </c>
      <c r="C724" s="17" t="str">
        <f>IF(EXACT("Percent", Pets!$C141),,IF(EXACT("Count", Pets!$C141),,IF(EXACT("", Pets!$C141),,Pets!$C141)))</f>
        <v>Outcast Planta</v>
      </c>
      <c r="D724" s="46" t="str">
        <f>IF(EXACT("Percent", Pets!$C141),,IF(EXACT("Count", Pets!$C141),,IF(EXACT("", Pets!$C141),,Pets!$F141)))</f>
        <v/>
      </c>
    </row>
    <row r="725">
      <c r="A725" s="17" t="s">
        <v>6</v>
      </c>
      <c r="B725" s="17" t="str">
        <f>IF(EXACT("Percent", Pets!$C141),,IF(EXACT("Count", Pets!$C141),,IF(EXACT("", Pets!$C141),,Pets!$B141)))</f>
        <v>Rare</v>
      </c>
      <c r="C725" s="17" t="str">
        <f>IF(EXACT("Percent", Pets!$C141),,IF(EXACT("Count", Pets!$C141),,IF(EXACT("", Pets!$C141),,Pets!$C141)))</f>
        <v>Outcast Planta</v>
      </c>
      <c r="D725" s="46" t="str">
        <f>IF(EXACT("Percent", Pets!$C141),,IF(EXACT("Count", Pets!$C141),,IF(EXACT("", Pets!$C141),,Pets!$G141)))</f>
        <v/>
      </c>
    </row>
    <row r="726">
      <c r="A726" s="17" t="s">
        <v>7</v>
      </c>
      <c r="B726" s="17" t="str">
        <f>IF(EXACT("Percent", Pets!$C141),,IF(EXACT("Count", Pets!$C141),,IF(EXACT("", Pets!$C141),,Pets!$B141)))</f>
        <v>Rare</v>
      </c>
      <c r="C726" s="17" t="str">
        <f>IF(EXACT("Percent", Pets!$C141),,IF(EXACT("Count", Pets!$C141),,IF(EXACT("", Pets!$C141),,Pets!$C141)))</f>
        <v>Outcast Planta</v>
      </c>
      <c r="D726" s="46" t="str">
        <f>IF(EXACT("Percent", Pets!$C141),,IF(EXACT("Count", Pets!$C141),,IF(EXACT("", Pets!$C141),,Pets!$H141)))</f>
        <v/>
      </c>
    </row>
    <row r="727">
      <c r="A727" s="17" t="s">
        <v>3</v>
      </c>
      <c r="B727" s="17" t="str">
        <f>IF(EXACT("Percent", Pets!C192),,IF(EXACT("Count", Pets!C192),,IF(EXACT("", Pets!C192),,Pets!B192)))</f>
        <v>Epic</v>
      </c>
      <c r="C727" s="17" t="str">
        <f>IF(EXACT("Percent", Pets!C192),,IF(EXACT("Count", Pets!C192),,IF(EXACT("", Pets!C192),,Pets!C192)))</f>
        <v>Outlaw Cactus</v>
      </c>
      <c r="D727" s="46" t="str">
        <f>IF(EXACT("Percent", Pets!C192),,IF(EXACT("Count", Pets!C192),,IF(EXACT("", Pets!C192),,Pets!D192)))</f>
        <v/>
      </c>
    </row>
    <row r="728">
      <c r="A728" s="17" t="s">
        <v>4</v>
      </c>
      <c r="B728" s="17" t="str">
        <f>IF(EXACT("Percent", Pets!$C192),,IF(EXACT("Count", Pets!$C192),,IF(EXACT("", Pets!$C192),,Pets!$B192)))</f>
        <v>Epic</v>
      </c>
      <c r="C728" s="17" t="str">
        <f>IF(EXACT("Percent", Pets!$C192),,IF(EXACT("Count", Pets!$C192),,IF(EXACT("", Pets!$C192),,Pets!$C192)))</f>
        <v>Outlaw Cactus</v>
      </c>
      <c r="D728" s="46" t="str">
        <f>IF(EXACT("Percent", Pets!$C192),,IF(EXACT("Count", Pets!$C192),,IF(EXACT("", Pets!$C192),,Pets!$E192)))</f>
        <v/>
      </c>
    </row>
    <row r="729">
      <c r="A729" s="17" t="s">
        <v>5</v>
      </c>
      <c r="B729" s="17" t="str">
        <f>IF(EXACT("Percent", Pets!$C192),,IF(EXACT("Count", Pets!$C192),,IF(EXACT("", Pets!$C192),,Pets!$B192)))</f>
        <v>Epic</v>
      </c>
      <c r="C729" s="17" t="str">
        <f>IF(EXACT("Percent", Pets!$C192),,IF(EXACT("Count", Pets!$C192),,IF(EXACT("", Pets!$C192),,Pets!$C192)))</f>
        <v>Outlaw Cactus</v>
      </c>
      <c r="D729" s="46" t="str">
        <f>IF(EXACT("Percent", Pets!$C192),,IF(EXACT("Count", Pets!$C192),,IF(EXACT("", Pets!$C192),,Pets!$F192)))</f>
        <v/>
      </c>
    </row>
    <row r="730">
      <c r="A730" s="17" t="s">
        <v>6</v>
      </c>
      <c r="B730" s="17" t="str">
        <f>IF(EXACT("Percent", Pets!$C192),,IF(EXACT("Count", Pets!$C192),,IF(EXACT("", Pets!$C192),,Pets!$B192)))</f>
        <v>Epic</v>
      </c>
      <c r="C730" s="17" t="str">
        <f>IF(EXACT("Percent", Pets!$C192),,IF(EXACT("Count", Pets!$C192),,IF(EXACT("", Pets!$C192),,Pets!$C192)))</f>
        <v>Outlaw Cactus</v>
      </c>
      <c r="D730" s="46" t="str">
        <f>IF(EXACT("Percent", Pets!$C192),,IF(EXACT("Count", Pets!$C192),,IF(EXACT("", Pets!$C192),,Pets!$G192)))</f>
        <v/>
      </c>
    </row>
    <row r="731">
      <c r="A731" s="17" t="s">
        <v>7</v>
      </c>
      <c r="B731" s="17" t="str">
        <f>IF(EXACT("Percent", Pets!$C192),,IF(EXACT("Count", Pets!$C192),,IF(EXACT("", Pets!$C192),,Pets!$B192)))</f>
        <v>Epic</v>
      </c>
      <c r="C731" s="17" t="str">
        <f>IF(EXACT("Percent", Pets!$C192),,IF(EXACT("Count", Pets!$C192),,IF(EXACT("", Pets!$C192),,Pets!$C192)))</f>
        <v>Outlaw Cactus</v>
      </c>
      <c r="D731" s="46" t="str">
        <f>IF(EXACT("Percent", Pets!$C192),,IF(EXACT("Count", Pets!$C192),,IF(EXACT("", Pets!$C192),,Pets!$H192)))</f>
        <v/>
      </c>
    </row>
    <row r="732">
      <c r="A732" s="17" t="s">
        <v>3</v>
      </c>
      <c r="B732" s="17" t="str">
        <f>IF(EXACT("Percent", Pets!C36),,IF(EXACT("Count", Pets!C36),,IF(EXACT("", Pets!C36),,Pets!B36)))</f>
        <v>Common</v>
      </c>
      <c r="C732" s="17" t="str">
        <f>IF(EXACT("Percent", Pets!C36),,IF(EXACT("Count", Pets!C36),,IF(EXACT("", Pets!C36),,Pets!C36)))</f>
        <v>Owl</v>
      </c>
      <c r="D732" s="46" t="str">
        <f>IF(EXACT("Percent", Pets!C36),,IF(EXACT("Count", Pets!C36),,IF(EXACT("", Pets!C36),,Pets!D36)))</f>
        <v/>
      </c>
    </row>
    <row r="733">
      <c r="A733" s="17" t="s">
        <v>4</v>
      </c>
      <c r="B733" s="17" t="str">
        <f>IF(EXACT("Percent", Pets!$C36),,IF(EXACT("Count", Pets!$C36),,IF(EXACT("", Pets!$C36),,Pets!$B36)))</f>
        <v>Common</v>
      </c>
      <c r="C733" s="17" t="str">
        <f>IF(EXACT("Percent", Pets!$C36),,IF(EXACT("Count", Pets!$C36),,IF(EXACT("", Pets!$C36),,Pets!$C36)))</f>
        <v>Owl</v>
      </c>
      <c r="D733" s="46" t="str">
        <f>IF(EXACT("Percent", Pets!$C36),,IF(EXACT("Count", Pets!$C36),,IF(EXACT("", Pets!$C36),,Pets!$E36)))</f>
        <v/>
      </c>
    </row>
    <row r="734">
      <c r="A734" s="17" t="s">
        <v>5</v>
      </c>
      <c r="B734" s="17" t="str">
        <f>IF(EXACT("Percent", Pets!$C36),,IF(EXACT("Count", Pets!$C36),,IF(EXACT("", Pets!$C36),,Pets!$B36)))</f>
        <v>Common</v>
      </c>
      <c r="C734" s="17" t="str">
        <f>IF(EXACT("Percent", Pets!$C36),,IF(EXACT("Count", Pets!$C36),,IF(EXACT("", Pets!$C36),,Pets!$C36)))</f>
        <v>Owl</v>
      </c>
      <c r="D734" s="46" t="str">
        <f>IF(EXACT("Percent", Pets!$C36),,IF(EXACT("Count", Pets!$C36),,IF(EXACT("", Pets!$C36),,Pets!$F36)))</f>
        <v/>
      </c>
    </row>
    <row r="735">
      <c r="A735" s="17" t="s">
        <v>6</v>
      </c>
      <c r="B735" s="17" t="str">
        <f>IF(EXACT("Percent", Pets!$C36),,IF(EXACT("Count", Pets!$C36),,IF(EXACT("", Pets!$C36),,Pets!$B36)))</f>
        <v>Common</v>
      </c>
      <c r="C735" s="17" t="str">
        <f>IF(EXACT("Percent", Pets!$C36),,IF(EXACT("Count", Pets!$C36),,IF(EXACT("", Pets!$C36),,Pets!$C36)))</f>
        <v>Owl</v>
      </c>
      <c r="D735" s="46" t="str">
        <f>IF(EXACT("Percent", Pets!$C36),,IF(EXACT("Count", Pets!$C36),,IF(EXACT("", Pets!$C36),,Pets!$G36)))</f>
        <v/>
      </c>
    </row>
    <row r="736">
      <c r="A736" s="17" t="s">
        <v>7</v>
      </c>
      <c r="B736" s="17" t="str">
        <f>IF(EXACT("Percent", Pets!$C36),,IF(EXACT("Count", Pets!$C36),,IF(EXACT("", Pets!$C36),,Pets!$B36)))</f>
        <v>Common</v>
      </c>
      <c r="C736" s="17" t="str">
        <f>IF(EXACT("Percent", Pets!$C36),,IF(EXACT("Count", Pets!$C36),,IF(EXACT("", Pets!$C36),,Pets!$C36)))</f>
        <v>Owl</v>
      </c>
      <c r="D736" s="46" t="str">
        <f>IF(EXACT("Percent", Pets!$C36),,IF(EXACT("Count", Pets!$C36),,IF(EXACT("", Pets!$C36),,Pets!$H36)))</f>
        <v/>
      </c>
    </row>
    <row r="737">
      <c r="A737" s="17" t="s">
        <v>3</v>
      </c>
      <c r="B737" s="17" t="str">
        <f>IF(EXACT("Percent", Pets!C167),,IF(EXACT("Count", Pets!C167),,IF(EXACT("", Pets!C167),,Pets!B167)))</f>
        <v>Epic</v>
      </c>
      <c r="C737" s="17" t="str">
        <f>IF(EXACT("Percent", Pets!C167),,IF(EXACT("Count", Pets!C167),,IF(EXACT("", Pets!C167),,Pets!C167)))</f>
        <v>Panda Bear</v>
      </c>
      <c r="D737" s="46" t="str">
        <f>IF(EXACT("Percent", Pets!C167),,IF(EXACT("Count", Pets!C167),,IF(EXACT("", Pets!C167),,Pets!D167)))</f>
        <v/>
      </c>
    </row>
    <row r="738">
      <c r="A738" s="17" t="s">
        <v>4</v>
      </c>
      <c r="B738" s="17" t="str">
        <f>IF(EXACT("Percent", Pets!$C167),,IF(EXACT("Count", Pets!$C167),,IF(EXACT("", Pets!$C167),,Pets!$B167)))</f>
        <v>Epic</v>
      </c>
      <c r="C738" s="17" t="str">
        <f>IF(EXACT("Percent", Pets!$C167),,IF(EXACT("Count", Pets!$C167),,IF(EXACT("", Pets!$C167),,Pets!$C167)))</f>
        <v>Panda Bear</v>
      </c>
      <c r="D738" s="46" t="str">
        <f>IF(EXACT("Percent", Pets!$C167),,IF(EXACT("Count", Pets!$C167),,IF(EXACT("", Pets!$C167),,Pets!$E167)))</f>
        <v/>
      </c>
    </row>
    <row r="739">
      <c r="A739" s="17" t="s">
        <v>5</v>
      </c>
      <c r="B739" s="17" t="str">
        <f>IF(EXACT("Percent", Pets!$C167),,IF(EXACT("Count", Pets!$C167),,IF(EXACT("", Pets!$C167),,Pets!$B167)))</f>
        <v>Epic</v>
      </c>
      <c r="C739" s="17" t="str">
        <f>IF(EXACT("Percent", Pets!$C167),,IF(EXACT("Count", Pets!$C167),,IF(EXACT("", Pets!$C167),,Pets!$C167)))</f>
        <v>Panda Bear</v>
      </c>
      <c r="D739" s="46" t="str">
        <f>IF(EXACT("Percent", Pets!$C167),,IF(EXACT("Count", Pets!$C167),,IF(EXACT("", Pets!$C167),,Pets!$F167)))</f>
        <v/>
      </c>
    </row>
    <row r="740">
      <c r="A740" s="17" t="s">
        <v>6</v>
      </c>
      <c r="B740" s="17" t="str">
        <f>IF(EXACT("Percent", Pets!$C167),,IF(EXACT("Count", Pets!$C167),,IF(EXACT("", Pets!$C167),,Pets!$B167)))</f>
        <v>Epic</v>
      </c>
      <c r="C740" s="17" t="str">
        <f>IF(EXACT("Percent", Pets!$C167),,IF(EXACT("Count", Pets!$C167),,IF(EXACT("", Pets!$C167),,Pets!$C167)))</f>
        <v>Panda Bear</v>
      </c>
      <c r="D740" s="46" t="str">
        <f>IF(EXACT("Percent", Pets!$C167),,IF(EXACT("Count", Pets!$C167),,IF(EXACT("", Pets!$C167),,Pets!$G167)))</f>
        <v/>
      </c>
    </row>
    <row r="741">
      <c r="A741" s="17" t="s">
        <v>7</v>
      </c>
      <c r="B741" s="17" t="str">
        <f>IF(EXACT("Percent", Pets!$C167),,IF(EXACT("Count", Pets!$C167),,IF(EXACT("", Pets!$C167),,Pets!$B167)))</f>
        <v>Epic</v>
      </c>
      <c r="C741" s="17" t="str">
        <f>IF(EXACT("Percent", Pets!$C167),,IF(EXACT("Count", Pets!$C167),,IF(EXACT("", Pets!$C167),,Pets!$C167)))</f>
        <v>Panda Bear</v>
      </c>
      <c r="D741" s="46" t="str">
        <f>IF(EXACT("Percent", Pets!$C167),,IF(EXACT("Count", Pets!$C167),,IF(EXACT("", Pets!$C167),,Pets!$H167)))</f>
        <v/>
      </c>
    </row>
    <row r="742">
      <c r="A742" s="17" t="s">
        <v>3</v>
      </c>
      <c r="B742" s="17" t="str">
        <f>IF(EXACT("Percent", Pets!C61),,IF(EXACT("Count", Pets!C61),,IF(EXACT("", Pets!C61),,Pets!B61)))</f>
        <v>Uncommon</v>
      </c>
      <c r="C742" s="17" t="str">
        <f>IF(EXACT("Percent", Pets!C61),,IF(EXACT("Count", Pets!C61),,IF(EXACT("", Pets!C61),,Pets!C61)))</f>
        <v>Pangolin</v>
      </c>
      <c r="D742" s="46" t="str">
        <f>IF(EXACT("Percent", Pets!C61),,IF(EXACT("Count", Pets!C61),,IF(EXACT("", Pets!C61),,Pets!D61)))</f>
        <v/>
      </c>
    </row>
    <row r="743">
      <c r="A743" s="17" t="s">
        <v>4</v>
      </c>
      <c r="B743" s="17" t="str">
        <f>IF(EXACT("Percent", Pets!$C61),,IF(EXACT("Count", Pets!$C61),,IF(EXACT("", Pets!$C61),,Pets!$B61)))</f>
        <v>Uncommon</v>
      </c>
      <c r="C743" s="17" t="str">
        <f>IF(EXACT("Percent", Pets!$C61),,IF(EXACT("Count", Pets!$C61),,IF(EXACT("", Pets!$C61),,Pets!$C61)))</f>
        <v>Pangolin</v>
      </c>
      <c r="D743" s="46" t="str">
        <f>IF(EXACT("Percent", Pets!$C61),,IF(EXACT("Count", Pets!$C61),,IF(EXACT("", Pets!$C61),,Pets!$E61)))</f>
        <v/>
      </c>
    </row>
    <row r="744">
      <c r="A744" s="17" t="s">
        <v>5</v>
      </c>
      <c r="B744" s="17" t="str">
        <f>IF(EXACT("Percent", Pets!$C61),,IF(EXACT("Count", Pets!$C61),,IF(EXACT("", Pets!$C61),,Pets!$B61)))</f>
        <v>Uncommon</v>
      </c>
      <c r="C744" s="17" t="str">
        <f>IF(EXACT("Percent", Pets!$C61),,IF(EXACT("Count", Pets!$C61),,IF(EXACT("", Pets!$C61),,Pets!$C61)))</f>
        <v>Pangolin</v>
      </c>
      <c r="D744" s="46" t="str">
        <f>IF(EXACT("Percent", Pets!$C61),,IF(EXACT("Count", Pets!$C61),,IF(EXACT("", Pets!$C61),,Pets!$F61)))</f>
        <v/>
      </c>
    </row>
    <row r="745">
      <c r="A745" s="17" t="s">
        <v>6</v>
      </c>
      <c r="B745" s="17" t="str">
        <f>IF(EXACT("Percent", Pets!$C61),,IF(EXACT("Count", Pets!$C61),,IF(EXACT("", Pets!$C61),,Pets!$B61)))</f>
        <v>Uncommon</v>
      </c>
      <c r="C745" s="17" t="str">
        <f>IF(EXACT("Percent", Pets!$C61),,IF(EXACT("Count", Pets!$C61),,IF(EXACT("", Pets!$C61),,Pets!$C61)))</f>
        <v>Pangolin</v>
      </c>
      <c r="D745" s="46" t="str">
        <f>IF(EXACT("Percent", Pets!$C61),,IF(EXACT("Count", Pets!$C61),,IF(EXACT("", Pets!$C61),,Pets!$G61)))</f>
        <v/>
      </c>
    </row>
    <row r="746">
      <c r="A746" s="17" t="s">
        <v>7</v>
      </c>
      <c r="B746" s="17" t="str">
        <f>IF(EXACT("Percent", Pets!$C61),,IF(EXACT("Count", Pets!$C61),,IF(EXACT("", Pets!$C61),,Pets!$B61)))</f>
        <v>Uncommon</v>
      </c>
      <c r="C746" s="17" t="str">
        <f>IF(EXACT("Percent", Pets!$C61),,IF(EXACT("Count", Pets!$C61),,IF(EXACT("", Pets!$C61),,Pets!$C61)))</f>
        <v>Pangolin</v>
      </c>
      <c r="D746" s="46" t="str">
        <f>IF(EXACT("Percent", Pets!$C61),,IF(EXACT("Count", Pets!$C61),,IF(EXACT("", Pets!$C61),,Pets!$H61)))</f>
        <v/>
      </c>
    </row>
    <row r="747">
      <c r="A747" s="17" t="s">
        <v>3</v>
      </c>
      <c r="B747" s="17" t="str">
        <f>IF(EXACT("Percent", Pets!C50),,IF(EXACT("Count", Pets!C50),,IF(EXACT("", Pets!C50),,Pets!B50)))</f>
        <v>Uncommon</v>
      </c>
      <c r="C747" s="17" t="str">
        <f>IF(EXACT("Percent", Pets!C50),,IF(EXACT("Count", Pets!C50),,IF(EXACT("", Pets!C50),,Pets!C50)))</f>
        <v>Panther</v>
      </c>
      <c r="D747" s="46" t="str">
        <f>IF(EXACT("Percent", Pets!C50),,IF(EXACT("Count", Pets!C50),,IF(EXACT("", Pets!C50),,Pets!D50)))</f>
        <v/>
      </c>
    </row>
    <row r="748">
      <c r="A748" s="17" t="s">
        <v>4</v>
      </c>
      <c r="B748" s="17" t="str">
        <f>IF(EXACT("Percent", Pets!$C50),,IF(EXACT("Count", Pets!$C50),,IF(EXACT("", Pets!$C50),,Pets!$B50)))</f>
        <v>Uncommon</v>
      </c>
      <c r="C748" s="17" t="str">
        <f>IF(EXACT("Percent", Pets!$C50),,IF(EXACT("Count", Pets!$C50),,IF(EXACT("", Pets!$C50),,Pets!$C50)))</f>
        <v>Panther</v>
      </c>
      <c r="D748" s="46" t="str">
        <f>IF(EXACT("Percent", Pets!$C50),,IF(EXACT("Count", Pets!$C50),,IF(EXACT("", Pets!$C50),,Pets!$E50)))</f>
        <v/>
      </c>
    </row>
    <row r="749">
      <c r="A749" s="17" t="s">
        <v>5</v>
      </c>
      <c r="B749" s="17" t="str">
        <f>IF(EXACT("Percent", Pets!$C50),,IF(EXACT("Count", Pets!$C50),,IF(EXACT("", Pets!$C50),,Pets!$B50)))</f>
        <v>Uncommon</v>
      </c>
      <c r="C749" s="17" t="str">
        <f>IF(EXACT("Percent", Pets!$C50),,IF(EXACT("Count", Pets!$C50),,IF(EXACT("", Pets!$C50),,Pets!$C50)))</f>
        <v>Panther</v>
      </c>
      <c r="D749" s="46" t="str">
        <f>IF(EXACT("Percent", Pets!$C50),,IF(EXACT("Count", Pets!$C50),,IF(EXACT("", Pets!$C50),,Pets!$F50)))</f>
        <v/>
      </c>
    </row>
    <row r="750">
      <c r="A750" s="17" t="s">
        <v>6</v>
      </c>
      <c r="B750" s="17" t="str">
        <f>IF(EXACT("Percent", Pets!$C50),,IF(EXACT("Count", Pets!$C50),,IF(EXACT("", Pets!$C50),,Pets!$B50)))</f>
        <v>Uncommon</v>
      </c>
      <c r="C750" s="17" t="str">
        <f>IF(EXACT("Percent", Pets!$C50),,IF(EXACT("Count", Pets!$C50),,IF(EXACT("", Pets!$C50),,Pets!$C50)))</f>
        <v>Panther</v>
      </c>
      <c r="D750" s="46" t="str">
        <f>IF(EXACT("Percent", Pets!$C50),,IF(EXACT("Count", Pets!$C50),,IF(EXACT("", Pets!$C50),,Pets!$G50)))</f>
        <v/>
      </c>
    </row>
    <row r="751">
      <c r="A751" s="17" t="s">
        <v>7</v>
      </c>
      <c r="B751" s="17" t="str">
        <f>IF(EXACT("Percent", Pets!$C50),,IF(EXACT("Count", Pets!$C50),,IF(EXACT("", Pets!$C50),,Pets!$B50)))</f>
        <v>Uncommon</v>
      </c>
      <c r="C751" s="17" t="str">
        <f>IF(EXACT("Percent", Pets!$C50),,IF(EXACT("Count", Pets!$C50),,IF(EXACT("", Pets!$C50),,Pets!$C50)))</f>
        <v>Panther</v>
      </c>
      <c r="D751" s="46" t="str">
        <f>IF(EXACT("Percent", Pets!$C50),,IF(EXACT("Count", Pets!$C50),,IF(EXACT("", Pets!$C50),,Pets!$H50)))</f>
        <v/>
      </c>
    </row>
    <row r="752">
      <c r="A752" s="17" t="s">
        <v>3</v>
      </c>
      <c r="B752" s="17" t="str">
        <f>IF(EXACT("Percent", Pets!C172),,IF(EXACT("Count", Pets!C172),,IF(EXACT("", Pets!C172),,Pets!B172)))</f>
        <v>Epic</v>
      </c>
      <c r="C752" s="17" t="str">
        <f>IF(EXACT("Percent", Pets!C172),,IF(EXACT("Count", Pets!C172),,IF(EXACT("", Pets!C172),,Pets!C172)))</f>
        <v>Peacock</v>
      </c>
      <c r="D752" s="46" t="str">
        <f>IF(EXACT("Percent", Pets!C172),,IF(EXACT("Count", Pets!C172),,IF(EXACT("", Pets!C172),,Pets!D172)))</f>
        <v/>
      </c>
    </row>
    <row r="753">
      <c r="A753" s="17" t="s">
        <v>4</v>
      </c>
      <c r="B753" s="17" t="str">
        <f>IF(EXACT("Percent", Pets!$C172),,IF(EXACT("Count", Pets!$C172),,IF(EXACT("", Pets!$C172),,Pets!$B172)))</f>
        <v>Epic</v>
      </c>
      <c r="C753" s="17" t="str">
        <f>IF(EXACT("Percent", Pets!$C172),,IF(EXACT("Count", Pets!$C172),,IF(EXACT("", Pets!$C172),,Pets!$C172)))</f>
        <v>Peacock</v>
      </c>
      <c r="D753" s="46" t="str">
        <f>IF(EXACT("Percent", Pets!$C172),,IF(EXACT("Count", Pets!$C172),,IF(EXACT("", Pets!$C172),,Pets!$E172)))</f>
        <v/>
      </c>
    </row>
    <row r="754">
      <c r="A754" s="17" t="s">
        <v>5</v>
      </c>
      <c r="B754" s="17" t="str">
        <f>IF(EXACT("Percent", Pets!$C172),,IF(EXACT("Count", Pets!$C172),,IF(EXACT("", Pets!$C172),,Pets!$B172)))</f>
        <v>Epic</v>
      </c>
      <c r="C754" s="17" t="str">
        <f>IF(EXACT("Percent", Pets!$C172),,IF(EXACT("Count", Pets!$C172),,IF(EXACT("", Pets!$C172),,Pets!$C172)))</f>
        <v>Peacock</v>
      </c>
      <c r="D754" s="46" t="str">
        <f>IF(EXACT("Percent", Pets!$C172),,IF(EXACT("Count", Pets!$C172),,IF(EXACT("", Pets!$C172),,Pets!$F172)))</f>
        <v/>
      </c>
    </row>
    <row r="755">
      <c r="A755" s="17" t="s">
        <v>6</v>
      </c>
      <c r="B755" s="17" t="str">
        <f>IF(EXACT("Percent", Pets!$C172),,IF(EXACT("Count", Pets!$C172),,IF(EXACT("", Pets!$C172),,Pets!$B172)))</f>
        <v>Epic</v>
      </c>
      <c r="C755" s="17" t="str">
        <f>IF(EXACT("Percent", Pets!$C172),,IF(EXACT("Count", Pets!$C172),,IF(EXACT("", Pets!$C172),,Pets!$C172)))</f>
        <v>Peacock</v>
      </c>
      <c r="D755" s="46" t="str">
        <f>IF(EXACT("Percent", Pets!$C172),,IF(EXACT("Count", Pets!$C172),,IF(EXACT("", Pets!$C172),,Pets!$G172)))</f>
        <v/>
      </c>
    </row>
    <row r="756">
      <c r="A756" s="17" t="s">
        <v>7</v>
      </c>
      <c r="B756" s="17" t="str">
        <f>IF(EXACT("Percent", Pets!$C172),,IF(EXACT("Count", Pets!$C172),,IF(EXACT("", Pets!$C172),,Pets!$B172)))</f>
        <v>Epic</v>
      </c>
      <c r="C756" s="17" t="str">
        <f>IF(EXACT("Percent", Pets!$C172),,IF(EXACT("Count", Pets!$C172),,IF(EXACT("", Pets!$C172),,Pets!$C172)))</f>
        <v>Peacock</v>
      </c>
      <c r="D756" s="46" t="str">
        <f>IF(EXACT("Percent", Pets!$C172),,IF(EXACT("Count", Pets!$C172),,IF(EXACT("", Pets!$C172),,Pets!$H172)))</f>
        <v/>
      </c>
    </row>
    <row r="757">
      <c r="A757" s="17" t="s">
        <v>3</v>
      </c>
      <c r="B757" s="17" t="str">
        <f>IF(EXACT("Percent", Pets!C70),,IF(EXACT("Count", Pets!C70),,IF(EXACT("", Pets!C70),,Pets!B70)))</f>
        <v>Uncommon</v>
      </c>
      <c r="C757" s="17" t="str">
        <f>IF(EXACT("Percent", Pets!C70),,IF(EXACT("Count", Pets!C70),,IF(EXACT("", Pets!C70),,Pets!C70)))</f>
        <v>Penguin</v>
      </c>
      <c r="D757" s="46" t="str">
        <f>IF(EXACT("Percent", Pets!C70),,IF(EXACT("Count", Pets!C70),,IF(EXACT("", Pets!C70),,Pets!D70)))</f>
        <v/>
      </c>
    </row>
    <row r="758">
      <c r="A758" s="17" t="s">
        <v>4</v>
      </c>
      <c r="B758" s="17" t="str">
        <f>IF(EXACT("Percent", Pets!$C70),,IF(EXACT("Count", Pets!$C70),,IF(EXACT("", Pets!$C70),,Pets!$B70)))</f>
        <v>Uncommon</v>
      </c>
      <c r="C758" s="17" t="str">
        <f>IF(EXACT("Percent", Pets!$C70),,IF(EXACT("Count", Pets!$C70),,IF(EXACT("", Pets!$C70),,Pets!$C70)))</f>
        <v>Penguin</v>
      </c>
      <c r="D758" s="46" t="str">
        <f>IF(EXACT("Percent", Pets!$C70),,IF(EXACT("Count", Pets!$C70),,IF(EXACT("", Pets!$C70),,Pets!$E70)))</f>
        <v/>
      </c>
    </row>
    <row r="759">
      <c r="A759" s="17" t="s">
        <v>5</v>
      </c>
      <c r="B759" s="17" t="str">
        <f>IF(EXACT("Percent", Pets!$C70),,IF(EXACT("Count", Pets!$C70),,IF(EXACT("", Pets!$C70),,Pets!$B70)))</f>
        <v>Uncommon</v>
      </c>
      <c r="C759" s="17" t="str">
        <f>IF(EXACT("Percent", Pets!$C70),,IF(EXACT("Count", Pets!$C70),,IF(EXACT("", Pets!$C70),,Pets!$C70)))</f>
        <v>Penguin</v>
      </c>
      <c r="D759" s="46" t="str">
        <f>IF(EXACT("Percent", Pets!$C70),,IF(EXACT("Count", Pets!$C70),,IF(EXACT("", Pets!$C70),,Pets!$F70)))</f>
        <v/>
      </c>
    </row>
    <row r="760">
      <c r="A760" s="17" t="s">
        <v>6</v>
      </c>
      <c r="B760" s="17" t="str">
        <f>IF(EXACT("Percent", Pets!$C70),,IF(EXACT("Count", Pets!$C70),,IF(EXACT("", Pets!$C70),,Pets!$B70)))</f>
        <v>Uncommon</v>
      </c>
      <c r="C760" s="17" t="str">
        <f>IF(EXACT("Percent", Pets!$C70),,IF(EXACT("Count", Pets!$C70),,IF(EXACT("", Pets!$C70),,Pets!$C70)))</f>
        <v>Penguin</v>
      </c>
      <c r="D760" s="46" t="str">
        <f>IF(EXACT("Percent", Pets!$C70),,IF(EXACT("Count", Pets!$C70),,IF(EXACT("", Pets!$C70),,Pets!$G70)))</f>
        <v/>
      </c>
    </row>
    <row r="761">
      <c r="A761" s="17" t="s">
        <v>7</v>
      </c>
      <c r="B761" s="17" t="str">
        <f>IF(EXACT("Percent", Pets!$C70),,IF(EXACT("Count", Pets!$C70),,IF(EXACT("", Pets!$C70),,Pets!$B70)))</f>
        <v>Uncommon</v>
      </c>
      <c r="C761" s="17" t="str">
        <f>IF(EXACT("Percent", Pets!$C70),,IF(EXACT("Count", Pets!$C70),,IF(EXACT("", Pets!$C70),,Pets!$C70)))</f>
        <v>Penguin</v>
      </c>
      <c r="D761" s="46" t="str">
        <f>IF(EXACT("Percent", Pets!$C70),,IF(EXACT("Count", Pets!$C70),,IF(EXACT("", Pets!$C70),,Pets!$H70)))</f>
        <v/>
      </c>
    </row>
    <row r="762">
      <c r="A762" s="17" t="s">
        <v>3</v>
      </c>
      <c r="B762" s="17" t="str">
        <f>IF(EXACT("Percent", Pets!C238),,IF(EXACT("Count", Pets!C238),,IF(EXACT("", Pets!C238),,Pets!B238)))</f>
        <v>Legendary</v>
      </c>
      <c r="C762" s="17" t="str">
        <f>IF(EXACT("Percent", Pets!C238),,IF(EXACT("Count", Pets!C238),,IF(EXACT("", Pets!C238),,Pets!C238)))</f>
        <v>Phantom</v>
      </c>
      <c r="D762" s="46" t="str">
        <f>IF(EXACT("Percent", Pets!C238),,IF(EXACT("Count", Pets!C238),,IF(EXACT("", Pets!C238),,Pets!D238)))</f>
        <v/>
      </c>
    </row>
    <row r="763">
      <c r="A763" s="17" t="s">
        <v>4</v>
      </c>
      <c r="B763" s="17" t="str">
        <f>IF(EXACT("Percent", Pets!$C238),,IF(EXACT("Count", Pets!$C238),,IF(EXACT("", Pets!$C238),,Pets!$B238)))</f>
        <v>Legendary</v>
      </c>
      <c r="C763" s="17" t="str">
        <f>IF(EXACT("Percent", Pets!$C238),,IF(EXACT("Count", Pets!$C238),,IF(EXACT("", Pets!$C238),,Pets!$C238)))</f>
        <v>Phantom</v>
      </c>
      <c r="D763" s="46" t="str">
        <f>IF(EXACT("Percent", Pets!$C238),,IF(EXACT("Count", Pets!$C238),,IF(EXACT("", Pets!$C238),,Pets!$E238)))</f>
        <v/>
      </c>
    </row>
    <row r="764">
      <c r="A764" s="17" t="s">
        <v>5</v>
      </c>
      <c r="B764" s="17" t="str">
        <f>IF(EXACT("Percent", Pets!$C238),,IF(EXACT("Count", Pets!$C238),,IF(EXACT("", Pets!$C238),,Pets!$B238)))</f>
        <v>Legendary</v>
      </c>
      <c r="C764" s="17" t="str">
        <f>IF(EXACT("Percent", Pets!$C238),,IF(EXACT("Count", Pets!$C238),,IF(EXACT("", Pets!$C238),,Pets!$C238)))</f>
        <v>Phantom</v>
      </c>
      <c r="D764" s="46" t="str">
        <f>IF(EXACT("Percent", Pets!$C238),,IF(EXACT("Count", Pets!$C238),,IF(EXACT("", Pets!$C238),,Pets!$F238)))</f>
        <v/>
      </c>
    </row>
    <row r="765">
      <c r="A765" s="17" t="s">
        <v>6</v>
      </c>
      <c r="B765" s="17" t="str">
        <f>IF(EXACT("Percent", Pets!$C238),,IF(EXACT("Count", Pets!$C238),,IF(EXACT("", Pets!$C238),,Pets!$B238)))</f>
        <v>Legendary</v>
      </c>
      <c r="C765" s="17" t="str">
        <f>IF(EXACT("Percent", Pets!$C238),,IF(EXACT("Count", Pets!$C238),,IF(EXACT("", Pets!$C238),,Pets!$C238)))</f>
        <v>Phantom</v>
      </c>
      <c r="D765" s="46" t="str">
        <f>IF(EXACT("Percent", Pets!$C238),,IF(EXACT("Count", Pets!$C238),,IF(EXACT("", Pets!$C238),,Pets!$G238)))</f>
        <v/>
      </c>
    </row>
    <row r="766">
      <c r="A766" s="17" t="s">
        <v>7</v>
      </c>
      <c r="B766" s="17" t="str">
        <f>IF(EXACT("Percent", Pets!$C238),,IF(EXACT("Count", Pets!$C238),,IF(EXACT("", Pets!$C238),,Pets!$B238)))</f>
        <v>Legendary</v>
      </c>
      <c r="C766" s="17" t="str">
        <f>IF(EXACT("Percent", Pets!$C238),,IF(EXACT("Count", Pets!$C238),,IF(EXACT("", Pets!$C238),,Pets!$C238)))</f>
        <v>Phantom</v>
      </c>
      <c r="D766" s="46" t="str">
        <f>IF(EXACT("Percent", Pets!$C238),,IF(EXACT("Count", Pets!$C238),,IF(EXACT("", Pets!$C238),,Pets!$H238)))</f>
        <v/>
      </c>
    </row>
    <row r="767">
      <c r="A767" s="17" t="s">
        <v>3</v>
      </c>
      <c r="B767" s="17" t="str">
        <f>IF(EXACT("Percent", Pets!C15),,IF(EXACT("Count", Pets!C15),,IF(EXACT("", Pets!C15),,Pets!B15)))</f>
        <v>Common</v>
      </c>
      <c r="C767" s="17" t="str">
        <f>IF(EXACT("Percent", Pets!C15),,IF(EXACT("Count", Pets!C15),,IF(EXACT("", Pets!C15),,Pets!C15)))</f>
        <v>Pig</v>
      </c>
      <c r="D767" s="46" t="str">
        <f>IF(EXACT("Percent", Pets!C15),,IF(EXACT("Count", Pets!C15),,IF(EXACT("", Pets!C15),,Pets!D15)))</f>
        <v/>
      </c>
    </row>
    <row r="768">
      <c r="A768" s="17" t="s">
        <v>4</v>
      </c>
      <c r="B768" s="17" t="str">
        <f>IF(EXACT("Percent", Pets!$C15),,IF(EXACT("Count", Pets!$C15),,IF(EXACT("", Pets!$C15),,Pets!$B15)))</f>
        <v>Common</v>
      </c>
      <c r="C768" s="17" t="str">
        <f>IF(EXACT("Percent", Pets!$C15),,IF(EXACT("Count", Pets!$C15),,IF(EXACT("", Pets!$C15),,Pets!$C15)))</f>
        <v>Pig</v>
      </c>
      <c r="D768" s="46" t="str">
        <f>IF(EXACT("Percent", Pets!$C15),,IF(EXACT("Count", Pets!$C15),,IF(EXACT("", Pets!$C15),,Pets!$E15)))</f>
        <v/>
      </c>
    </row>
    <row r="769">
      <c r="A769" s="17" t="s">
        <v>5</v>
      </c>
      <c r="B769" s="17" t="str">
        <f>IF(EXACT("Percent", Pets!$C15),,IF(EXACT("Count", Pets!$C15),,IF(EXACT("", Pets!$C15),,Pets!$B15)))</f>
        <v>Common</v>
      </c>
      <c r="C769" s="17" t="str">
        <f>IF(EXACT("Percent", Pets!$C15),,IF(EXACT("Count", Pets!$C15),,IF(EXACT("", Pets!$C15),,Pets!$C15)))</f>
        <v>Pig</v>
      </c>
      <c r="D769" s="46" t="str">
        <f>IF(EXACT("Percent", Pets!$C15),,IF(EXACT("Count", Pets!$C15),,IF(EXACT("", Pets!$C15),,Pets!$F15)))</f>
        <v/>
      </c>
    </row>
    <row r="770">
      <c r="A770" s="17" t="s">
        <v>6</v>
      </c>
      <c r="B770" s="17" t="str">
        <f>IF(EXACT("Percent", Pets!$C15),,IF(EXACT("Count", Pets!$C15),,IF(EXACT("", Pets!$C15),,Pets!$B15)))</f>
        <v>Common</v>
      </c>
      <c r="C770" s="17" t="str">
        <f>IF(EXACT("Percent", Pets!$C15),,IF(EXACT("Count", Pets!$C15),,IF(EXACT("", Pets!$C15),,Pets!$C15)))</f>
        <v>Pig</v>
      </c>
      <c r="D770" s="46" t="str">
        <f>IF(EXACT("Percent", Pets!$C15),,IF(EXACT("Count", Pets!$C15),,IF(EXACT("", Pets!$C15),,Pets!$G15)))</f>
        <v/>
      </c>
    </row>
    <row r="771">
      <c r="A771" s="17" t="s">
        <v>7</v>
      </c>
      <c r="B771" s="17" t="str">
        <f>IF(EXACT("Percent", Pets!$C15),,IF(EXACT("Count", Pets!$C15),,IF(EXACT("", Pets!$C15),,Pets!$B15)))</f>
        <v>Common</v>
      </c>
      <c r="C771" s="17" t="str">
        <f>IF(EXACT("Percent", Pets!$C15),,IF(EXACT("Count", Pets!$C15),,IF(EXACT("", Pets!$C15),,Pets!$C15)))</f>
        <v>Pig</v>
      </c>
      <c r="D771" s="46" t="str">
        <f>IF(EXACT("Percent", Pets!$C15),,IF(EXACT("Count", Pets!$C15),,IF(EXACT("", Pets!$C15),,Pets!$H15)))</f>
        <v/>
      </c>
    </row>
    <row r="772">
      <c r="A772" s="17" t="s">
        <v>3</v>
      </c>
      <c r="B772" s="17" t="str">
        <f>IF(EXACT("Percent", Pets!C226),,IF(EXACT("Count", Pets!C226),,IF(EXACT("", Pets!C226),,Pets!B226)))</f>
        <v>Legendary</v>
      </c>
      <c r="C772" s="17" t="str">
        <f>IF(EXACT("Percent", Pets!C226),,IF(EXACT("Count", Pets!C226),,IF(EXACT("", Pets!C226),,Pets!C226)))</f>
        <v>Pika Hamster</v>
      </c>
      <c r="D772" s="46" t="str">
        <f>IF(EXACT("Percent", Pets!C226),,IF(EXACT("Count", Pets!C226),,IF(EXACT("", Pets!C226),,Pets!D226)))</f>
        <v/>
      </c>
    </row>
    <row r="773">
      <c r="A773" s="17" t="s">
        <v>4</v>
      </c>
      <c r="B773" s="17" t="str">
        <f>IF(EXACT("Percent", Pets!$C226),,IF(EXACT("Count", Pets!$C226),,IF(EXACT("", Pets!$C226),,Pets!$B226)))</f>
        <v>Legendary</v>
      </c>
      <c r="C773" s="17" t="str">
        <f>IF(EXACT("Percent", Pets!$C226),,IF(EXACT("Count", Pets!$C226),,IF(EXACT("", Pets!$C226),,Pets!$C226)))</f>
        <v>Pika Hamster</v>
      </c>
      <c r="D773" s="46" t="str">
        <f>IF(EXACT("Percent", Pets!$C226),,IF(EXACT("Count", Pets!$C226),,IF(EXACT("", Pets!$C226),,Pets!$E226)))</f>
        <v/>
      </c>
    </row>
    <row r="774">
      <c r="A774" s="17" t="s">
        <v>5</v>
      </c>
      <c r="B774" s="17" t="str">
        <f>IF(EXACT("Percent", Pets!$C226),,IF(EXACT("Count", Pets!$C226),,IF(EXACT("", Pets!$C226),,Pets!$B226)))</f>
        <v>Legendary</v>
      </c>
      <c r="C774" s="17" t="str">
        <f>IF(EXACT("Percent", Pets!$C226),,IF(EXACT("Count", Pets!$C226),,IF(EXACT("", Pets!$C226),,Pets!$C226)))</f>
        <v>Pika Hamster</v>
      </c>
      <c r="D774" s="46" t="str">
        <f>IF(EXACT("Percent", Pets!$C226),,IF(EXACT("Count", Pets!$C226),,IF(EXACT("", Pets!$C226),,Pets!$F226)))</f>
        <v/>
      </c>
    </row>
    <row r="775">
      <c r="A775" s="17" t="s">
        <v>6</v>
      </c>
      <c r="B775" s="17" t="str">
        <f>IF(EXACT("Percent", Pets!$C226),,IF(EXACT("Count", Pets!$C226),,IF(EXACT("", Pets!$C226),,Pets!$B226)))</f>
        <v>Legendary</v>
      </c>
      <c r="C775" s="17" t="str">
        <f>IF(EXACT("Percent", Pets!$C226),,IF(EXACT("Count", Pets!$C226),,IF(EXACT("", Pets!$C226),,Pets!$C226)))</f>
        <v>Pika Hamster</v>
      </c>
      <c r="D775" s="46" t="str">
        <f>IF(EXACT("Percent", Pets!$C226),,IF(EXACT("Count", Pets!$C226),,IF(EXACT("", Pets!$C226),,Pets!$G226)))</f>
        <v/>
      </c>
    </row>
    <row r="776">
      <c r="A776" s="17" t="s">
        <v>7</v>
      </c>
      <c r="B776" s="17" t="str">
        <f>IF(EXACT("Percent", Pets!$C226),,IF(EXACT("Count", Pets!$C226),,IF(EXACT("", Pets!$C226),,Pets!$B226)))</f>
        <v>Legendary</v>
      </c>
      <c r="C776" s="17" t="str">
        <f>IF(EXACT("Percent", Pets!$C226),,IF(EXACT("Count", Pets!$C226),,IF(EXACT("", Pets!$C226),,Pets!$C226)))</f>
        <v>Pika Hamster</v>
      </c>
      <c r="D776" s="46" t="str">
        <f>IF(EXACT("Percent", Pets!$C226),,IF(EXACT("Count", Pets!$C226),,IF(EXACT("", Pets!$C226),,Pets!$H226)))</f>
        <v/>
      </c>
    </row>
    <row r="777">
      <c r="A777" s="17" t="s">
        <v>3</v>
      </c>
      <c r="B777" s="17" t="str">
        <f>IF(EXACT("Percent", Pets!C24),,IF(EXACT("Count", Pets!C24),,IF(EXACT("", Pets!C24),,Pets!B24)))</f>
        <v>Common</v>
      </c>
      <c r="C777" s="17" t="str">
        <f>IF(EXACT("Percent", Pets!C24),,IF(EXACT("Count", Pets!C24),,IF(EXACT("", Pets!C24),,Pets!C24)))</f>
        <v>Pink Ram</v>
      </c>
      <c r="D777" s="46" t="str">
        <f>IF(EXACT("Percent", Pets!C24),,IF(EXACT("Count", Pets!C24),,IF(EXACT("", Pets!C24),,Pets!D24)))</f>
        <v/>
      </c>
    </row>
    <row r="778">
      <c r="A778" s="17" t="s">
        <v>4</v>
      </c>
      <c r="B778" s="17" t="str">
        <f>IF(EXACT("Percent", Pets!$C24),,IF(EXACT("Count", Pets!$C24),,IF(EXACT("", Pets!$C24),,Pets!$B24)))</f>
        <v>Common</v>
      </c>
      <c r="C778" s="17" t="str">
        <f>IF(EXACT("Percent", Pets!$C24),,IF(EXACT("Count", Pets!$C24),,IF(EXACT("", Pets!$C24),,Pets!$C24)))</f>
        <v>Pink Ram</v>
      </c>
      <c r="D778" s="46" t="str">
        <f>IF(EXACT("Percent", Pets!$C24),,IF(EXACT("Count", Pets!$C24),,IF(EXACT("", Pets!$C24),,Pets!$E24)))</f>
        <v/>
      </c>
    </row>
    <row r="779">
      <c r="A779" s="17" t="s">
        <v>5</v>
      </c>
      <c r="B779" s="17" t="str">
        <f>IF(EXACT("Percent", Pets!$C24),,IF(EXACT("Count", Pets!$C24),,IF(EXACT("", Pets!$C24),,Pets!$B24)))</f>
        <v>Common</v>
      </c>
      <c r="C779" s="17" t="str">
        <f>IF(EXACT("Percent", Pets!$C24),,IF(EXACT("Count", Pets!$C24),,IF(EXACT("", Pets!$C24),,Pets!$C24)))</f>
        <v>Pink Ram</v>
      </c>
      <c r="D779" s="46" t="str">
        <f>IF(EXACT("Percent", Pets!$C24),,IF(EXACT("Count", Pets!$C24),,IF(EXACT("", Pets!$C24),,Pets!$F24)))</f>
        <v/>
      </c>
    </row>
    <row r="780">
      <c r="A780" s="17" t="s">
        <v>6</v>
      </c>
      <c r="B780" s="17" t="str">
        <f>IF(EXACT("Percent", Pets!$C24),,IF(EXACT("Count", Pets!$C24),,IF(EXACT("", Pets!$C24),,Pets!$B24)))</f>
        <v>Common</v>
      </c>
      <c r="C780" s="17" t="str">
        <f>IF(EXACT("Percent", Pets!$C24),,IF(EXACT("Count", Pets!$C24),,IF(EXACT("", Pets!$C24),,Pets!$C24)))</f>
        <v>Pink Ram</v>
      </c>
      <c r="D780" s="46" t="str">
        <f>IF(EXACT("Percent", Pets!$C24),,IF(EXACT("Count", Pets!$C24),,IF(EXACT("", Pets!$C24),,Pets!$G24)))</f>
        <v/>
      </c>
    </row>
    <row r="781">
      <c r="A781" s="17" t="s">
        <v>7</v>
      </c>
      <c r="B781" s="17" t="str">
        <f>IF(EXACT("Percent", Pets!$C24),,IF(EXACT("Count", Pets!$C24),,IF(EXACT("", Pets!$C24),,Pets!$B24)))</f>
        <v>Common</v>
      </c>
      <c r="C781" s="17" t="str">
        <f>IF(EXACT("Percent", Pets!$C24),,IF(EXACT("Count", Pets!$C24),,IF(EXACT("", Pets!$C24),,Pets!$C24)))</f>
        <v>Pink Ram</v>
      </c>
      <c r="D781" s="46" t="str">
        <f>IF(EXACT("Percent", Pets!$C24),,IF(EXACT("Count", Pets!$C24),,IF(EXACT("", Pets!$C24),,Pets!$H24)))</f>
        <v/>
      </c>
    </row>
    <row r="782">
      <c r="A782" s="17" t="s">
        <v>3</v>
      </c>
      <c r="B782" s="17" t="str">
        <f>IF(EXACT("Percent", Pets!C182),,IF(EXACT("Count", Pets!C182),,IF(EXACT("", Pets!C182),,Pets!B182)))</f>
        <v>Epic</v>
      </c>
      <c r="C782" s="17" t="str">
        <f>IF(EXACT("Percent", Pets!C182),,IF(EXACT("Count", Pets!C182),,IF(EXACT("", Pets!C182),,Pets!C182)))</f>
        <v>Pink-Bellied Narwhal</v>
      </c>
      <c r="D782" s="46" t="str">
        <f>IF(EXACT("Percent", Pets!C182),,IF(EXACT("Count", Pets!C182),,IF(EXACT("", Pets!C182),,Pets!D182)))</f>
        <v/>
      </c>
    </row>
    <row r="783">
      <c r="A783" s="17" t="s">
        <v>4</v>
      </c>
      <c r="B783" s="17" t="str">
        <f>IF(EXACT("Percent", Pets!$C182),,IF(EXACT("Count", Pets!$C182),,IF(EXACT("", Pets!$C182),,Pets!$B182)))</f>
        <v>Epic</v>
      </c>
      <c r="C783" s="17" t="str">
        <f>IF(EXACT("Percent", Pets!$C182),,IF(EXACT("Count", Pets!$C182),,IF(EXACT("", Pets!$C182),,Pets!$C182)))</f>
        <v>Pink-Bellied Narwhal</v>
      </c>
      <c r="D783" s="46" t="str">
        <f>IF(EXACT("Percent", Pets!$C182),,IF(EXACT("Count", Pets!$C182),,IF(EXACT("", Pets!$C182),,Pets!$E182)))</f>
        <v/>
      </c>
    </row>
    <row r="784">
      <c r="A784" s="17" t="s">
        <v>5</v>
      </c>
      <c r="B784" s="17" t="str">
        <f>IF(EXACT("Percent", Pets!$C182),,IF(EXACT("Count", Pets!$C182),,IF(EXACT("", Pets!$C182),,Pets!$B182)))</f>
        <v>Epic</v>
      </c>
      <c r="C784" s="17" t="str">
        <f>IF(EXACT("Percent", Pets!$C182),,IF(EXACT("Count", Pets!$C182),,IF(EXACT("", Pets!$C182),,Pets!$C182)))</f>
        <v>Pink-Bellied Narwhal</v>
      </c>
      <c r="D784" s="46" t="str">
        <f>IF(EXACT("Percent", Pets!$C182),,IF(EXACT("Count", Pets!$C182),,IF(EXACT("", Pets!$C182),,Pets!$F182)))</f>
        <v/>
      </c>
    </row>
    <row r="785">
      <c r="A785" s="17" t="s">
        <v>6</v>
      </c>
      <c r="B785" s="17" t="str">
        <f>IF(EXACT("Percent", Pets!$C182),,IF(EXACT("Count", Pets!$C182),,IF(EXACT("", Pets!$C182),,Pets!$B182)))</f>
        <v>Epic</v>
      </c>
      <c r="C785" s="17" t="str">
        <f>IF(EXACT("Percent", Pets!$C182),,IF(EXACT("Count", Pets!$C182),,IF(EXACT("", Pets!$C182),,Pets!$C182)))</f>
        <v>Pink-Bellied Narwhal</v>
      </c>
      <c r="D785" s="46" t="str">
        <f>IF(EXACT("Percent", Pets!$C182),,IF(EXACT("Count", Pets!$C182),,IF(EXACT("", Pets!$C182),,Pets!$G182)))</f>
        <v/>
      </c>
    </row>
    <row r="786">
      <c r="A786" s="17" t="s">
        <v>7</v>
      </c>
      <c r="B786" s="17" t="str">
        <f>IF(EXACT("Percent", Pets!$C182),,IF(EXACT("Count", Pets!$C182),,IF(EXACT("", Pets!$C182),,Pets!$B182)))</f>
        <v>Epic</v>
      </c>
      <c r="C786" s="17" t="str">
        <f>IF(EXACT("Percent", Pets!$C182),,IF(EXACT("Count", Pets!$C182),,IF(EXACT("", Pets!$C182),,Pets!$C182)))</f>
        <v>Pink-Bellied Narwhal</v>
      </c>
      <c r="D786" s="46" t="str">
        <f>IF(EXACT("Percent", Pets!$C182),,IF(EXACT("Count", Pets!$C182),,IF(EXACT("", Pets!$C182),,Pets!$H182)))</f>
        <v/>
      </c>
    </row>
    <row r="787">
      <c r="A787" s="17" t="s">
        <v>3</v>
      </c>
      <c r="B787" s="17" t="str">
        <f>IF(EXACT("Percent", Pets!C225),,IF(EXACT("Count", Pets!C225),,IF(EXACT("", Pets!C225),,Pets!B225)))</f>
        <v>Legendary</v>
      </c>
      <c r="C787" s="17" t="str">
        <f>IF(EXACT("Percent", Pets!C225),,IF(EXACT("Count", Pets!C225),,IF(EXACT("", Pets!C225),,Pets!C225)))</f>
        <v>Pirate Monkey</v>
      </c>
      <c r="D787" s="46" t="str">
        <f>IF(EXACT("Percent", Pets!C225),,IF(EXACT("Count", Pets!C225),,IF(EXACT("", Pets!C225),,Pets!D225)))</f>
        <v/>
      </c>
    </row>
    <row r="788">
      <c r="A788" s="17" t="s">
        <v>4</v>
      </c>
      <c r="B788" s="17" t="str">
        <f>IF(EXACT("Percent", Pets!$C225),,IF(EXACT("Count", Pets!$C225),,IF(EXACT("", Pets!$C225),,Pets!$B225)))</f>
        <v>Legendary</v>
      </c>
      <c r="C788" s="17" t="str">
        <f>IF(EXACT("Percent", Pets!$C225),,IF(EXACT("Count", Pets!$C225),,IF(EXACT("", Pets!$C225),,Pets!$C225)))</f>
        <v>Pirate Monkey</v>
      </c>
      <c r="D788" s="46" t="str">
        <f>IF(EXACT("Percent", Pets!$C225),,IF(EXACT("Count", Pets!$C225),,IF(EXACT("", Pets!$C225),,Pets!$E225)))</f>
        <v/>
      </c>
    </row>
    <row r="789">
      <c r="A789" s="17" t="s">
        <v>5</v>
      </c>
      <c r="B789" s="17" t="str">
        <f>IF(EXACT("Percent", Pets!$C225),,IF(EXACT("Count", Pets!$C225),,IF(EXACT("", Pets!$C225),,Pets!$B225)))</f>
        <v>Legendary</v>
      </c>
      <c r="C789" s="17" t="str">
        <f>IF(EXACT("Percent", Pets!$C225),,IF(EXACT("Count", Pets!$C225),,IF(EXACT("", Pets!$C225),,Pets!$C225)))</f>
        <v>Pirate Monkey</v>
      </c>
      <c r="D789" s="46" t="str">
        <f>IF(EXACT("Percent", Pets!$C225),,IF(EXACT("Count", Pets!$C225),,IF(EXACT("", Pets!$C225),,Pets!$F225)))</f>
        <v/>
      </c>
    </row>
    <row r="790">
      <c r="A790" s="17" t="s">
        <v>6</v>
      </c>
      <c r="B790" s="17" t="str">
        <f>IF(EXACT("Percent", Pets!$C225),,IF(EXACT("Count", Pets!$C225),,IF(EXACT("", Pets!$C225),,Pets!$B225)))</f>
        <v>Legendary</v>
      </c>
      <c r="C790" s="17" t="str">
        <f>IF(EXACT("Percent", Pets!$C225),,IF(EXACT("Count", Pets!$C225),,IF(EXACT("", Pets!$C225),,Pets!$C225)))</f>
        <v>Pirate Monkey</v>
      </c>
      <c r="D790" s="46" t="str">
        <f>IF(EXACT("Percent", Pets!$C225),,IF(EXACT("Count", Pets!$C225),,IF(EXACT("", Pets!$C225),,Pets!$G225)))</f>
        <v/>
      </c>
    </row>
    <row r="791">
      <c r="A791" s="17" t="s">
        <v>7</v>
      </c>
      <c r="B791" s="17" t="str">
        <f>IF(EXACT("Percent", Pets!$C225),,IF(EXACT("Count", Pets!$C225),,IF(EXACT("", Pets!$C225),,Pets!$B225)))</f>
        <v>Legendary</v>
      </c>
      <c r="C791" s="17" t="str">
        <f>IF(EXACT("Percent", Pets!$C225),,IF(EXACT("Count", Pets!$C225),,IF(EXACT("", Pets!$C225),,Pets!$C225)))</f>
        <v>Pirate Monkey</v>
      </c>
      <c r="D791" s="46" t="str">
        <f>IF(EXACT("Percent", Pets!$C225),,IF(EXACT("Count", Pets!$C225),,IF(EXACT("", Pets!$C225),,Pets!$H225)))</f>
        <v/>
      </c>
    </row>
    <row r="792">
      <c r="A792" s="17" t="s">
        <v>3</v>
      </c>
      <c r="B792" s="17" t="str">
        <f>IF(EXACT("Percent", Pets!C74),,IF(EXACT("Count", Pets!C74),,IF(EXACT("", Pets!C74),,Pets!B74)))</f>
        <v>Uncommon</v>
      </c>
      <c r="C792" s="17" t="str">
        <f>IF(EXACT("Percent", Pets!C74),,IF(EXACT("Count", Pets!C74),,IF(EXACT("", Pets!C74),,Pets!C74)))</f>
        <v>Planta</v>
      </c>
      <c r="D792" s="46" t="str">
        <f>IF(EXACT("Percent", Pets!C74),,IF(EXACT("Count", Pets!C74),,IF(EXACT("", Pets!C74),,Pets!D74)))</f>
        <v/>
      </c>
    </row>
    <row r="793">
      <c r="A793" s="17" t="s">
        <v>4</v>
      </c>
      <c r="B793" s="17" t="str">
        <f>IF(EXACT("Percent", Pets!$C74),,IF(EXACT("Count", Pets!$C74),,IF(EXACT("", Pets!$C74),,Pets!$B74)))</f>
        <v>Uncommon</v>
      </c>
      <c r="C793" s="17" t="str">
        <f>IF(EXACT("Percent", Pets!$C74),,IF(EXACT("Count", Pets!$C74),,IF(EXACT("", Pets!$C74),,Pets!$C74)))</f>
        <v>Planta</v>
      </c>
      <c r="D793" s="46" t="str">
        <f>IF(EXACT("Percent", Pets!$C74),,IF(EXACT("Count", Pets!$C74),,IF(EXACT("", Pets!$C74),,Pets!$E74)))</f>
        <v/>
      </c>
    </row>
    <row r="794">
      <c r="A794" s="17" t="s">
        <v>5</v>
      </c>
      <c r="B794" s="17" t="str">
        <f>IF(EXACT("Percent", Pets!$C74),,IF(EXACT("Count", Pets!$C74),,IF(EXACT("", Pets!$C74),,Pets!$B74)))</f>
        <v>Uncommon</v>
      </c>
      <c r="C794" s="17" t="str">
        <f>IF(EXACT("Percent", Pets!$C74),,IF(EXACT("Count", Pets!$C74),,IF(EXACT("", Pets!$C74),,Pets!$C74)))</f>
        <v>Planta</v>
      </c>
      <c r="D794" s="46" t="str">
        <f>IF(EXACT("Percent", Pets!$C74),,IF(EXACT("Count", Pets!$C74),,IF(EXACT("", Pets!$C74),,Pets!$F74)))</f>
        <v/>
      </c>
    </row>
    <row r="795">
      <c r="A795" s="17" t="s">
        <v>6</v>
      </c>
      <c r="B795" s="17" t="str">
        <f>IF(EXACT("Percent", Pets!$C74),,IF(EXACT("Count", Pets!$C74),,IF(EXACT("", Pets!$C74),,Pets!$B74)))</f>
        <v>Uncommon</v>
      </c>
      <c r="C795" s="17" t="str">
        <f>IF(EXACT("Percent", Pets!$C74),,IF(EXACT("Count", Pets!$C74),,IF(EXACT("", Pets!$C74),,Pets!$C74)))</f>
        <v>Planta</v>
      </c>
      <c r="D795" s="46" t="str">
        <f>IF(EXACT("Percent", Pets!$C74),,IF(EXACT("Count", Pets!$C74),,IF(EXACT("", Pets!$C74),,Pets!$G74)))</f>
        <v/>
      </c>
    </row>
    <row r="796">
      <c r="A796" s="17" t="s">
        <v>7</v>
      </c>
      <c r="B796" s="17" t="str">
        <f>IF(EXACT("Percent", Pets!$C74),,IF(EXACT("Count", Pets!$C74),,IF(EXACT("", Pets!$C74),,Pets!$B74)))</f>
        <v>Uncommon</v>
      </c>
      <c r="C796" s="17" t="str">
        <f>IF(EXACT("Percent", Pets!$C74),,IF(EXACT("Count", Pets!$C74),,IF(EXACT("", Pets!$C74),,Pets!$C74)))</f>
        <v>Planta</v>
      </c>
      <c r="D796" s="46" t="str">
        <f>IF(EXACT("Percent", Pets!$C74),,IF(EXACT("Count", Pets!$C74),,IF(EXACT("", Pets!$C74),,Pets!$H74)))</f>
        <v/>
      </c>
    </row>
    <row r="797">
      <c r="A797" s="17" t="s">
        <v>3</v>
      </c>
      <c r="B797" s="17" t="str">
        <f>IF(EXACT("Percent", Pets!C21),,IF(EXACT("Count", Pets!C21),,IF(EXACT("", Pets!C21),,Pets!B21)))</f>
        <v>Common</v>
      </c>
      <c r="C797" s="17" t="str">
        <f>IF(EXACT("Percent", Pets!C21),,IF(EXACT("Count", Pets!C21),,IF(EXACT("", Pets!C21),,Pets!C21)))</f>
        <v>Platypus</v>
      </c>
      <c r="D797" s="46" t="str">
        <f>IF(EXACT("Percent", Pets!C21),,IF(EXACT("Count", Pets!C21),,IF(EXACT("", Pets!C21),,Pets!D21)))</f>
        <v/>
      </c>
    </row>
    <row r="798">
      <c r="A798" s="17" t="s">
        <v>4</v>
      </c>
      <c r="B798" s="17" t="str">
        <f>IF(EXACT("Percent", Pets!$C21),,IF(EXACT("Count", Pets!$C21),,IF(EXACT("", Pets!$C21),,Pets!$B21)))</f>
        <v>Common</v>
      </c>
      <c r="C798" s="17" t="str">
        <f>IF(EXACT("Percent", Pets!$C21),,IF(EXACT("Count", Pets!$C21),,IF(EXACT("", Pets!$C21),,Pets!$C21)))</f>
        <v>Platypus</v>
      </c>
      <c r="D798" s="46" t="str">
        <f>IF(EXACT("Percent", Pets!$C21),,IF(EXACT("Count", Pets!$C21),,IF(EXACT("", Pets!$C21),,Pets!$E21)))</f>
        <v/>
      </c>
    </row>
    <row r="799">
      <c r="A799" s="17" t="s">
        <v>5</v>
      </c>
      <c r="B799" s="17" t="str">
        <f>IF(EXACT("Percent", Pets!$C21),,IF(EXACT("Count", Pets!$C21),,IF(EXACT("", Pets!$C21),,Pets!$B21)))</f>
        <v>Common</v>
      </c>
      <c r="C799" s="17" t="str">
        <f>IF(EXACT("Percent", Pets!$C21),,IF(EXACT("Count", Pets!$C21),,IF(EXACT("", Pets!$C21),,Pets!$C21)))</f>
        <v>Platypus</v>
      </c>
      <c r="D799" s="46" t="str">
        <f>IF(EXACT("Percent", Pets!$C21),,IF(EXACT("Count", Pets!$C21),,IF(EXACT("", Pets!$C21),,Pets!$F21)))</f>
        <v/>
      </c>
    </row>
    <row r="800">
      <c r="A800" s="17" t="s">
        <v>6</v>
      </c>
      <c r="B800" s="17" t="str">
        <f>IF(EXACT("Percent", Pets!$C21),,IF(EXACT("Count", Pets!$C21),,IF(EXACT("", Pets!$C21),,Pets!$B21)))</f>
        <v>Common</v>
      </c>
      <c r="C800" s="17" t="str">
        <f>IF(EXACT("Percent", Pets!$C21),,IF(EXACT("Count", Pets!$C21),,IF(EXACT("", Pets!$C21),,Pets!$C21)))</f>
        <v>Platypus</v>
      </c>
      <c r="D800" s="46" t="str">
        <f>IF(EXACT("Percent", Pets!$C21),,IF(EXACT("Count", Pets!$C21),,IF(EXACT("", Pets!$C21),,Pets!$G21)))</f>
        <v/>
      </c>
    </row>
    <row r="801">
      <c r="A801" s="17" t="s">
        <v>7</v>
      </c>
      <c r="B801" s="17" t="str">
        <f>IF(EXACT("Percent", Pets!$C21),,IF(EXACT("Count", Pets!$C21),,IF(EXACT("", Pets!$C21),,Pets!$B21)))</f>
        <v>Common</v>
      </c>
      <c r="C801" s="17" t="str">
        <f>IF(EXACT("Percent", Pets!$C21),,IF(EXACT("Count", Pets!$C21),,IF(EXACT("", Pets!$C21),,Pets!$C21)))</f>
        <v>Platypus</v>
      </c>
      <c r="D801" s="46" t="str">
        <f>IF(EXACT("Percent", Pets!$C21),,IF(EXACT("Count", Pets!$C21),,IF(EXACT("", Pets!$C21),,Pets!$H21)))</f>
        <v/>
      </c>
    </row>
    <row r="802">
      <c r="A802" s="17" t="s">
        <v>3</v>
      </c>
      <c r="B802" s="17" t="str">
        <f>IF(EXACT("Percent", Pets!C11),,IF(EXACT("Count", Pets!C11),,IF(EXACT("", Pets!C11),,Pets!B11)))</f>
        <v>Common</v>
      </c>
      <c r="C802" s="17" t="str">
        <f>IF(EXACT("Percent", Pets!C11),,IF(EXACT("Count", Pets!C11),,IF(EXACT("", Pets!C11),,Pets!C11)))</f>
        <v>Porcupine</v>
      </c>
      <c r="D802" s="46" t="str">
        <f>IF(EXACT("Percent", Pets!C11),,IF(EXACT("Count", Pets!C11),,IF(EXACT("", Pets!C11),,Pets!D11)))</f>
        <v/>
      </c>
    </row>
    <row r="803">
      <c r="A803" s="17" t="s">
        <v>4</v>
      </c>
      <c r="B803" s="17" t="str">
        <f>IF(EXACT("Percent", Pets!$C11),,IF(EXACT("Count", Pets!$C11),,IF(EXACT("", Pets!$C11),,Pets!$B11)))</f>
        <v>Common</v>
      </c>
      <c r="C803" s="17" t="str">
        <f>IF(EXACT("Percent", Pets!$C11),,IF(EXACT("Count", Pets!$C11),,IF(EXACT("", Pets!$C11),,Pets!$C11)))</f>
        <v>Porcupine</v>
      </c>
      <c r="D803" s="46" t="str">
        <f>IF(EXACT("Percent", Pets!$C11),,IF(EXACT("Count", Pets!$C11),,IF(EXACT("", Pets!$C11),,Pets!$E11)))</f>
        <v/>
      </c>
    </row>
    <row r="804">
      <c r="A804" s="17" t="s">
        <v>5</v>
      </c>
      <c r="B804" s="17" t="str">
        <f>IF(EXACT("Percent", Pets!$C11),,IF(EXACT("Count", Pets!$C11),,IF(EXACT("", Pets!$C11),,Pets!$B11)))</f>
        <v>Common</v>
      </c>
      <c r="C804" s="17" t="str">
        <f>IF(EXACT("Percent", Pets!$C11),,IF(EXACT("Count", Pets!$C11),,IF(EXACT("", Pets!$C11),,Pets!$C11)))</f>
        <v>Porcupine</v>
      </c>
      <c r="D804" s="46" t="str">
        <f>IF(EXACT("Percent", Pets!$C11),,IF(EXACT("Count", Pets!$C11),,IF(EXACT("", Pets!$C11),,Pets!$F11)))</f>
        <v/>
      </c>
    </row>
    <row r="805">
      <c r="A805" s="17" t="s">
        <v>6</v>
      </c>
      <c r="B805" s="17" t="str">
        <f>IF(EXACT("Percent", Pets!$C11),,IF(EXACT("Count", Pets!$C11),,IF(EXACT("", Pets!$C11),,Pets!$B11)))</f>
        <v>Common</v>
      </c>
      <c r="C805" s="17" t="str">
        <f>IF(EXACT("Percent", Pets!$C11),,IF(EXACT("Count", Pets!$C11),,IF(EXACT("", Pets!$C11),,Pets!$C11)))</f>
        <v>Porcupine</v>
      </c>
      <c r="D805" s="46" t="str">
        <f>IF(EXACT("Percent", Pets!$C11),,IF(EXACT("Count", Pets!$C11),,IF(EXACT("", Pets!$C11),,Pets!$G11)))</f>
        <v/>
      </c>
    </row>
    <row r="806">
      <c r="A806" s="17" t="s">
        <v>7</v>
      </c>
      <c r="B806" s="17" t="str">
        <f>IF(EXACT("Percent", Pets!$C11),,IF(EXACT("Count", Pets!$C11),,IF(EXACT("", Pets!$C11),,Pets!$B11)))</f>
        <v>Common</v>
      </c>
      <c r="C806" s="17" t="str">
        <f>IF(EXACT("Percent", Pets!$C11),,IF(EXACT("Count", Pets!$C11),,IF(EXACT("", Pets!$C11),,Pets!$C11)))</f>
        <v>Porcupine</v>
      </c>
      <c r="D806" s="46" t="str">
        <f>IF(EXACT("Percent", Pets!$C11),,IF(EXACT("Count", Pets!$C11),,IF(EXACT("", Pets!$C11),,Pets!$H11)))</f>
        <v/>
      </c>
    </row>
    <row r="807">
      <c r="A807" s="17" t="s">
        <v>3</v>
      </c>
      <c r="B807" s="17" t="str">
        <f>IF(EXACT("Percent", Pets!C134),,IF(EXACT("Count", Pets!C134),,IF(EXACT("", Pets!C134),,Pets!B134)))</f>
        <v>Rare</v>
      </c>
      <c r="C807" s="17" t="str">
        <f>IF(EXACT("Percent", Pets!C134),,IF(EXACT("Count", Pets!C134),,IF(EXACT("", Pets!C134),,Pets!C134)))</f>
        <v>Possessed Spirit</v>
      </c>
      <c r="D807" s="46" t="str">
        <f>IF(EXACT("Percent", Pets!C134),,IF(EXACT("Count", Pets!C134),,IF(EXACT("", Pets!C134),,Pets!D134)))</f>
        <v/>
      </c>
    </row>
    <row r="808">
      <c r="A808" s="17" t="s">
        <v>4</v>
      </c>
      <c r="B808" s="17" t="str">
        <f>IF(EXACT("Percent", Pets!$C134),,IF(EXACT("Count", Pets!$C134),,IF(EXACT("", Pets!$C134),,Pets!$B134)))</f>
        <v>Rare</v>
      </c>
      <c r="C808" s="17" t="str">
        <f>IF(EXACT("Percent", Pets!$C134),,IF(EXACT("Count", Pets!$C134),,IF(EXACT("", Pets!$C134),,Pets!$C134)))</f>
        <v>Possessed Spirit</v>
      </c>
      <c r="D808" s="46" t="str">
        <f>IF(EXACT("Percent", Pets!$C134),,IF(EXACT("Count", Pets!$C134),,IF(EXACT("", Pets!$C134),,Pets!$E134)))</f>
        <v/>
      </c>
    </row>
    <row r="809">
      <c r="A809" s="17" t="s">
        <v>5</v>
      </c>
      <c r="B809" s="17" t="str">
        <f>IF(EXACT("Percent", Pets!$C134),,IF(EXACT("Count", Pets!$C134),,IF(EXACT("", Pets!$C134),,Pets!$B134)))</f>
        <v>Rare</v>
      </c>
      <c r="C809" s="17" t="str">
        <f>IF(EXACT("Percent", Pets!$C134),,IF(EXACT("Count", Pets!$C134),,IF(EXACT("", Pets!$C134),,Pets!$C134)))</f>
        <v>Possessed Spirit</v>
      </c>
      <c r="D809" s="46" t="str">
        <f>IF(EXACT("Percent", Pets!$C134),,IF(EXACT("Count", Pets!$C134),,IF(EXACT("", Pets!$C134),,Pets!$F134)))</f>
        <v/>
      </c>
    </row>
    <row r="810">
      <c r="A810" s="17" t="s">
        <v>6</v>
      </c>
      <c r="B810" s="17" t="str">
        <f>IF(EXACT("Percent", Pets!$C134),,IF(EXACT("Count", Pets!$C134),,IF(EXACT("", Pets!$C134),,Pets!$B134)))</f>
        <v>Rare</v>
      </c>
      <c r="C810" s="17" t="str">
        <f>IF(EXACT("Percent", Pets!$C134),,IF(EXACT("Count", Pets!$C134),,IF(EXACT("", Pets!$C134),,Pets!$C134)))</f>
        <v>Possessed Spirit</v>
      </c>
      <c r="D810" s="46" t="str">
        <f>IF(EXACT("Percent", Pets!$C134),,IF(EXACT("Count", Pets!$C134),,IF(EXACT("", Pets!$C134),,Pets!$G134)))</f>
        <v/>
      </c>
    </row>
    <row r="811">
      <c r="A811" s="17" t="s">
        <v>7</v>
      </c>
      <c r="B811" s="17" t="str">
        <f>IF(EXACT("Percent", Pets!$C134),,IF(EXACT("Count", Pets!$C134),,IF(EXACT("", Pets!$C134),,Pets!$B134)))</f>
        <v>Rare</v>
      </c>
      <c r="C811" s="17" t="str">
        <f>IF(EXACT("Percent", Pets!$C134),,IF(EXACT("Count", Pets!$C134),,IF(EXACT("", Pets!$C134),,Pets!$C134)))</f>
        <v>Possessed Spirit</v>
      </c>
      <c r="D811" s="46" t="str">
        <f>IF(EXACT("Percent", Pets!$C134),,IF(EXACT("Count", Pets!$C134),,IF(EXACT("", Pets!$C134),,Pets!$H134)))</f>
        <v/>
      </c>
    </row>
    <row r="812">
      <c r="A812" s="17" t="s">
        <v>3</v>
      </c>
      <c r="B812" s="17" t="str">
        <f>IF(EXACT("Percent", Pets!C12),,IF(EXACT("Count", Pets!C12),,IF(EXACT("", Pets!C12),,Pets!B12)))</f>
        <v>Common</v>
      </c>
      <c r="C812" s="17" t="str">
        <f>IF(EXACT("Percent", Pets!C12),,IF(EXACT("Count", Pets!C12),,IF(EXACT("", Pets!C12),,Pets!C12)))</f>
        <v>Possum</v>
      </c>
      <c r="D812" s="46" t="str">
        <f>IF(EXACT("Percent", Pets!C12),,IF(EXACT("Count", Pets!C12),,IF(EXACT("", Pets!C12),,Pets!D12)))</f>
        <v/>
      </c>
    </row>
    <row r="813">
      <c r="A813" s="17" t="s">
        <v>4</v>
      </c>
      <c r="B813" s="17" t="str">
        <f>IF(EXACT("Percent", Pets!$C12),,IF(EXACT("Count", Pets!$C12),,IF(EXACT("", Pets!$C12),,Pets!$B12)))</f>
        <v>Common</v>
      </c>
      <c r="C813" s="17" t="str">
        <f>IF(EXACT("Percent", Pets!$C12),,IF(EXACT("Count", Pets!$C12),,IF(EXACT("", Pets!$C12),,Pets!$C12)))</f>
        <v>Possum</v>
      </c>
      <c r="D813" s="46" t="str">
        <f>IF(EXACT("Percent", Pets!$C12),,IF(EXACT("Count", Pets!$C12),,IF(EXACT("", Pets!$C12),,Pets!$E12)))</f>
        <v/>
      </c>
    </row>
    <row r="814">
      <c r="A814" s="17" t="s">
        <v>5</v>
      </c>
      <c r="B814" s="17" t="str">
        <f>IF(EXACT("Percent", Pets!$C12),,IF(EXACT("Count", Pets!$C12),,IF(EXACT("", Pets!$C12),,Pets!$B12)))</f>
        <v>Common</v>
      </c>
      <c r="C814" s="17" t="str">
        <f>IF(EXACT("Percent", Pets!$C12),,IF(EXACT("Count", Pets!$C12),,IF(EXACT("", Pets!$C12),,Pets!$C12)))</f>
        <v>Possum</v>
      </c>
      <c r="D814" s="46" t="str">
        <f>IF(EXACT("Percent", Pets!$C12),,IF(EXACT("Count", Pets!$C12),,IF(EXACT("", Pets!$C12),,Pets!$F12)))</f>
        <v/>
      </c>
    </row>
    <row r="815">
      <c r="A815" s="17" t="s">
        <v>6</v>
      </c>
      <c r="B815" s="17" t="str">
        <f>IF(EXACT("Percent", Pets!$C12),,IF(EXACT("Count", Pets!$C12),,IF(EXACT("", Pets!$C12),,Pets!$B12)))</f>
        <v>Common</v>
      </c>
      <c r="C815" s="17" t="str">
        <f>IF(EXACT("Percent", Pets!$C12),,IF(EXACT("Count", Pets!$C12),,IF(EXACT("", Pets!$C12),,Pets!$C12)))</f>
        <v>Possum</v>
      </c>
      <c r="D815" s="46" t="str">
        <f>IF(EXACT("Percent", Pets!$C12),,IF(EXACT("Count", Pets!$C12),,IF(EXACT("", Pets!$C12),,Pets!$G12)))</f>
        <v/>
      </c>
    </row>
    <row r="816">
      <c r="A816" s="17" t="s">
        <v>7</v>
      </c>
      <c r="B816" s="17" t="str">
        <f>IF(EXACT("Percent", Pets!$C12),,IF(EXACT("Count", Pets!$C12),,IF(EXACT("", Pets!$C12),,Pets!$B12)))</f>
        <v>Common</v>
      </c>
      <c r="C816" s="17" t="str">
        <f>IF(EXACT("Percent", Pets!$C12),,IF(EXACT("Count", Pets!$C12),,IF(EXACT("", Pets!$C12),,Pets!$C12)))</f>
        <v>Possum</v>
      </c>
      <c r="D816" s="46" t="str">
        <f>IF(EXACT("Percent", Pets!$C12),,IF(EXACT("Count", Pets!$C12),,IF(EXACT("", Pets!$C12),,Pets!$H12)))</f>
        <v/>
      </c>
    </row>
    <row r="817">
      <c r="A817" s="17" t="s">
        <v>3</v>
      </c>
      <c r="B817" s="17" t="str">
        <f>IF(EXACT("Percent", Pets!C220),,IF(EXACT("Count", Pets!C220),,IF(EXACT("", Pets!C220),,Pets!B220)))</f>
        <v>Legendary</v>
      </c>
      <c r="C817" s="17" t="str">
        <f>IF(EXACT("Percent", Pets!C220),,IF(EXACT("Count", Pets!C220),,IF(EXACT("", Pets!C220),,Pets!C220)))</f>
        <v>Queen Planta</v>
      </c>
      <c r="D817" s="46" t="str">
        <f>IF(EXACT("Percent", Pets!C220),,IF(EXACT("Count", Pets!C220),,IF(EXACT("", Pets!C220),,Pets!D220)))</f>
        <v/>
      </c>
    </row>
    <row r="818">
      <c r="A818" s="17" t="s">
        <v>4</v>
      </c>
      <c r="B818" s="17" t="str">
        <f>IF(EXACT("Percent", Pets!$C220),,IF(EXACT("Count", Pets!$C220),,IF(EXACT("", Pets!$C220),,Pets!$B220)))</f>
        <v>Legendary</v>
      </c>
      <c r="C818" s="17" t="str">
        <f>IF(EXACT("Percent", Pets!$C220),,IF(EXACT("Count", Pets!$C220),,IF(EXACT("", Pets!$C220),,Pets!$C220)))</f>
        <v>Queen Planta</v>
      </c>
      <c r="D818" s="46" t="str">
        <f>IF(EXACT("Percent", Pets!$C220),,IF(EXACT("Count", Pets!$C220),,IF(EXACT("", Pets!$C220),,Pets!$E220)))</f>
        <v/>
      </c>
    </row>
    <row r="819">
      <c r="A819" s="17" t="s">
        <v>5</v>
      </c>
      <c r="B819" s="17" t="str">
        <f>IF(EXACT("Percent", Pets!$C220),,IF(EXACT("Count", Pets!$C220),,IF(EXACT("", Pets!$C220),,Pets!$B220)))</f>
        <v>Legendary</v>
      </c>
      <c r="C819" s="17" t="str">
        <f>IF(EXACT("Percent", Pets!$C220),,IF(EXACT("Count", Pets!$C220),,IF(EXACT("", Pets!$C220),,Pets!$C220)))</f>
        <v>Queen Planta</v>
      </c>
      <c r="D819" s="46" t="str">
        <f>IF(EXACT("Percent", Pets!$C220),,IF(EXACT("Count", Pets!$C220),,IF(EXACT("", Pets!$C220),,Pets!$F220)))</f>
        <v/>
      </c>
    </row>
    <row r="820">
      <c r="A820" s="17" t="s">
        <v>6</v>
      </c>
      <c r="B820" s="17" t="str">
        <f>IF(EXACT("Percent", Pets!$C220),,IF(EXACT("Count", Pets!$C220),,IF(EXACT("", Pets!$C220),,Pets!$B220)))</f>
        <v>Legendary</v>
      </c>
      <c r="C820" s="17" t="str">
        <f>IF(EXACT("Percent", Pets!$C220),,IF(EXACT("Count", Pets!$C220),,IF(EXACT("", Pets!$C220),,Pets!$C220)))</f>
        <v>Queen Planta</v>
      </c>
      <c r="D820" s="46" t="str">
        <f>IF(EXACT("Percent", Pets!$C220),,IF(EXACT("Count", Pets!$C220),,IF(EXACT("", Pets!$C220),,Pets!$G220)))</f>
        <v/>
      </c>
    </row>
    <row r="821">
      <c r="A821" s="17" t="s">
        <v>7</v>
      </c>
      <c r="B821" s="17" t="str">
        <f>IF(EXACT("Percent", Pets!$C220),,IF(EXACT("Count", Pets!$C220),,IF(EXACT("", Pets!$C220),,Pets!$B220)))</f>
        <v>Legendary</v>
      </c>
      <c r="C821" s="17" t="str">
        <f>IF(EXACT("Percent", Pets!$C220),,IF(EXACT("Count", Pets!$C220),,IF(EXACT("", Pets!$C220),,Pets!$C220)))</f>
        <v>Queen Planta</v>
      </c>
      <c r="D821" s="46" t="str">
        <f>IF(EXACT("Percent", Pets!$C220),,IF(EXACT("Count", Pets!$C220),,IF(EXACT("", Pets!$C220),,Pets!$H220)))</f>
        <v/>
      </c>
    </row>
    <row r="822">
      <c r="A822" s="17" t="s">
        <v>3</v>
      </c>
      <c r="B822" s="17" t="str">
        <f>IF(EXACT("Percent", Pets!C103),,IF(EXACT("Count", Pets!C103),,IF(EXACT("", Pets!C103),,Pets!B103)))</f>
        <v>Rare</v>
      </c>
      <c r="C822" s="17" t="str">
        <f>IF(EXACT("Percent", Pets!C103),,IF(EXACT("Count", Pets!C103),,IF(EXACT("", Pets!C103),,Pets!C103)))</f>
        <v>Raccoon</v>
      </c>
      <c r="D822" s="46" t="str">
        <f>IF(EXACT("Percent", Pets!C103),,IF(EXACT("Count", Pets!C103),,IF(EXACT("", Pets!C103),,Pets!D103)))</f>
        <v/>
      </c>
    </row>
    <row r="823">
      <c r="A823" s="17" t="s">
        <v>4</v>
      </c>
      <c r="B823" s="17" t="str">
        <f>IF(EXACT("Percent", Pets!$C103),,IF(EXACT("Count", Pets!$C103),,IF(EXACT("", Pets!$C103),,Pets!$B103)))</f>
        <v>Rare</v>
      </c>
      <c r="C823" s="17" t="str">
        <f>IF(EXACT("Percent", Pets!$C103),,IF(EXACT("Count", Pets!$C103),,IF(EXACT("", Pets!$C103),,Pets!$C103)))</f>
        <v>Raccoon</v>
      </c>
      <c r="D823" s="46" t="str">
        <f>IF(EXACT("Percent", Pets!$C103),,IF(EXACT("Count", Pets!$C103),,IF(EXACT("", Pets!$C103),,Pets!$E103)))</f>
        <v/>
      </c>
    </row>
    <row r="824">
      <c r="A824" s="17" t="s">
        <v>5</v>
      </c>
      <c r="B824" s="17" t="str">
        <f>IF(EXACT("Percent", Pets!$C103),,IF(EXACT("Count", Pets!$C103),,IF(EXACT("", Pets!$C103),,Pets!$B103)))</f>
        <v>Rare</v>
      </c>
      <c r="C824" s="17" t="str">
        <f>IF(EXACT("Percent", Pets!$C103),,IF(EXACT("Count", Pets!$C103),,IF(EXACT("", Pets!$C103),,Pets!$C103)))</f>
        <v>Raccoon</v>
      </c>
      <c r="D824" s="46" t="str">
        <f>IF(EXACT("Percent", Pets!$C103),,IF(EXACT("Count", Pets!$C103),,IF(EXACT("", Pets!$C103),,Pets!$F103)))</f>
        <v/>
      </c>
    </row>
    <row r="825">
      <c r="A825" s="17" t="s">
        <v>6</v>
      </c>
      <c r="B825" s="17" t="str">
        <f>IF(EXACT("Percent", Pets!$C103),,IF(EXACT("Count", Pets!$C103),,IF(EXACT("", Pets!$C103),,Pets!$B103)))</f>
        <v>Rare</v>
      </c>
      <c r="C825" s="17" t="str">
        <f>IF(EXACT("Percent", Pets!$C103),,IF(EXACT("Count", Pets!$C103),,IF(EXACT("", Pets!$C103),,Pets!$C103)))</f>
        <v>Raccoon</v>
      </c>
      <c r="D825" s="46" t="str">
        <f>IF(EXACT("Percent", Pets!$C103),,IF(EXACT("Count", Pets!$C103),,IF(EXACT("", Pets!$C103),,Pets!$G103)))</f>
        <v/>
      </c>
    </row>
    <row r="826">
      <c r="A826" s="17" t="s">
        <v>7</v>
      </c>
      <c r="B826" s="17" t="str">
        <f>IF(EXACT("Percent", Pets!$C103),,IF(EXACT("Count", Pets!$C103),,IF(EXACT("", Pets!$C103),,Pets!$B103)))</f>
        <v>Rare</v>
      </c>
      <c r="C826" s="17" t="str">
        <f>IF(EXACT("Percent", Pets!$C103),,IF(EXACT("Count", Pets!$C103),,IF(EXACT("", Pets!$C103),,Pets!$C103)))</f>
        <v>Raccoon</v>
      </c>
      <c r="D826" s="46" t="str">
        <f>IF(EXACT("Percent", Pets!$C103),,IF(EXACT("Count", Pets!$C103),,IF(EXACT("", Pets!$C103),,Pets!$H103)))</f>
        <v/>
      </c>
    </row>
    <row r="827">
      <c r="A827" s="17" t="s">
        <v>3</v>
      </c>
      <c r="B827" s="17" t="str">
        <f>IF(EXACT("Percent", Pets!C199),,IF(EXACT("Count", Pets!C199),,IF(EXACT("", Pets!C199),,Pets!B199)))</f>
        <v>Epic</v>
      </c>
      <c r="C827" s="17" t="str">
        <f>IF(EXACT("Percent", Pets!C199),,IF(EXACT("Count", Pets!C199),,IF(EXACT("", Pets!C199),,Pets!C199)))</f>
        <v>Radiant Phoenix</v>
      </c>
      <c r="D827" s="46" t="str">
        <f>IF(EXACT("Percent", Pets!C199),,IF(EXACT("Count", Pets!C199),,IF(EXACT("", Pets!C199),,Pets!D199)))</f>
        <v/>
      </c>
    </row>
    <row r="828">
      <c r="A828" s="17" t="s">
        <v>4</v>
      </c>
      <c r="B828" s="17" t="str">
        <f>IF(EXACT("Percent", Pets!$C199),,IF(EXACT("Count", Pets!$C199),,IF(EXACT("", Pets!$C199),,Pets!$B199)))</f>
        <v>Epic</v>
      </c>
      <c r="C828" s="17" t="str">
        <f>IF(EXACT("Percent", Pets!$C199),,IF(EXACT("Count", Pets!$C199),,IF(EXACT("", Pets!$C199),,Pets!$C199)))</f>
        <v>Radiant Phoenix</v>
      </c>
      <c r="D828" s="46" t="str">
        <f>IF(EXACT("Percent", Pets!$C199),,IF(EXACT("Count", Pets!$C199),,IF(EXACT("", Pets!$C199),,Pets!$E199)))</f>
        <v/>
      </c>
    </row>
    <row r="829">
      <c r="A829" s="17" t="s">
        <v>5</v>
      </c>
      <c r="B829" s="17" t="str">
        <f>IF(EXACT("Percent", Pets!$C199),,IF(EXACT("Count", Pets!$C199),,IF(EXACT("", Pets!$C199),,Pets!$B199)))</f>
        <v>Epic</v>
      </c>
      <c r="C829" s="17" t="str">
        <f>IF(EXACT("Percent", Pets!$C199),,IF(EXACT("Count", Pets!$C199),,IF(EXACT("", Pets!$C199),,Pets!$C199)))</f>
        <v>Radiant Phoenix</v>
      </c>
      <c r="D829" s="46" t="str">
        <f>IF(EXACT("Percent", Pets!$C199),,IF(EXACT("Count", Pets!$C199),,IF(EXACT("", Pets!$C199),,Pets!$F199)))</f>
        <v/>
      </c>
    </row>
    <row r="830">
      <c r="A830" s="17" t="s">
        <v>6</v>
      </c>
      <c r="B830" s="17" t="str">
        <f>IF(EXACT("Percent", Pets!$C199),,IF(EXACT("Count", Pets!$C199),,IF(EXACT("", Pets!$C199),,Pets!$B199)))</f>
        <v>Epic</v>
      </c>
      <c r="C830" s="17" t="str">
        <f>IF(EXACT("Percent", Pets!$C199),,IF(EXACT("Count", Pets!$C199),,IF(EXACT("", Pets!$C199),,Pets!$C199)))</f>
        <v>Radiant Phoenix</v>
      </c>
      <c r="D830" s="46" t="str">
        <f>IF(EXACT("Percent", Pets!$C199),,IF(EXACT("Count", Pets!$C199),,IF(EXACT("", Pets!$C199),,Pets!$G199)))</f>
        <v/>
      </c>
    </row>
    <row r="831">
      <c r="A831" s="17" t="s">
        <v>7</v>
      </c>
      <c r="B831" s="17" t="str">
        <f>IF(EXACT("Percent", Pets!$C199),,IF(EXACT("Count", Pets!$C199),,IF(EXACT("", Pets!$C199),,Pets!$B199)))</f>
        <v>Epic</v>
      </c>
      <c r="C831" s="17" t="str">
        <f>IF(EXACT("Percent", Pets!$C199),,IF(EXACT("Count", Pets!$C199),,IF(EXACT("", Pets!$C199),,Pets!$C199)))</f>
        <v>Radiant Phoenix</v>
      </c>
      <c r="D831" s="46" t="str">
        <f>IF(EXACT("Percent", Pets!$C199),,IF(EXACT("Count", Pets!$C199),,IF(EXACT("", Pets!$C199),,Pets!$H199)))</f>
        <v/>
      </c>
    </row>
    <row r="832">
      <c r="A832" s="17" t="s">
        <v>3</v>
      </c>
      <c r="B832" s="17" t="str">
        <f>IF(EXACT("Percent", Pets!C158),,IF(EXACT("Count", Pets!C158),,IF(EXACT("", Pets!C158),,Pets!B158)))</f>
        <v>Rare</v>
      </c>
      <c r="C832" s="17" t="str">
        <f>IF(EXACT("Percent", Pets!C158),,IF(EXACT("Count", Pets!C158),,IF(EXACT("", Pets!C158),,Pets!C158)))</f>
        <v>Radiant Unicorn</v>
      </c>
      <c r="D832" s="46" t="str">
        <f>IF(EXACT("Percent", Pets!C158),,IF(EXACT("Count", Pets!C158),,IF(EXACT("", Pets!C158),,Pets!D158)))</f>
        <v/>
      </c>
    </row>
    <row r="833">
      <c r="A833" s="17" t="s">
        <v>4</v>
      </c>
      <c r="B833" s="17" t="str">
        <f>IF(EXACT("Percent", Pets!$C158),,IF(EXACT("Count", Pets!$C158),,IF(EXACT("", Pets!$C158),,Pets!$B158)))</f>
        <v>Rare</v>
      </c>
      <c r="C833" s="17" t="str">
        <f>IF(EXACT("Percent", Pets!$C158),,IF(EXACT("Count", Pets!$C158),,IF(EXACT("", Pets!$C158),,Pets!$C158)))</f>
        <v>Radiant Unicorn</v>
      </c>
      <c r="D833" s="46" t="str">
        <f>IF(EXACT("Percent", Pets!$C158),,IF(EXACT("Count", Pets!$C158),,IF(EXACT("", Pets!$C158),,Pets!$E158)))</f>
        <v/>
      </c>
    </row>
    <row r="834">
      <c r="A834" s="17" t="s">
        <v>5</v>
      </c>
      <c r="B834" s="17" t="str">
        <f>IF(EXACT("Percent", Pets!$C158),,IF(EXACT("Count", Pets!$C158),,IF(EXACT("", Pets!$C158),,Pets!$B158)))</f>
        <v>Rare</v>
      </c>
      <c r="C834" s="17" t="str">
        <f>IF(EXACT("Percent", Pets!$C158),,IF(EXACT("Count", Pets!$C158),,IF(EXACT("", Pets!$C158),,Pets!$C158)))</f>
        <v>Radiant Unicorn</v>
      </c>
      <c r="D834" s="46" t="str">
        <f>IF(EXACT("Percent", Pets!$C158),,IF(EXACT("Count", Pets!$C158),,IF(EXACT("", Pets!$C158),,Pets!$F158)))</f>
        <v/>
      </c>
    </row>
    <row r="835">
      <c r="A835" s="17" t="s">
        <v>6</v>
      </c>
      <c r="B835" s="17" t="str">
        <f>IF(EXACT("Percent", Pets!$C158),,IF(EXACT("Count", Pets!$C158),,IF(EXACT("", Pets!$C158),,Pets!$B158)))</f>
        <v>Rare</v>
      </c>
      <c r="C835" s="17" t="str">
        <f>IF(EXACT("Percent", Pets!$C158),,IF(EXACT("Count", Pets!$C158),,IF(EXACT("", Pets!$C158),,Pets!$C158)))</f>
        <v>Radiant Unicorn</v>
      </c>
      <c r="D835" s="46" t="str">
        <f>IF(EXACT("Percent", Pets!$C158),,IF(EXACT("Count", Pets!$C158),,IF(EXACT("", Pets!$C158),,Pets!$G158)))</f>
        <v/>
      </c>
    </row>
    <row r="836">
      <c r="A836" s="17" t="s">
        <v>7</v>
      </c>
      <c r="B836" s="17" t="str">
        <f>IF(EXACT("Percent", Pets!$C158),,IF(EXACT("Count", Pets!$C158),,IF(EXACT("", Pets!$C158),,Pets!$B158)))</f>
        <v>Rare</v>
      </c>
      <c r="C836" s="17" t="str">
        <f>IF(EXACT("Percent", Pets!$C158),,IF(EXACT("Count", Pets!$C158),,IF(EXACT("", Pets!$C158),,Pets!$C158)))</f>
        <v>Radiant Unicorn</v>
      </c>
      <c r="D836" s="46" t="str">
        <f>IF(EXACT("Percent", Pets!$C158),,IF(EXACT("Count", Pets!$C158),,IF(EXACT("", Pets!$C158),,Pets!$H158)))</f>
        <v/>
      </c>
    </row>
    <row r="837">
      <c r="A837" s="17" t="s">
        <v>3</v>
      </c>
      <c r="B837" s="17" t="str">
        <f>IF(EXACT("Percent", Pets!C229),,IF(EXACT("Count", Pets!C229),,IF(EXACT("", Pets!C229),,Pets!B229)))</f>
        <v>Legendary</v>
      </c>
      <c r="C837" s="17" t="str">
        <f>IF(EXACT("Percent", Pets!C229),,IF(EXACT("Count", Pets!C229),,IF(EXACT("", Pets!C229),,Pets!C229)))</f>
        <v>Rainbow Unicorn</v>
      </c>
      <c r="D837" s="46" t="str">
        <f>IF(EXACT("Percent", Pets!C229),,IF(EXACT("Count", Pets!C229),,IF(EXACT("", Pets!C229),,Pets!D229)))</f>
        <v/>
      </c>
    </row>
    <row r="838">
      <c r="A838" s="17" t="s">
        <v>4</v>
      </c>
      <c r="B838" s="17" t="str">
        <f>IF(EXACT("Percent", Pets!$C229),,IF(EXACT("Count", Pets!$C229),,IF(EXACT("", Pets!$C229),,Pets!$B229)))</f>
        <v>Legendary</v>
      </c>
      <c r="C838" s="17" t="str">
        <f>IF(EXACT("Percent", Pets!$C229),,IF(EXACT("Count", Pets!$C229),,IF(EXACT("", Pets!$C229),,Pets!$C229)))</f>
        <v>Rainbow Unicorn</v>
      </c>
      <c r="D838" s="46" t="str">
        <f>IF(EXACT("Percent", Pets!$C229),,IF(EXACT("Count", Pets!$C229),,IF(EXACT("", Pets!$C229),,Pets!$E229)))</f>
        <v/>
      </c>
    </row>
    <row r="839">
      <c r="A839" s="17" t="s">
        <v>5</v>
      </c>
      <c r="B839" s="17" t="str">
        <f>IF(EXACT("Percent", Pets!$C229),,IF(EXACT("Count", Pets!$C229),,IF(EXACT("", Pets!$C229),,Pets!$B229)))</f>
        <v>Legendary</v>
      </c>
      <c r="C839" s="17" t="str">
        <f>IF(EXACT("Percent", Pets!$C229),,IF(EXACT("Count", Pets!$C229),,IF(EXACT("", Pets!$C229),,Pets!$C229)))</f>
        <v>Rainbow Unicorn</v>
      </c>
      <c r="D839" s="46" t="str">
        <f>IF(EXACT("Percent", Pets!$C229),,IF(EXACT("Count", Pets!$C229),,IF(EXACT("", Pets!$C229),,Pets!$F229)))</f>
        <v/>
      </c>
    </row>
    <row r="840">
      <c r="A840" s="17" t="s">
        <v>6</v>
      </c>
      <c r="B840" s="17" t="str">
        <f>IF(EXACT("Percent", Pets!$C229),,IF(EXACT("Count", Pets!$C229),,IF(EXACT("", Pets!$C229),,Pets!$B229)))</f>
        <v>Legendary</v>
      </c>
      <c r="C840" s="17" t="str">
        <f>IF(EXACT("Percent", Pets!$C229),,IF(EXACT("Count", Pets!$C229),,IF(EXACT("", Pets!$C229),,Pets!$C229)))</f>
        <v>Rainbow Unicorn</v>
      </c>
      <c r="D840" s="46" t="str">
        <f>IF(EXACT("Percent", Pets!$C229),,IF(EXACT("Count", Pets!$C229),,IF(EXACT("", Pets!$C229),,Pets!$G229)))</f>
        <v/>
      </c>
    </row>
    <row r="841">
      <c r="A841" s="17" t="s">
        <v>7</v>
      </c>
      <c r="B841" s="17" t="str">
        <f>IF(EXACT("Percent", Pets!$C229),,IF(EXACT("Count", Pets!$C229),,IF(EXACT("", Pets!$C229),,Pets!$B229)))</f>
        <v>Legendary</v>
      </c>
      <c r="C841" s="17" t="str">
        <f>IF(EXACT("Percent", Pets!$C229),,IF(EXACT("Count", Pets!$C229),,IF(EXACT("", Pets!$C229),,Pets!$C229)))</f>
        <v>Rainbow Unicorn</v>
      </c>
      <c r="D841" s="46" t="str">
        <f>IF(EXACT("Percent", Pets!$C229),,IF(EXACT("Count", Pets!$C229),,IF(EXACT("", Pets!$C229),,Pets!$H229)))</f>
        <v/>
      </c>
    </row>
    <row r="842">
      <c r="A842" s="17" t="s">
        <v>3</v>
      </c>
      <c r="B842" s="17" t="str">
        <f>IF(EXACT("Percent", Pets!C79),,IF(EXACT("Count", Pets!C79),,IF(EXACT("", Pets!C79),,Pets!B79)))</f>
        <v>Uncommon</v>
      </c>
      <c r="C842" s="17" t="str">
        <f>IF(EXACT("Percent", Pets!C79),,IF(EXACT("Count", Pets!C79),,IF(EXACT("", Pets!C79),,Pets!C79)))</f>
        <v>Ram Moomoo</v>
      </c>
      <c r="D842" s="46" t="str">
        <f>IF(EXACT("Percent", Pets!C79),,IF(EXACT("Count", Pets!C79),,IF(EXACT("", Pets!C79),,Pets!D79)))</f>
        <v/>
      </c>
    </row>
    <row r="843">
      <c r="A843" s="17" t="s">
        <v>4</v>
      </c>
      <c r="B843" s="17" t="str">
        <f>IF(EXACT("Percent", Pets!$C79),,IF(EXACT("Count", Pets!$C79),,IF(EXACT("", Pets!$C79),,Pets!$B79)))</f>
        <v>Uncommon</v>
      </c>
      <c r="C843" s="17" t="str">
        <f>IF(EXACT("Percent", Pets!$C79),,IF(EXACT("Count", Pets!$C79),,IF(EXACT("", Pets!$C79),,Pets!$C79)))</f>
        <v>Ram Moomoo</v>
      </c>
      <c r="D843" s="46" t="str">
        <f>IF(EXACT("Percent", Pets!$C79),,IF(EXACT("Count", Pets!$C79),,IF(EXACT("", Pets!$C79),,Pets!$E79)))</f>
        <v/>
      </c>
    </row>
    <row r="844">
      <c r="A844" s="17" t="s">
        <v>5</v>
      </c>
      <c r="B844" s="17" t="str">
        <f>IF(EXACT("Percent", Pets!$C79),,IF(EXACT("Count", Pets!$C79),,IF(EXACT("", Pets!$C79),,Pets!$B79)))</f>
        <v>Uncommon</v>
      </c>
      <c r="C844" s="17" t="str">
        <f>IF(EXACT("Percent", Pets!$C79),,IF(EXACT("Count", Pets!$C79),,IF(EXACT("", Pets!$C79),,Pets!$C79)))</f>
        <v>Ram Moomoo</v>
      </c>
      <c r="D844" s="46" t="str">
        <f>IF(EXACT("Percent", Pets!$C79),,IF(EXACT("Count", Pets!$C79),,IF(EXACT("", Pets!$C79),,Pets!$F79)))</f>
        <v/>
      </c>
    </row>
    <row r="845">
      <c r="A845" s="17" t="s">
        <v>6</v>
      </c>
      <c r="B845" s="17" t="str">
        <f>IF(EXACT("Percent", Pets!$C79),,IF(EXACT("Count", Pets!$C79),,IF(EXACT("", Pets!$C79),,Pets!$B79)))</f>
        <v>Uncommon</v>
      </c>
      <c r="C845" s="17" t="str">
        <f>IF(EXACT("Percent", Pets!$C79),,IF(EXACT("Count", Pets!$C79),,IF(EXACT("", Pets!$C79),,Pets!$C79)))</f>
        <v>Ram Moomoo</v>
      </c>
      <c r="D845" s="46" t="str">
        <f>IF(EXACT("Percent", Pets!$C79),,IF(EXACT("Count", Pets!$C79),,IF(EXACT("", Pets!$C79),,Pets!$G79)))</f>
        <v/>
      </c>
    </row>
    <row r="846">
      <c r="A846" s="17" t="s">
        <v>7</v>
      </c>
      <c r="B846" s="17" t="str">
        <f>IF(EXACT("Percent", Pets!$C79),,IF(EXACT("Count", Pets!$C79),,IF(EXACT("", Pets!$C79),,Pets!$B79)))</f>
        <v>Uncommon</v>
      </c>
      <c r="C846" s="17" t="str">
        <f>IF(EXACT("Percent", Pets!$C79),,IF(EXACT("Count", Pets!$C79),,IF(EXACT("", Pets!$C79),,Pets!$C79)))</f>
        <v>Ram Moomoo</v>
      </c>
      <c r="D846" s="46" t="str">
        <f>IF(EXACT("Percent", Pets!$C79),,IF(EXACT("Count", Pets!$C79),,IF(EXACT("", Pets!$C79),,Pets!$H79)))</f>
        <v/>
      </c>
    </row>
    <row r="847">
      <c r="A847" s="17" t="s">
        <v>3</v>
      </c>
      <c r="B847" s="17" t="str">
        <f>IF(EXACT("Percent", Pets!C49),,IF(EXACT("Count", Pets!C49),,IF(EXACT("", Pets!C49),,Pets!B49)))</f>
        <v>Uncommon</v>
      </c>
      <c r="C847" s="17" t="str">
        <f>IF(EXACT("Percent", Pets!C49),,IF(EXACT("Count", Pets!C49),,IF(EXACT("", Pets!C49),,Pets!C49)))</f>
        <v>Red Panda</v>
      </c>
      <c r="D847" s="46" t="str">
        <f>IF(EXACT("Percent", Pets!C49),,IF(EXACT("Count", Pets!C49),,IF(EXACT("", Pets!C49),,Pets!D49)))</f>
        <v/>
      </c>
    </row>
    <row r="848">
      <c r="A848" s="17" t="s">
        <v>4</v>
      </c>
      <c r="B848" s="17" t="str">
        <f>IF(EXACT("Percent", Pets!$C49),,IF(EXACT("Count", Pets!$C49),,IF(EXACT("", Pets!$C49),,Pets!$B49)))</f>
        <v>Uncommon</v>
      </c>
      <c r="C848" s="17" t="str">
        <f>IF(EXACT("Percent", Pets!$C49),,IF(EXACT("Count", Pets!$C49),,IF(EXACT("", Pets!$C49),,Pets!$C49)))</f>
        <v>Red Panda</v>
      </c>
      <c r="D848" s="46" t="str">
        <f>IF(EXACT("Percent", Pets!$C49),,IF(EXACT("Count", Pets!$C49),,IF(EXACT("", Pets!$C49),,Pets!$E49)))</f>
        <v/>
      </c>
    </row>
    <row r="849">
      <c r="A849" s="17" t="s">
        <v>5</v>
      </c>
      <c r="B849" s="17" t="str">
        <f>IF(EXACT("Percent", Pets!$C49),,IF(EXACT("Count", Pets!$C49),,IF(EXACT("", Pets!$C49),,Pets!$B49)))</f>
        <v>Uncommon</v>
      </c>
      <c r="C849" s="17" t="str">
        <f>IF(EXACT("Percent", Pets!$C49),,IF(EXACT("Count", Pets!$C49),,IF(EXACT("", Pets!$C49),,Pets!$C49)))</f>
        <v>Red Panda</v>
      </c>
      <c r="D849" s="46" t="str">
        <f>IF(EXACT("Percent", Pets!$C49),,IF(EXACT("Count", Pets!$C49),,IF(EXACT("", Pets!$C49),,Pets!$F49)))</f>
        <v/>
      </c>
    </row>
    <row r="850">
      <c r="A850" s="17" t="s">
        <v>6</v>
      </c>
      <c r="B850" s="17" t="str">
        <f>IF(EXACT("Percent", Pets!$C49),,IF(EXACT("Count", Pets!$C49),,IF(EXACT("", Pets!$C49),,Pets!$B49)))</f>
        <v>Uncommon</v>
      </c>
      <c r="C850" s="17" t="str">
        <f>IF(EXACT("Percent", Pets!$C49),,IF(EXACT("Count", Pets!$C49),,IF(EXACT("", Pets!$C49),,Pets!$C49)))</f>
        <v>Red Panda</v>
      </c>
      <c r="D850" s="46" t="str">
        <f>IF(EXACT("Percent", Pets!$C49),,IF(EXACT("Count", Pets!$C49),,IF(EXACT("", Pets!$C49),,Pets!$G49)))</f>
        <v/>
      </c>
    </row>
    <row r="851">
      <c r="A851" s="17" t="s">
        <v>7</v>
      </c>
      <c r="B851" s="17" t="str">
        <f>IF(EXACT("Percent", Pets!$C49),,IF(EXACT("Count", Pets!$C49),,IF(EXACT("", Pets!$C49),,Pets!$B49)))</f>
        <v>Uncommon</v>
      </c>
      <c r="C851" s="17" t="str">
        <f>IF(EXACT("Percent", Pets!$C49),,IF(EXACT("Count", Pets!$C49),,IF(EXACT("", Pets!$C49),,Pets!$C49)))</f>
        <v>Red Panda</v>
      </c>
      <c r="D851" s="46" t="str">
        <f>IF(EXACT("Percent", Pets!$C49),,IF(EXACT("Count", Pets!$C49),,IF(EXACT("", Pets!$C49),,Pets!$H49)))</f>
        <v/>
      </c>
    </row>
    <row r="852">
      <c r="A852" s="17" t="s">
        <v>3</v>
      </c>
      <c r="B852" s="17" t="str">
        <f>IF(EXACT("Percent", Pets!C10),,IF(EXACT("Count", Pets!C10),,IF(EXACT("", Pets!C10),,Pets!B10)))</f>
        <v>Common</v>
      </c>
      <c r="C852" s="17" t="str">
        <f>IF(EXACT("Percent", Pets!C10),,IF(EXACT("Count", Pets!C10),,IF(EXACT("", Pets!C10),,Pets!C10)))</f>
        <v>Red Squirrel</v>
      </c>
      <c r="D852" s="46" t="str">
        <f>IF(EXACT("Percent", Pets!C10),,IF(EXACT("Count", Pets!C10),,IF(EXACT("", Pets!C10),,Pets!D10)))</f>
        <v/>
      </c>
    </row>
    <row r="853">
      <c r="A853" s="17" t="s">
        <v>4</v>
      </c>
      <c r="B853" s="17" t="str">
        <f>IF(EXACT("Percent", Pets!$C10),,IF(EXACT("Count", Pets!$C10),,IF(EXACT("", Pets!$C10),,Pets!$B10)))</f>
        <v>Common</v>
      </c>
      <c r="C853" s="17" t="str">
        <f>IF(EXACT("Percent", Pets!$C10),,IF(EXACT("Count", Pets!$C10),,IF(EXACT("", Pets!$C10),,Pets!$C10)))</f>
        <v>Red Squirrel</v>
      </c>
      <c r="D853" s="46" t="str">
        <f>IF(EXACT("Percent", Pets!$C10),,IF(EXACT("Count", Pets!$C10),,IF(EXACT("", Pets!$C10),,Pets!$E10)))</f>
        <v/>
      </c>
    </row>
    <row r="854">
      <c r="A854" s="17" t="s">
        <v>5</v>
      </c>
      <c r="B854" s="17" t="str">
        <f>IF(EXACT("Percent", Pets!$C10),,IF(EXACT("Count", Pets!$C10),,IF(EXACT("", Pets!$C10),,Pets!$B10)))</f>
        <v>Common</v>
      </c>
      <c r="C854" s="17" t="str">
        <f>IF(EXACT("Percent", Pets!$C10),,IF(EXACT("Count", Pets!$C10),,IF(EXACT("", Pets!$C10),,Pets!$C10)))</f>
        <v>Red Squirrel</v>
      </c>
      <c r="D854" s="46" t="str">
        <f>IF(EXACT("Percent", Pets!$C10),,IF(EXACT("Count", Pets!$C10),,IF(EXACT("", Pets!$C10),,Pets!$F10)))</f>
        <v/>
      </c>
    </row>
    <row r="855">
      <c r="A855" s="17" t="s">
        <v>6</v>
      </c>
      <c r="B855" s="17" t="str">
        <f>IF(EXACT("Percent", Pets!$C10),,IF(EXACT("Count", Pets!$C10),,IF(EXACT("", Pets!$C10),,Pets!$B10)))</f>
        <v>Common</v>
      </c>
      <c r="C855" s="17" t="str">
        <f>IF(EXACT("Percent", Pets!$C10),,IF(EXACT("Count", Pets!$C10),,IF(EXACT("", Pets!$C10),,Pets!$C10)))</f>
        <v>Red Squirrel</v>
      </c>
      <c r="D855" s="46" t="str">
        <f>IF(EXACT("Percent", Pets!$C10),,IF(EXACT("Count", Pets!$C10),,IF(EXACT("", Pets!$C10),,Pets!$G10)))</f>
        <v/>
      </c>
    </row>
    <row r="856">
      <c r="A856" s="17" t="s">
        <v>7</v>
      </c>
      <c r="B856" s="17" t="str">
        <f>IF(EXACT("Percent", Pets!$C10),,IF(EXACT("Count", Pets!$C10),,IF(EXACT("", Pets!$C10),,Pets!$B10)))</f>
        <v>Common</v>
      </c>
      <c r="C856" s="17" t="str">
        <f>IF(EXACT("Percent", Pets!$C10),,IF(EXACT("Count", Pets!$C10),,IF(EXACT("", Pets!$C10),,Pets!$C10)))</f>
        <v>Red Squirrel</v>
      </c>
      <c r="D856" s="46" t="str">
        <f>IF(EXACT("Percent", Pets!$C10),,IF(EXACT("Count", Pets!$C10),,IF(EXACT("", Pets!$C10),,Pets!$H10)))</f>
        <v/>
      </c>
    </row>
    <row r="857">
      <c r="A857" s="17" t="s">
        <v>3</v>
      </c>
      <c r="B857" s="17" t="str">
        <f>IF(EXACT("Percent", Pets!C181),,IF(EXACT("Count", Pets!C181),,IF(EXACT("", Pets!C181),,Pets!B181)))</f>
        <v>Epic</v>
      </c>
      <c r="C857" s="17" t="str">
        <f>IF(EXACT("Percent", Pets!C181),,IF(EXACT("Count", Pets!C181),,IF(EXACT("", Pets!C181),,Pets!C181)))</f>
        <v>Red-Bellied Narwhal</v>
      </c>
      <c r="D857" s="46" t="str">
        <f>IF(EXACT("Percent", Pets!C181),,IF(EXACT("Count", Pets!C181),,IF(EXACT("", Pets!C181),,Pets!D181)))</f>
        <v/>
      </c>
    </row>
    <row r="858">
      <c r="A858" s="17" t="s">
        <v>4</v>
      </c>
      <c r="B858" s="17" t="str">
        <f>IF(EXACT("Percent", Pets!$C181),,IF(EXACT("Count", Pets!$C181),,IF(EXACT("", Pets!$C181),,Pets!$B181)))</f>
        <v>Epic</v>
      </c>
      <c r="C858" s="17" t="str">
        <f>IF(EXACT("Percent", Pets!$C181),,IF(EXACT("Count", Pets!$C181),,IF(EXACT("", Pets!$C181),,Pets!$C181)))</f>
        <v>Red-Bellied Narwhal</v>
      </c>
      <c r="D858" s="46" t="str">
        <f>IF(EXACT("Percent", Pets!$C181),,IF(EXACT("Count", Pets!$C181),,IF(EXACT("", Pets!$C181),,Pets!$E181)))</f>
        <v/>
      </c>
    </row>
    <row r="859">
      <c r="A859" s="17" t="s">
        <v>5</v>
      </c>
      <c r="B859" s="17" t="str">
        <f>IF(EXACT("Percent", Pets!$C181),,IF(EXACT("Count", Pets!$C181),,IF(EXACT("", Pets!$C181),,Pets!$B181)))</f>
        <v>Epic</v>
      </c>
      <c r="C859" s="17" t="str">
        <f>IF(EXACT("Percent", Pets!$C181),,IF(EXACT("Count", Pets!$C181),,IF(EXACT("", Pets!$C181),,Pets!$C181)))</f>
        <v>Red-Bellied Narwhal</v>
      </c>
      <c r="D859" s="46" t="str">
        <f>IF(EXACT("Percent", Pets!$C181),,IF(EXACT("Count", Pets!$C181),,IF(EXACT("", Pets!$C181),,Pets!$F181)))</f>
        <v/>
      </c>
    </row>
    <row r="860">
      <c r="A860" s="17" t="s">
        <v>6</v>
      </c>
      <c r="B860" s="17" t="str">
        <f>IF(EXACT("Percent", Pets!$C181),,IF(EXACT("Count", Pets!$C181),,IF(EXACT("", Pets!$C181),,Pets!$B181)))</f>
        <v>Epic</v>
      </c>
      <c r="C860" s="17" t="str">
        <f>IF(EXACT("Percent", Pets!$C181),,IF(EXACT("Count", Pets!$C181),,IF(EXACT("", Pets!$C181),,Pets!$C181)))</f>
        <v>Red-Bellied Narwhal</v>
      </c>
      <c r="D860" s="46" t="str">
        <f>IF(EXACT("Percent", Pets!$C181),,IF(EXACT("Count", Pets!$C181),,IF(EXACT("", Pets!$C181),,Pets!$G181)))</f>
        <v/>
      </c>
    </row>
    <row r="861">
      <c r="A861" s="17" t="s">
        <v>7</v>
      </c>
      <c r="B861" s="17" t="str">
        <f>IF(EXACT("Percent", Pets!$C181),,IF(EXACT("Count", Pets!$C181),,IF(EXACT("", Pets!$C181),,Pets!$B181)))</f>
        <v>Epic</v>
      </c>
      <c r="C861" s="17" t="str">
        <f>IF(EXACT("Percent", Pets!$C181),,IF(EXACT("Count", Pets!$C181),,IF(EXACT("", Pets!$C181),,Pets!$C181)))</f>
        <v>Red-Bellied Narwhal</v>
      </c>
      <c r="D861" s="46" t="str">
        <f>IF(EXACT("Percent", Pets!$C181),,IF(EXACT("Count", Pets!$C181),,IF(EXACT("", Pets!$C181),,Pets!$H181)))</f>
        <v/>
      </c>
    </row>
    <row r="862">
      <c r="A862" s="17" t="s">
        <v>3</v>
      </c>
      <c r="B862" s="17" t="str">
        <f>IF(EXACT("Percent", Pets!C169),,IF(EXACT("Count", Pets!C169),,IF(EXACT("", Pets!C169),,Pets!B169)))</f>
        <v>Epic</v>
      </c>
      <c r="C862" s="17" t="str">
        <f>IF(EXACT("Percent", Pets!C169),,IF(EXACT("Count", Pets!C169),,IF(EXACT("", Pets!C169),,Pets!C169)))</f>
        <v>Rhino</v>
      </c>
      <c r="D862" s="46" t="str">
        <f>IF(EXACT("Percent", Pets!C169),,IF(EXACT("Count", Pets!C169),,IF(EXACT("", Pets!C169),,Pets!D169)))</f>
        <v/>
      </c>
    </row>
    <row r="863">
      <c r="A863" s="17" t="s">
        <v>4</v>
      </c>
      <c r="B863" s="17" t="str">
        <f>IF(EXACT("Percent", Pets!$C169),,IF(EXACT("Count", Pets!$C169),,IF(EXACT("", Pets!$C169),,Pets!$B169)))</f>
        <v>Epic</v>
      </c>
      <c r="C863" s="17" t="str">
        <f>IF(EXACT("Percent", Pets!$C169),,IF(EXACT("Count", Pets!$C169),,IF(EXACT("", Pets!$C169),,Pets!$C169)))</f>
        <v>Rhino</v>
      </c>
      <c r="D863" s="46" t="str">
        <f>IF(EXACT("Percent", Pets!$C169),,IF(EXACT("Count", Pets!$C169),,IF(EXACT("", Pets!$C169),,Pets!$E169)))</f>
        <v/>
      </c>
    </row>
    <row r="864">
      <c r="A864" s="17" t="s">
        <v>5</v>
      </c>
      <c r="B864" s="17" t="str">
        <f>IF(EXACT("Percent", Pets!$C169),,IF(EXACT("Count", Pets!$C169),,IF(EXACT("", Pets!$C169),,Pets!$B169)))</f>
        <v>Epic</v>
      </c>
      <c r="C864" s="17" t="str">
        <f>IF(EXACT("Percent", Pets!$C169),,IF(EXACT("Count", Pets!$C169),,IF(EXACT("", Pets!$C169),,Pets!$C169)))</f>
        <v>Rhino</v>
      </c>
      <c r="D864" s="46" t="str">
        <f>IF(EXACT("Percent", Pets!$C169),,IF(EXACT("Count", Pets!$C169),,IF(EXACT("", Pets!$C169),,Pets!$F169)))</f>
        <v/>
      </c>
    </row>
    <row r="865">
      <c r="A865" s="17" t="s">
        <v>6</v>
      </c>
      <c r="B865" s="17" t="str">
        <f>IF(EXACT("Percent", Pets!$C169),,IF(EXACT("Count", Pets!$C169),,IF(EXACT("", Pets!$C169),,Pets!$B169)))</f>
        <v>Epic</v>
      </c>
      <c r="C865" s="17" t="str">
        <f>IF(EXACT("Percent", Pets!$C169),,IF(EXACT("Count", Pets!$C169),,IF(EXACT("", Pets!$C169),,Pets!$C169)))</f>
        <v>Rhino</v>
      </c>
      <c r="D865" s="46" t="str">
        <f>IF(EXACT("Percent", Pets!$C169),,IF(EXACT("Count", Pets!$C169),,IF(EXACT("", Pets!$C169),,Pets!$G169)))</f>
        <v/>
      </c>
    </row>
    <row r="866">
      <c r="A866" s="17" t="s">
        <v>7</v>
      </c>
      <c r="B866" s="17" t="str">
        <f>IF(EXACT("Percent", Pets!$C169),,IF(EXACT("Count", Pets!$C169),,IF(EXACT("", Pets!$C169),,Pets!$B169)))</f>
        <v>Epic</v>
      </c>
      <c r="C866" s="17" t="str">
        <f>IF(EXACT("Percent", Pets!$C169),,IF(EXACT("Count", Pets!$C169),,IF(EXACT("", Pets!$C169),,Pets!$C169)))</f>
        <v>Rhino</v>
      </c>
      <c r="D866" s="46" t="str">
        <f>IF(EXACT("Percent", Pets!$C169),,IF(EXACT("Count", Pets!$C169),,IF(EXACT("", Pets!$C169),,Pets!$H169)))</f>
        <v/>
      </c>
    </row>
    <row r="867">
      <c r="A867" s="17" t="s">
        <v>3</v>
      </c>
      <c r="B867" s="17" t="str">
        <f>IF(EXACT("Percent", Pets!C121),,IF(EXACT("Count", Pets!C121),,IF(EXACT("", Pets!C121),,Pets!B121)))</f>
        <v>Rare</v>
      </c>
      <c r="C867" s="17" t="str">
        <f>IF(EXACT("Percent", Pets!C121),,IF(EXACT("Count", Pets!C121),,IF(EXACT("", Pets!C121),,Pets!C121)))</f>
        <v>Ruby Shellfish</v>
      </c>
      <c r="D867" s="46" t="str">
        <f>IF(EXACT("Percent", Pets!C121),,IF(EXACT("Count", Pets!C121),,IF(EXACT("", Pets!C121),,Pets!D121)))</f>
        <v/>
      </c>
    </row>
    <row r="868">
      <c r="A868" s="17" t="s">
        <v>4</v>
      </c>
      <c r="B868" s="17" t="str">
        <f>IF(EXACT("Percent", Pets!$C121),,IF(EXACT("Count", Pets!$C121),,IF(EXACT("", Pets!$C121),,Pets!$B121)))</f>
        <v>Rare</v>
      </c>
      <c r="C868" s="17" t="str">
        <f>IF(EXACT("Percent", Pets!$C121),,IF(EXACT("Count", Pets!$C121),,IF(EXACT("", Pets!$C121),,Pets!$C121)))</f>
        <v>Ruby Shellfish</v>
      </c>
      <c r="D868" s="46" t="str">
        <f>IF(EXACT("Percent", Pets!$C121),,IF(EXACT("Count", Pets!$C121),,IF(EXACT("", Pets!$C121),,Pets!$E121)))</f>
        <v/>
      </c>
    </row>
    <row r="869">
      <c r="A869" s="17" t="s">
        <v>5</v>
      </c>
      <c r="B869" s="17" t="str">
        <f>IF(EXACT("Percent", Pets!$C121),,IF(EXACT("Count", Pets!$C121),,IF(EXACT("", Pets!$C121),,Pets!$B121)))</f>
        <v>Rare</v>
      </c>
      <c r="C869" s="17" t="str">
        <f>IF(EXACT("Percent", Pets!$C121),,IF(EXACT("Count", Pets!$C121),,IF(EXACT("", Pets!$C121),,Pets!$C121)))</f>
        <v>Ruby Shellfish</v>
      </c>
      <c r="D869" s="46" t="str">
        <f>IF(EXACT("Percent", Pets!$C121),,IF(EXACT("Count", Pets!$C121),,IF(EXACT("", Pets!$C121),,Pets!$F121)))</f>
        <v/>
      </c>
    </row>
    <row r="870">
      <c r="A870" s="17" t="s">
        <v>6</v>
      </c>
      <c r="B870" s="17" t="str">
        <f>IF(EXACT("Percent", Pets!$C121),,IF(EXACT("Count", Pets!$C121),,IF(EXACT("", Pets!$C121),,Pets!$B121)))</f>
        <v>Rare</v>
      </c>
      <c r="C870" s="17" t="str">
        <f>IF(EXACT("Percent", Pets!$C121),,IF(EXACT("Count", Pets!$C121),,IF(EXACT("", Pets!$C121),,Pets!$C121)))</f>
        <v>Ruby Shellfish</v>
      </c>
      <c r="D870" s="46" t="str">
        <f>IF(EXACT("Percent", Pets!$C121),,IF(EXACT("Count", Pets!$C121),,IF(EXACT("", Pets!$C121),,Pets!$G121)))</f>
        <v/>
      </c>
    </row>
    <row r="871">
      <c r="A871" s="17" t="s">
        <v>7</v>
      </c>
      <c r="B871" s="17" t="str">
        <f>IF(EXACT("Percent", Pets!$C121),,IF(EXACT("Count", Pets!$C121),,IF(EXACT("", Pets!$C121),,Pets!$B121)))</f>
        <v>Rare</v>
      </c>
      <c r="C871" s="17" t="str">
        <f>IF(EXACT("Percent", Pets!$C121),,IF(EXACT("Count", Pets!$C121),,IF(EXACT("", Pets!$C121),,Pets!$C121)))</f>
        <v>Ruby Shellfish</v>
      </c>
      <c r="D871" s="46" t="str">
        <f>IF(EXACT("Percent", Pets!$C121),,IF(EXACT("Count", Pets!$C121),,IF(EXACT("", Pets!$C121),,Pets!$H121)))</f>
        <v/>
      </c>
    </row>
    <row r="872">
      <c r="A872" s="17" t="s">
        <v>3</v>
      </c>
      <c r="B872" s="17" t="str">
        <f>IF(EXACT("Percent", Pets!C63),,IF(EXACT("Count", Pets!C63),,IF(EXACT("", Pets!C63),,Pets!B63)))</f>
        <v>Uncommon</v>
      </c>
      <c r="C872" s="17" t="str">
        <f>IF(EXACT("Percent", Pets!C63),,IF(EXACT("Count", Pets!C63),,IF(EXACT("", Pets!C63),,Pets!C63)))</f>
        <v>Sandy Armadillo</v>
      </c>
      <c r="D872" s="46" t="str">
        <f>IF(EXACT("Percent", Pets!C63),,IF(EXACT("Count", Pets!C63),,IF(EXACT("", Pets!C63),,Pets!D63)))</f>
        <v/>
      </c>
    </row>
    <row r="873">
      <c r="A873" s="17" t="s">
        <v>4</v>
      </c>
      <c r="B873" s="17" t="str">
        <f>IF(EXACT("Percent", Pets!$C63),,IF(EXACT("Count", Pets!$C63),,IF(EXACT("", Pets!$C63),,Pets!$B63)))</f>
        <v>Uncommon</v>
      </c>
      <c r="C873" s="17" t="str">
        <f>IF(EXACT("Percent", Pets!$C63),,IF(EXACT("Count", Pets!$C63),,IF(EXACT("", Pets!$C63),,Pets!$C63)))</f>
        <v>Sandy Armadillo</v>
      </c>
      <c r="D873" s="46" t="str">
        <f>IF(EXACT("Percent", Pets!$C63),,IF(EXACT("Count", Pets!$C63),,IF(EXACT("", Pets!$C63),,Pets!$E63)))</f>
        <v/>
      </c>
    </row>
    <row r="874">
      <c r="A874" s="17" t="s">
        <v>5</v>
      </c>
      <c r="B874" s="17" t="str">
        <f>IF(EXACT("Percent", Pets!$C63),,IF(EXACT("Count", Pets!$C63),,IF(EXACT("", Pets!$C63),,Pets!$B63)))</f>
        <v>Uncommon</v>
      </c>
      <c r="C874" s="17" t="str">
        <f>IF(EXACT("Percent", Pets!$C63),,IF(EXACT("Count", Pets!$C63),,IF(EXACT("", Pets!$C63),,Pets!$C63)))</f>
        <v>Sandy Armadillo</v>
      </c>
      <c r="D874" s="46" t="str">
        <f>IF(EXACT("Percent", Pets!$C63),,IF(EXACT("Count", Pets!$C63),,IF(EXACT("", Pets!$C63),,Pets!$F63)))</f>
        <v/>
      </c>
    </row>
    <row r="875">
      <c r="A875" s="17" t="s">
        <v>6</v>
      </c>
      <c r="B875" s="17" t="str">
        <f>IF(EXACT("Percent", Pets!$C63),,IF(EXACT("Count", Pets!$C63),,IF(EXACT("", Pets!$C63),,Pets!$B63)))</f>
        <v>Uncommon</v>
      </c>
      <c r="C875" s="17" t="str">
        <f>IF(EXACT("Percent", Pets!$C63),,IF(EXACT("Count", Pets!$C63),,IF(EXACT("", Pets!$C63),,Pets!$C63)))</f>
        <v>Sandy Armadillo</v>
      </c>
      <c r="D875" s="46" t="str">
        <f>IF(EXACT("Percent", Pets!$C63),,IF(EXACT("Count", Pets!$C63),,IF(EXACT("", Pets!$C63),,Pets!$G63)))</f>
        <v/>
      </c>
    </row>
    <row r="876">
      <c r="A876" s="17" t="s">
        <v>7</v>
      </c>
      <c r="B876" s="17" t="str">
        <f>IF(EXACT("Percent", Pets!$C63),,IF(EXACT("Count", Pets!$C63),,IF(EXACT("", Pets!$C63),,Pets!$B63)))</f>
        <v>Uncommon</v>
      </c>
      <c r="C876" s="17" t="str">
        <f>IF(EXACT("Percent", Pets!$C63),,IF(EXACT("Count", Pets!$C63),,IF(EXACT("", Pets!$C63),,Pets!$C63)))</f>
        <v>Sandy Armadillo</v>
      </c>
      <c r="D876" s="46" t="str">
        <f>IF(EXACT("Percent", Pets!$C63),,IF(EXACT("Count", Pets!$C63),,IF(EXACT("", Pets!$C63),,Pets!$H63)))</f>
        <v/>
      </c>
    </row>
    <row r="877">
      <c r="A877" s="17" t="s">
        <v>3</v>
      </c>
      <c r="B877" s="17" t="str">
        <f>IF(EXACT("Percent", Pets!C234),,IF(EXACT("Count", Pets!C234),,IF(EXACT("", Pets!C234),,Pets!B234)))</f>
        <v>Legendary</v>
      </c>
      <c r="C877" s="17" t="str">
        <f>IF(EXACT("Percent", Pets!C234),,IF(EXACT("Count", Pets!C234),,IF(EXACT("", Pets!C234),,Pets!C234)))</f>
        <v>Scorpion</v>
      </c>
      <c r="D877" s="46" t="str">
        <f>IF(EXACT("Percent", Pets!C234),,IF(EXACT("Count", Pets!C234),,IF(EXACT("", Pets!C234),,Pets!D234)))</f>
        <v/>
      </c>
    </row>
    <row r="878">
      <c r="A878" s="17" t="s">
        <v>4</v>
      </c>
      <c r="B878" s="17" t="str">
        <f>IF(EXACT("Percent", Pets!$C234),,IF(EXACT("Count", Pets!$C234),,IF(EXACT("", Pets!$C234),,Pets!$B234)))</f>
        <v>Legendary</v>
      </c>
      <c r="C878" s="17" t="str">
        <f>IF(EXACT("Percent", Pets!$C234),,IF(EXACT("Count", Pets!$C234),,IF(EXACT("", Pets!$C234),,Pets!$C234)))</f>
        <v>Scorpion</v>
      </c>
      <c r="D878" s="46" t="str">
        <f>IF(EXACT("Percent", Pets!$C234),,IF(EXACT("Count", Pets!$C234),,IF(EXACT("", Pets!$C234),,Pets!$E234)))</f>
        <v/>
      </c>
    </row>
    <row r="879">
      <c r="A879" s="17" t="s">
        <v>5</v>
      </c>
      <c r="B879" s="17" t="str">
        <f>IF(EXACT("Percent", Pets!$C234),,IF(EXACT("Count", Pets!$C234),,IF(EXACT("", Pets!$C234),,Pets!$B234)))</f>
        <v>Legendary</v>
      </c>
      <c r="C879" s="17" t="str">
        <f>IF(EXACT("Percent", Pets!$C234),,IF(EXACT("Count", Pets!$C234),,IF(EXACT("", Pets!$C234),,Pets!$C234)))</f>
        <v>Scorpion</v>
      </c>
      <c r="D879" s="46" t="str">
        <f>IF(EXACT("Percent", Pets!$C234),,IF(EXACT("Count", Pets!$C234),,IF(EXACT("", Pets!$C234),,Pets!$F234)))</f>
        <v/>
      </c>
    </row>
    <row r="880">
      <c r="A880" s="17" t="s">
        <v>6</v>
      </c>
      <c r="B880" s="17" t="str">
        <f>IF(EXACT("Percent", Pets!$C234),,IF(EXACT("Count", Pets!$C234),,IF(EXACT("", Pets!$C234),,Pets!$B234)))</f>
        <v>Legendary</v>
      </c>
      <c r="C880" s="17" t="str">
        <f>IF(EXACT("Percent", Pets!$C234),,IF(EXACT("Count", Pets!$C234),,IF(EXACT("", Pets!$C234),,Pets!$C234)))</f>
        <v>Scorpion</v>
      </c>
      <c r="D880" s="46" t="str">
        <f>IF(EXACT("Percent", Pets!$C234),,IF(EXACT("Count", Pets!$C234),,IF(EXACT("", Pets!$C234),,Pets!$G234)))</f>
        <v/>
      </c>
    </row>
    <row r="881">
      <c r="A881" s="17" t="s">
        <v>7</v>
      </c>
      <c r="B881" s="17" t="str">
        <f>IF(EXACT("Percent", Pets!$C234),,IF(EXACT("Count", Pets!$C234),,IF(EXACT("", Pets!$C234),,Pets!$B234)))</f>
        <v>Legendary</v>
      </c>
      <c r="C881" s="17" t="str">
        <f>IF(EXACT("Percent", Pets!$C234),,IF(EXACT("Count", Pets!$C234),,IF(EXACT("", Pets!$C234),,Pets!$C234)))</f>
        <v>Scorpion</v>
      </c>
      <c r="D881" s="46" t="str">
        <f>IF(EXACT("Percent", Pets!$C234),,IF(EXACT("Count", Pets!$C234),,IF(EXACT("", Pets!$C234),,Pets!$H234)))</f>
        <v/>
      </c>
    </row>
    <row r="882">
      <c r="A882" s="17" t="s">
        <v>3</v>
      </c>
      <c r="B882" s="17" t="str">
        <f>IF(EXACT("Percent", Pets!C140),,IF(EXACT("Count", Pets!C140),,IF(EXACT("", Pets!C140),,Pets!B140)))</f>
        <v>Rare</v>
      </c>
      <c r="C882" s="17" t="str">
        <f>IF(EXACT("Percent", Pets!C140),,IF(EXACT("Count", Pets!C140),,IF(EXACT("", Pets!C140),,Pets!C140)))</f>
        <v>Senior Planta</v>
      </c>
      <c r="D882" s="46" t="str">
        <f>IF(EXACT("Percent", Pets!C140),,IF(EXACT("Count", Pets!C140),,IF(EXACT("", Pets!C140),,Pets!D140)))</f>
        <v/>
      </c>
    </row>
    <row r="883">
      <c r="A883" s="17" t="s">
        <v>4</v>
      </c>
      <c r="B883" s="17" t="str">
        <f>IF(EXACT("Percent", Pets!$C140),,IF(EXACT("Count", Pets!$C140),,IF(EXACT("", Pets!$C140),,Pets!$B140)))</f>
        <v>Rare</v>
      </c>
      <c r="C883" s="17" t="str">
        <f>IF(EXACT("Percent", Pets!$C140),,IF(EXACT("Count", Pets!$C140),,IF(EXACT("", Pets!$C140),,Pets!$C140)))</f>
        <v>Senior Planta</v>
      </c>
      <c r="D883" s="46" t="str">
        <f>IF(EXACT("Percent", Pets!$C140),,IF(EXACT("Count", Pets!$C140),,IF(EXACT("", Pets!$C140),,Pets!$E140)))</f>
        <v/>
      </c>
    </row>
    <row r="884">
      <c r="A884" s="17" t="s">
        <v>5</v>
      </c>
      <c r="B884" s="17" t="str">
        <f>IF(EXACT("Percent", Pets!$C140),,IF(EXACT("Count", Pets!$C140),,IF(EXACT("", Pets!$C140),,Pets!$B140)))</f>
        <v>Rare</v>
      </c>
      <c r="C884" s="17" t="str">
        <f>IF(EXACT("Percent", Pets!$C140),,IF(EXACT("Count", Pets!$C140),,IF(EXACT("", Pets!$C140),,Pets!$C140)))</f>
        <v>Senior Planta</v>
      </c>
      <c r="D884" s="46" t="str">
        <f>IF(EXACT("Percent", Pets!$C140),,IF(EXACT("Count", Pets!$C140),,IF(EXACT("", Pets!$C140),,Pets!$F140)))</f>
        <v/>
      </c>
    </row>
    <row r="885">
      <c r="A885" s="17" t="s">
        <v>6</v>
      </c>
      <c r="B885" s="17" t="str">
        <f>IF(EXACT("Percent", Pets!$C140),,IF(EXACT("Count", Pets!$C140),,IF(EXACT("", Pets!$C140),,Pets!$B140)))</f>
        <v>Rare</v>
      </c>
      <c r="C885" s="17" t="str">
        <f>IF(EXACT("Percent", Pets!$C140),,IF(EXACT("Count", Pets!$C140),,IF(EXACT("", Pets!$C140),,Pets!$C140)))</f>
        <v>Senior Planta</v>
      </c>
      <c r="D885" s="46" t="str">
        <f>IF(EXACT("Percent", Pets!$C140),,IF(EXACT("Count", Pets!$C140),,IF(EXACT("", Pets!$C140),,Pets!$G140)))</f>
        <v/>
      </c>
    </row>
    <row r="886">
      <c r="A886" s="17" t="s">
        <v>7</v>
      </c>
      <c r="B886" s="17" t="str">
        <f>IF(EXACT("Percent", Pets!$C140),,IF(EXACT("Count", Pets!$C140),,IF(EXACT("", Pets!$C140),,Pets!$B140)))</f>
        <v>Rare</v>
      </c>
      <c r="C886" s="17" t="str">
        <f>IF(EXACT("Percent", Pets!$C140),,IF(EXACT("Count", Pets!$C140),,IF(EXACT("", Pets!$C140),,Pets!$C140)))</f>
        <v>Senior Planta</v>
      </c>
      <c r="D886" s="46" t="str">
        <f>IF(EXACT("Percent", Pets!$C140),,IF(EXACT("Count", Pets!$C140),,IF(EXACT("", Pets!$C140),,Pets!$H140)))</f>
        <v/>
      </c>
    </row>
    <row r="887">
      <c r="A887" s="17" t="s">
        <v>3</v>
      </c>
      <c r="B887" s="17" t="str">
        <f>IF(EXACT("Percent", Pets!C205),,IF(EXACT("Count", Pets!C205),,IF(EXACT("", Pets!C205),,Pets!B205)))</f>
        <v>Epic</v>
      </c>
      <c r="C887" s="17" t="str">
        <f>IF(EXACT("Percent", Pets!C205),,IF(EXACT("Count", Pets!C205),,IF(EXACT("", Pets!C205),,Pets!C205)))</f>
        <v>Shadow Golem</v>
      </c>
      <c r="D887" s="46" t="str">
        <f>IF(EXACT("Percent", Pets!C205),,IF(EXACT("Count", Pets!C205),,IF(EXACT("", Pets!C205),,Pets!D205)))</f>
        <v/>
      </c>
    </row>
    <row r="888">
      <c r="A888" s="17" t="s">
        <v>4</v>
      </c>
      <c r="B888" s="17" t="str">
        <f>IF(EXACT("Percent", Pets!$C205),,IF(EXACT("Count", Pets!$C205),,IF(EXACT("", Pets!$C205),,Pets!$B205)))</f>
        <v>Epic</v>
      </c>
      <c r="C888" s="17" t="str">
        <f>IF(EXACT("Percent", Pets!$C205),,IF(EXACT("Count", Pets!$C205),,IF(EXACT("", Pets!$C205),,Pets!$C205)))</f>
        <v>Shadow Golem</v>
      </c>
      <c r="D888" s="46" t="str">
        <f>IF(EXACT("Percent", Pets!$C205),,IF(EXACT("Count", Pets!$C205),,IF(EXACT("", Pets!$C205),,Pets!$E205)))</f>
        <v/>
      </c>
    </row>
    <row r="889">
      <c r="A889" s="17" t="s">
        <v>5</v>
      </c>
      <c r="B889" s="17" t="str">
        <f>IF(EXACT("Percent", Pets!$C205),,IF(EXACT("Count", Pets!$C205),,IF(EXACT("", Pets!$C205),,Pets!$B205)))</f>
        <v>Epic</v>
      </c>
      <c r="C889" s="17" t="str">
        <f>IF(EXACT("Percent", Pets!$C205),,IF(EXACT("Count", Pets!$C205),,IF(EXACT("", Pets!$C205),,Pets!$C205)))</f>
        <v>Shadow Golem</v>
      </c>
      <c r="D889" s="46" t="str">
        <f>IF(EXACT("Percent", Pets!$C205),,IF(EXACT("Count", Pets!$C205),,IF(EXACT("", Pets!$C205),,Pets!$F205)))</f>
        <v/>
      </c>
    </row>
    <row r="890">
      <c r="A890" s="17" t="s">
        <v>6</v>
      </c>
      <c r="B890" s="17" t="str">
        <f>IF(EXACT("Percent", Pets!$C205),,IF(EXACT("Count", Pets!$C205),,IF(EXACT("", Pets!$C205),,Pets!$B205)))</f>
        <v>Epic</v>
      </c>
      <c r="C890" s="17" t="str">
        <f>IF(EXACT("Percent", Pets!$C205),,IF(EXACT("Count", Pets!$C205),,IF(EXACT("", Pets!$C205),,Pets!$C205)))</f>
        <v>Shadow Golem</v>
      </c>
      <c r="D890" s="46" t="str">
        <f>IF(EXACT("Percent", Pets!$C205),,IF(EXACT("Count", Pets!$C205),,IF(EXACT("", Pets!$C205),,Pets!$G205)))</f>
        <v/>
      </c>
    </row>
    <row r="891">
      <c r="A891" s="17" t="s">
        <v>7</v>
      </c>
      <c r="B891" s="17" t="str">
        <f>IF(EXACT("Percent", Pets!$C205),,IF(EXACT("Count", Pets!$C205),,IF(EXACT("", Pets!$C205),,Pets!$B205)))</f>
        <v>Epic</v>
      </c>
      <c r="C891" s="17" t="str">
        <f>IF(EXACT("Percent", Pets!$C205),,IF(EXACT("Count", Pets!$C205),,IF(EXACT("", Pets!$C205),,Pets!$C205)))</f>
        <v>Shadow Golem</v>
      </c>
      <c r="D891" s="46" t="str">
        <f>IF(EXACT("Percent", Pets!$C205),,IF(EXACT("Count", Pets!$C205),,IF(EXACT("", Pets!$C205),,Pets!$H205)))</f>
        <v/>
      </c>
    </row>
    <row r="892">
      <c r="A892" s="17" t="s">
        <v>3</v>
      </c>
      <c r="B892" s="17" t="str">
        <f>IF(EXACT("Percent", Pets!C159),,IF(EXACT("Count", Pets!C159),,IF(EXACT("", Pets!C159),,Pets!B159)))</f>
        <v>Rare</v>
      </c>
      <c r="C892" s="17" t="str">
        <f>IF(EXACT("Percent", Pets!C159),,IF(EXACT("Count", Pets!C159),,IF(EXACT("", Pets!C159),,Pets!C159)))</f>
        <v>Shamrock Unicorn</v>
      </c>
      <c r="D892" s="46" t="str">
        <f>IF(EXACT("Percent", Pets!C159),,IF(EXACT("Count", Pets!C159),,IF(EXACT("", Pets!C159),,Pets!D159)))</f>
        <v/>
      </c>
    </row>
    <row r="893">
      <c r="A893" s="17" t="s">
        <v>4</v>
      </c>
      <c r="B893" s="17" t="str">
        <f>IF(EXACT("Percent", Pets!$C159),,IF(EXACT("Count", Pets!$C159),,IF(EXACT("", Pets!$C159),,Pets!$B159)))</f>
        <v>Rare</v>
      </c>
      <c r="C893" s="17" t="str">
        <f>IF(EXACT("Percent", Pets!$C159),,IF(EXACT("Count", Pets!$C159),,IF(EXACT("", Pets!$C159),,Pets!$C159)))</f>
        <v>Shamrock Unicorn</v>
      </c>
      <c r="D893" s="46" t="str">
        <f>IF(EXACT("Percent", Pets!$C159),,IF(EXACT("Count", Pets!$C159),,IF(EXACT("", Pets!$C159),,Pets!$E159)))</f>
        <v/>
      </c>
    </row>
    <row r="894">
      <c r="A894" s="17" t="s">
        <v>5</v>
      </c>
      <c r="B894" s="17" t="str">
        <f>IF(EXACT("Percent", Pets!$C159),,IF(EXACT("Count", Pets!$C159),,IF(EXACT("", Pets!$C159),,Pets!$B159)))</f>
        <v>Rare</v>
      </c>
      <c r="C894" s="17" t="str">
        <f>IF(EXACT("Percent", Pets!$C159),,IF(EXACT("Count", Pets!$C159),,IF(EXACT("", Pets!$C159),,Pets!$C159)))</f>
        <v>Shamrock Unicorn</v>
      </c>
      <c r="D894" s="46" t="str">
        <f>IF(EXACT("Percent", Pets!$C159),,IF(EXACT("Count", Pets!$C159),,IF(EXACT("", Pets!$C159),,Pets!$F159)))</f>
        <v/>
      </c>
    </row>
    <row r="895">
      <c r="A895" s="17" t="s">
        <v>6</v>
      </c>
      <c r="B895" s="17" t="str">
        <f>IF(EXACT("Percent", Pets!$C159),,IF(EXACT("Count", Pets!$C159),,IF(EXACT("", Pets!$C159),,Pets!$B159)))</f>
        <v>Rare</v>
      </c>
      <c r="C895" s="17" t="str">
        <f>IF(EXACT("Percent", Pets!$C159),,IF(EXACT("Count", Pets!$C159),,IF(EXACT("", Pets!$C159),,Pets!$C159)))</f>
        <v>Shamrock Unicorn</v>
      </c>
      <c r="D895" s="46" t="str">
        <f>IF(EXACT("Percent", Pets!$C159),,IF(EXACT("Count", Pets!$C159),,IF(EXACT("", Pets!$C159),,Pets!$G159)))</f>
        <v/>
      </c>
    </row>
    <row r="896">
      <c r="A896" s="17" t="s">
        <v>7</v>
      </c>
      <c r="B896" s="17" t="str">
        <f>IF(EXACT("Percent", Pets!$C159),,IF(EXACT("Count", Pets!$C159),,IF(EXACT("", Pets!$C159),,Pets!$B159)))</f>
        <v>Rare</v>
      </c>
      <c r="C896" s="17" t="str">
        <f>IF(EXACT("Percent", Pets!$C159),,IF(EXACT("Count", Pets!$C159),,IF(EXACT("", Pets!$C159),,Pets!$C159)))</f>
        <v>Shamrock Unicorn</v>
      </c>
      <c r="D896" s="46" t="str">
        <f>IF(EXACT("Percent", Pets!$C159),,IF(EXACT("Count", Pets!$C159),,IF(EXACT("", Pets!$C159),,Pets!$H159)))</f>
        <v/>
      </c>
    </row>
    <row r="897">
      <c r="A897" s="17" t="s">
        <v>3</v>
      </c>
      <c r="B897" s="17" t="str">
        <f>IF(EXACT("Percent", Pets!C23),,IF(EXACT("Count", Pets!C23),,IF(EXACT("", Pets!C23),,Pets!B23)))</f>
        <v>Common</v>
      </c>
      <c r="C897" s="17" t="str">
        <f>IF(EXACT("Percent", Pets!C23),,IF(EXACT("Count", Pets!C23),,IF(EXACT("", Pets!C23),,Pets!C23)))</f>
        <v>Sheep</v>
      </c>
      <c r="D897" s="46" t="str">
        <f>IF(EXACT("Percent", Pets!C23),,IF(EXACT("Count", Pets!C23),,IF(EXACT("", Pets!C23),,Pets!D23)))</f>
        <v/>
      </c>
    </row>
    <row r="898">
      <c r="A898" s="17" t="s">
        <v>4</v>
      </c>
      <c r="B898" s="17" t="str">
        <f>IF(EXACT("Percent", Pets!$C23),,IF(EXACT("Count", Pets!$C23),,IF(EXACT("", Pets!$C23),,Pets!$B23)))</f>
        <v>Common</v>
      </c>
      <c r="C898" s="17" t="str">
        <f>IF(EXACT("Percent", Pets!$C23),,IF(EXACT("Count", Pets!$C23),,IF(EXACT("", Pets!$C23),,Pets!$C23)))</f>
        <v>Sheep</v>
      </c>
      <c r="D898" s="46" t="str">
        <f>IF(EXACT("Percent", Pets!$C23),,IF(EXACT("Count", Pets!$C23),,IF(EXACT("", Pets!$C23),,Pets!$E23)))</f>
        <v/>
      </c>
    </row>
    <row r="899">
      <c r="A899" s="17" t="s">
        <v>5</v>
      </c>
      <c r="B899" s="17" t="str">
        <f>IF(EXACT("Percent", Pets!$C23),,IF(EXACT("Count", Pets!$C23),,IF(EXACT("", Pets!$C23),,Pets!$B23)))</f>
        <v>Common</v>
      </c>
      <c r="C899" s="17" t="str">
        <f>IF(EXACT("Percent", Pets!$C23),,IF(EXACT("Count", Pets!$C23),,IF(EXACT("", Pets!$C23),,Pets!$C23)))</f>
        <v>Sheep</v>
      </c>
      <c r="D899" s="46" t="str">
        <f>IF(EXACT("Percent", Pets!$C23),,IF(EXACT("Count", Pets!$C23),,IF(EXACT("", Pets!$C23),,Pets!$F23)))</f>
        <v/>
      </c>
    </row>
    <row r="900">
      <c r="A900" s="17" t="s">
        <v>6</v>
      </c>
      <c r="B900" s="17" t="str">
        <f>IF(EXACT("Percent", Pets!$C23),,IF(EXACT("Count", Pets!$C23),,IF(EXACT("", Pets!$C23),,Pets!$B23)))</f>
        <v>Common</v>
      </c>
      <c r="C900" s="17" t="str">
        <f>IF(EXACT("Percent", Pets!$C23),,IF(EXACT("Count", Pets!$C23),,IF(EXACT("", Pets!$C23),,Pets!$C23)))</f>
        <v>Sheep</v>
      </c>
      <c r="D900" s="46" t="str">
        <f>IF(EXACT("Percent", Pets!$C23),,IF(EXACT("Count", Pets!$C23),,IF(EXACT("", Pets!$C23),,Pets!$G23)))</f>
        <v/>
      </c>
    </row>
    <row r="901">
      <c r="A901" s="17" t="s">
        <v>7</v>
      </c>
      <c r="B901" s="17" t="str">
        <f>IF(EXACT("Percent", Pets!$C23),,IF(EXACT("Count", Pets!$C23),,IF(EXACT("", Pets!$C23),,Pets!$B23)))</f>
        <v>Common</v>
      </c>
      <c r="C901" s="17" t="str">
        <f>IF(EXACT("Percent", Pets!$C23),,IF(EXACT("Count", Pets!$C23),,IF(EXACT("", Pets!$C23),,Pets!$C23)))</f>
        <v>Sheep</v>
      </c>
      <c r="D901" s="46" t="str">
        <f>IF(EXACT("Percent", Pets!$C23),,IF(EXACT("Count", Pets!$C23),,IF(EXACT("", Pets!$C23),,Pets!$H23)))</f>
        <v/>
      </c>
    </row>
    <row r="902">
      <c r="A902" s="17" t="s">
        <v>3</v>
      </c>
      <c r="B902" s="17" t="str">
        <f>IF(EXACT("Percent", Pets!C191),,IF(EXACT("Count", Pets!C191),,IF(EXACT("", Pets!C191),,Pets!B191)))</f>
        <v>Epic</v>
      </c>
      <c r="C902" s="17" t="str">
        <f>IF(EXACT("Percent", Pets!C191),,IF(EXACT("Count", Pets!C191),,IF(EXACT("", Pets!C191),,Pets!C191)))</f>
        <v>Sheriff Cactus</v>
      </c>
      <c r="D902" s="46" t="str">
        <f>IF(EXACT("Percent", Pets!C191),,IF(EXACT("Count", Pets!C191),,IF(EXACT("", Pets!C191),,Pets!D191)))</f>
        <v/>
      </c>
    </row>
    <row r="903">
      <c r="A903" s="17" t="s">
        <v>4</v>
      </c>
      <c r="B903" s="17" t="str">
        <f>IF(EXACT("Percent", Pets!$C191),,IF(EXACT("Count", Pets!$C191),,IF(EXACT("", Pets!$C191),,Pets!$B191)))</f>
        <v>Epic</v>
      </c>
      <c r="C903" s="17" t="str">
        <f>IF(EXACT("Percent", Pets!$C191),,IF(EXACT("Count", Pets!$C191),,IF(EXACT("", Pets!$C191),,Pets!$C191)))</f>
        <v>Sheriff Cactus</v>
      </c>
      <c r="D903" s="46" t="str">
        <f>IF(EXACT("Percent", Pets!$C191),,IF(EXACT("Count", Pets!$C191),,IF(EXACT("", Pets!$C191),,Pets!$E191)))</f>
        <v/>
      </c>
    </row>
    <row r="904">
      <c r="A904" s="17" t="s">
        <v>5</v>
      </c>
      <c r="B904" s="17" t="str">
        <f>IF(EXACT("Percent", Pets!$C191),,IF(EXACT("Count", Pets!$C191),,IF(EXACT("", Pets!$C191),,Pets!$B191)))</f>
        <v>Epic</v>
      </c>
      <c r="C904" s="17" t="str">
        <f>IF(EXACT("Percent", Pets!$C191),,IF(EXACT("Count", Pets!$C191),,IF(EXACT("", Pets!$C191),,Pets!$C191)))</f>
        <v>Sheriff Cactus</v>
      </c>
      <c r="D904" s="46" t="str">
        <f>IF(EXACT("Percent", Pets!$C191),,IF(EXACT("Count", Pets!$C191),,IF(EXACT("", Pets!$C191),,Pets!$F191)))</f>
        <v/>
      </c>
    </row>
    <row r="905">
      <c r="A905" s="17" t="s">
        <v>6</v>
      </c>
      <c r="B905" s="17" t="str">
        <f>IF(EXACT("Percent", Pets!$C191),,IF(EXACT("Count", Pets!$C191),,IF(EXACT("", Pets!$C191),,Pets!$B191)))</f>
        <v>Epic</v>
      </c>
      <c r="C905" s="17" t="str">
        <f>IF(EXACT("Percent", Pets!$C191),,IF(EXACT("Count", Pets!$C191),,IF(EXACT("", Pets!$C191),,Pets!$C191)))</f>
        <v>Sheriff Cactus</v>
      </c>
      <c r="D905" s="46" t="str">
        <f>IF(EXACT("Percent", Pets!$C191),,IF(EXACT("Count", Pets!$C191),,IF(EXACT("", Pets!$C191),,Pets!$G191)))</f>
        <v/>
      </c>
    </row>
    <row r="906">
      <c r="A906" s="17" t="s">
        <v>7</v>
      </c>
      <c r="B906" s="17" t="str">
        <f>IF(EXACT("Percent", Pets!$C191),,IF(EXACT("Count", Pets!$C191),,IF(EXACT("", Pets!$C191),,Pets!$B191)))</f>
        <v>Epic</v>
      </c>
      <c r="C906" s="17" t="str">
        <f>IF(EXACT("Percent", Pets!$C191),,IF(EXACT("Count", Pets!$C191),,IF(EXACT("", Pets!$C191),,Pets!$C191)))</f>
        <v>Sheriff Cactus</v>
      </c>
      <c r="D906" s="46" t="str">
        <f>IF(EXACT("Percent", Pets!$C191),,IF(EXACT("Count", Pets!$C191),,IF(EXACT("", Pets!$C191),,Pets!$H191)))</f>
        <v/>
      </c>
    </row>
    <row r="907">
      <c r="A907" s="17" t="s">
        <v>3</v>
      </c>
      <c r="B907" s="17" t="str">
        <f>IF(EXACT("Percent", Pets!C138),,IF(EXACT("Count", Pets!C138),,IF(EXACT("", Pets!C138),,Pets!B138)))</f>
        <v>Rare</v>
      </c>
      <c r="C907" s="17" t="str">
        <f>IF(EXACT("Percent", Pets!C138),,IF(EXACT("Count", Pets!C138),,IF(EXACT("", Pets!C138),,Pets!C138)))</f>
        <v>Shroom Stumpy</v>
      </c>
      <c r="D907" s="46" t="str">
        <f>IF(EXACT("Percent", Pets!C138),,IF(EXACT("Count", Pets!C138),,IF(EXACT("", Pets!C138),,Pets!D138)))</f>
        <v/>
      </c>
    </row>
    <row r="908">
      <c r="A908" s="17" t="s">
        <v>4</v>
      </c>
      <c r="B908" s="17" t="str">
        <f>IF(EXACT("Percent", Pets!$C138),,IF(EXACT("Count", Pets!$C138),,IF(EXACT("", Pets!$C138),,Pets!$B138)))</f>
        <v>Rare</v>
      </c>
      <c r="C908" s="17" t="str">
        <f>IF(EXACT("Percent", Pets!$C138),,IF(EXACT("Count", Pets!$C138),,IF(EXACT("", Pets!$C138),,Pets!$C138)))</f>
        <v>Shroom Stumpy</v>
      </c>
      <c r="D908" s="46" t="str">
        <f>IF(EXACT("Percent", Pets!$C138),,IF(EXACT("Count", Pets!$C138),,IF(EXACT("", Pets!$C138),,Pets!$E138)))</f>
        <v/>
      </c>
    </row>
    <row r="909">
      <c r="A909" s="17" t="s">
        <v>5</v>
      </c>
      <c r="B909" s="17" t="str">
        <f>IF(EXACT("Percent", Pets!$C138),,IF(EXACT("Count", Pets!$C138),,IF(EXACT("", Pets!$C138),,Pets!$B138)))</f>
        <v>Rare</v>
      </c>
      <c r="C909" s="17" t="str">
        <f>IF(EXACT("Percent", Pets!$C138),,IF(EXACT("Count", Pets!$C138),,IF(EXACT("", Pets!$C138),,Pets!$C138)))</f>
        <v>Shroom Stumpy</v>
      </c>
      <c r="D909" s="46" t="str">
        <f>IF(EXACT("Percent", Pets!$C138),,IF(EXACT("Count", Pets!$C138),,IF(EXACT("", Pets!$C138),,Pets!$F138)))</f>
        <v/>
      </c>
    </row>
    <row r="910">
      <c r="A910" s="17" t="s">
        <v>6</v>
      </c>
      <c r="B910" s="17" t="str">
        <f>IF(EXACT("Percent", Pets!$C138),,IF(EXACT("Count", Pets!$C138),,IF(EXACT("", Pets!$C138),,Pets!$B138)))</f>
        <v>Rare</v>
      </c>
      <c r="C910" s="17" t="str">
        <f>IF(EXACT("Percent", Pets!$C138),,IF(EXACT("Count", Pets!$C138),,IF(EXACT("", Pets!$C138),,Pets!$C138)))</f>
        <v>Shroom Stumpy</v>
      </c>
      <c r="D910" s="46" t="str">
        <f>IF(EXACT("Percent", Pets!$C138),,IF(EXACT("Count", Pets!$C138),,IF(EXACT("", Pets!$C138),,Pets!$G138)))</f>
        <v/>
      </c>
    </row>
    <row r="911">
      <c r="A911" s="17" t="s">
        <v>7</v>
      </c>
      <c r="B911" s="17" t="str">
        <f>IF(EXACT("Percent", Pets!$C138),,IF(EXACT("Count", Pets!$C138),,IF(EXACT("", Pets!$C138),,Pets!$B138)))</f>
        <v>Rare</v>
      </c>
      <c r="C911" s="17" t="str">
        <f>IF(EXACT("Percent", Pets!$C138),,IF(EXACT("Count", Pets!$C138),,IF(EXACT("", Pets!$C138),,Pets!$C138)))</f>
        <v>Shroom Stumpy</v>
      </c>
      <c r="D911" s="46" t="str">
        <f>IF(EXACT("Percent", Pets!$C138),,IF(EXACT("Count", Pets!$C138),,IF(EXACT("", Pets!$C138),,Pets!$H138)))</f>
        <v/>
      </c>
    </row>
    <row r="912">
      <c r="A912" s="17" t="s">
        <v>3</v>
      </c>
      <c r="B912" s="17" t="str">
        <f>IF(EXACT("Percent", Pets!C83),,IF(EXACT("Count", Pets!C83),,IF(EXACT("", Pets!C83),,Pets!B83)))</f>
        <v>Uncommon</v>
      </c>
      <c r="C912" s="17" t="str">
        <f>IF(EXACT("Percent", Pets!C83),,IF(EXACT("Count", Pets!C83),,IF(EXACT("", Pets!C83),,Pets!C83)))</f>
        <v>Shroomy Shroom</v>
      </c>
      <c r="D912" s="46" t="str">
        <f>IF(EXACT("Percent", Pets!C83),,IF(EXACT("Count", Pets!C83),,IF(EXACT("", Pets!C83),,Pets!D83)))</f>
        <v/>
      </c>
    </row>
    <row r="913">
      <c r="A913" s="17" t="s">
        <v>4</v>
      </c>
      <c r="B913" s="17" t="str">
        <f>IF(EXACT("Percent", Pets!$C83),,IF(EXACT("Count", Pets!$C83),,IF(EXACT("", Pets!$C83),,Pets!$B83)))</f>
        <v>Uncommon</v>
      </c>
      <c r="C913" s="17" t="str">
        <f>IF(EXACT("Percent", Pets!$C83),,IF(EXACT("Count", Pets!$C83),,IF(EXACT("", Pets!$C83),,Pets!$C83)))</f>
        <v>Shroomy Shroom</v>
      </c>
      <c r="D913" s="46" t="str">
        <f>IF(EXACT("Percent", Pets!$C83),,IF(EXACT("Count", Pets!$C83),,IF(EXACT("", Pets!$C83),,Pets!$E83)))</f>
        <v/>
      </c>
    </row>
    <row r="914">
      <c r="A914" s="17" t="s">
        <v>5</v>
      </c>
      <c r="B914" s="17" t="str">
        <f>IF(EXACT("Percent", Pets!$C83),,IF(EXACT("Count", Pets!$C83),,IF(EXACT("", Pets!$C83),,Pets!$B83)))</f>
        <v>Uncommon</v>
      </c>
      <c r="C914" s="17" t="str">
        <f>IF(EXACT("Percent", Pets!$C83),,IF(EXACT("Count", Pets!$C83),,IF(EXACT("", Pets!$C83),,Pets!$C83)))</f>
        <v>Shroomy Shroom</v>
      </c>
      <c r="D914" s="46" t="str">
        <f>IF(EXACT("Percent", Pets!$C83),,IF(EXACT("Count", Pets!$C83),,IF(EXACT("", Pets!$C83),,Pets!$F83)))</f>
        <v/>
      </c>
    </row>
    <row r="915">
      <c r="A915" s="17" t="s">
        <v>6</v>
      </c>
      <c r="B915" s="17" t="str">
        <f>IF(EXACT("Percent", Pets!$C83),,IF(EXACT("Count", Pets!$C83),,IF(EXACT("", Pets!$C83),,Pets!$B83)))</f>
        <v>Uncommon</v>
      </c>
      <c r="C915" s="17" t="str">
        <f>IF(EXACT("Percent", Pets!$C83),,IF(EXACT("Count", Pets!$C83),,IF(EXACT("", Pets!$C83),,Pets!$C83)))</f>
        <v>Shroomy Shroom</v>
      </c>
      <c r="D915" s="46" t="str">
        <f>IF(EXACT("Percent", Pets!$C83),,IF(EXACT("Count", Pets!$C83),,IF(EXACT("", Pets!$C83),,Pets!$G83)))</f>
        <v/>
      </c>
    </row>
    <row r="916">
      <c r="A916" s="17" t="s">
        <v>7</v>
      </c>
      <c r="B916" s="17" t="str">
        <f>IF(EXACT("Percent", Pets!$C83),,IF(EXACT("Count", Pets!$C83),,IF(EXACT("", Pets!$C83),,Pets!$B83)))</f>
        <v>Uncommon</v>
      </c>
      <c r="C916" s="17" t="str">
        <f>IF(EXACT("Percent", Pets!$C83),,IF(EXACT("Count", Pets!$C83),,IF(EXACT("", Pets!$C83),,Pets!$C83)))</f>
        <v>Shroomy Shroom</v>
      </c>
      <c r="D916" s="46" t="str">
        <f>IF(EXACT("Percent", Pets!$C83),,IF(EXACT("Count", Pets!$C83),,IF(EXACT("", Pets!$C83),,Pets!$H83)))</f>
        <v/>
      </c>
    </row>
    <row r="917">
      <c r="A917" s="17" t="s">
        <v>3</v>
      </c>
      <c r="B917" s="17" t="str">
        <f>IF(EXACT("Percent", Pets!C52),,IF(EXACT("Count", Pets!C52),,IF(EXACT("", Pets!C52),,Pets!B52)))</f>
        <v>Uncommon</v>
      </c>
      <c r="C917" s="17" t="str">
        <f>IF(EXACT("Percent", Pets!C52),,IF(EXACT("Count", Pets!C52),,IF(EXACT("", Pets!C52),,Pets!C52)))</f>
        <v>Siberian Tiger</v>
      </c>
      <c r="D917" s="46" t="str">
        <f>IF(EXACT("Percent", Pets!C52),,IF(EXACT("Count", Pets!C52),,IF(EXACT("", Pets!C52),,Pets!D52)))</f>
        <v/>
      </c>
    </row>
    <row r="918">
      <c r="A918" s="17" t="s">
        <v>4</v>
      </c>
      <c r="B918" s="17" t="str">
        <f>IF(EXACT("Percent", Pets!$C52),,IF(EXACT("Count", Pets!$C52),,IF(EXACT("", Pets!$C52),,Pets!$B52)))</f>
        <v>Uncommon</v>
      </c>
      <c r="C918" s="17" t="str">
        <f>IF(EXACT("Percent", Pets!$C52),,IF(EXACT("Count", Pets!$C52),,IF(EXACT("", Pets!$C52),,Pets!$C52)))</f>
        <v>Siberian Tiger</v>
      </c>
      <c r="D918" s="46" t="str">
        <f>IF(EXACT("Percent", Pets!$C52),,IF(EXACT("Count", Pets!$C52),,IF(EXACT("", Pets!$C52),,Pets!$E52)))</f>
        <v/>
      </c>
    </row>
    <row r="919">
      <c r="A919" s="17" t="s">
        <v>5</v>
      </c>
      <c r="B919" s="17" t="str">
        <f>IF(EXACT("Percent", Pets!$C52),,IF(EXACT("Count", Pets!$C52),,IF(EXACT("", Pets!$C52),,Pets!$B52)))</f>
        <v>Uncommon</v>
      </c>
      <c r="C919" s="17" t="str">
        <f>IF(EXACT("Percent", Pets!$C52),,IF(EXACT("Count", Pets!$C52),,IF(EXACT("", Pets!$C52),,Pets!$C52)))</f>
        <v>Siberian Tiger</v>
      </c>
      <c r="D919" s="46" t="str">
        <f>IF(EXACT("Percent", Pets!$C52),,IF(EXACT("Count", Pets!$C52),,IF(EXACT("", Pets!$C52),,Pets!$F52)))</f>
        <v/>
      </c>
    </row>
    <row r="920">
      <c r="A920" s="17" t="s">
        <v>6</v>
      </c>
      <c r="B920" s="17" t="str">
        <f>IF(EXACT("Percent", Pets!$C52),,IF(EXACT("Count", Pets!$C52),,IF(EXACT("", Pets!$C52),,Pets!$B52)))</f>
        <v>Uncommon</v>
      </c>
      <c r="C920" s="17" t="str">
        <f>IF(EXACT("Percent", Pets!$C52),,IF(EXACT("Count", Pets!$C52),,IF(EXACT("", Pets!$C52),,Pets!$C52)))</f>
        <v>Siberian Tiger</v>
      </c>
      <c r="D920" s="46" t="str">
        <f>IF(EXACT("Percent", Pets!$C52),,IF(EXACT("Count", Pets!$C52),,IF(EXACT("", Pets!$C52),,Pets!$G52)))</f>
        <v/>
      </c>
    </row>
    <row r="921">
      <c r="A921" s="17" t="s">
        <v>7</v>
      </c>
      <c r="B921" s="17" t="str">
        <f>IF(EXACT("Percent", Pets!$C52),,IF(EXACT("Count", Pets!$C52),,IF(EXACT("", Pets!$C52),,Pets!$B52)))</f>
        <v>Uncommon</v>
      </c>
      <c r="C921" s="17" t="str">
        <f>IF(EXACT("Percent", Pets!$C52),,IF(EXACT("Count", Pets!$C52),,IF(EXACT("", Pets!$C52),,Pets!$C52)))</f>
        <v>Siberian Tiger</v>
      </c>
      <c r="D921" s="46" t="str">
        <f>IF(EXACT("Percent", Pets!$C52),,IF(EXACT("Count", Pets!$C52),,IF(EXACT("", Pets!$C52),,Pets!$H52)))</f>
        <v/>
      </c>
    </row>
    <row r="922">
      <c r="A922" s="17" t="s">
        <v>3</v>
      </c>
      <c r="B922" s="17" t="str">
        <f>IF(EXACT("Percent", Pets!C216),,IF(EXACT("Count", Pets!C216),,IF(EXACT("", Pets!C216),,Pets!B216)))</f>
        <v>Legendary</v>
      </c>
      <c r="C922" s="17" t="str">
        <f>IF(EXACT("Percent", Pets!C216),,IF(EXACT("Count", Pets!C216),,IF(EXACT("", Pets!C216),,Pets!C216)))</f>
        <v>Silverback Gorilla</v>
      </c>
      <c r="D922" s="46" t="str">
        <f>IF(EXACT("Percent", Pets!C216),,IF(EXACT("Count", Pets!C216),,IF(EXACT("", Pets!C216),,Pets!D216)))</f>
        <v/>
      </c>
    </row>
    <row r="923">
      <c r="A923" s="17" t="s">
        <v>4</v>
      </c>
      <c r="B923" s="17" t="str">
        <f>IF(EXACT("Percent", Pets!$C216),,IF(EXACT("Count", Pets!$C216),,IF(EXACT("", Pets!$C216),,Pets!$B216)))</f>
        <v>Legendary</v>
      </c>
      <c r="C923" s="17" t="str">
        <f>IF(EXACT("Percent", Pets!$C216),,IF(EXACT("Count", Pets!$C216),,IF(EXACT("", Pets!$C216),,Pets!$C216)))</f>
        <v>Silverback Gorilla</v>
      </c>
      <c r="D923" s="46" t="str">
        <f>IF(EXACT("Percent", Pets!$C216),,IF(EXACT("Count", Pets!$C216),,IF(EXACT("", Pets!$C216),,Pets!$E216)))</f>
        <v/>
      </c>
    </row>
    <row r="924">
      <c r="A924" s="17" t="s">
        <v>5</v>
      </c>
      <c r="B924" s="17" t="str">
        <f>IF(EXACT("Percent", Pets!$C216),,IF(EXACT("Count", Pets!$C216),,IF(EXACT("", Pets!$C216),,Pets!$B216)))</f>
        <v>Legendary</v>
      </c>
      <c r="C924" s="17" t="str">
        <f>IF(EXACT("Percent", Pets!$C216),,IF(EXACT("Count", Pets!$C216),,IF(EXACT("", Pets!$C216),,Pets!$C216)))</f>
        <v>Silverback Gorilla</v>
      </c>
      <c r="D924" s="46" t="str">
        <f>IF(EXACT("Percent", Pets!$C216),,IF(EXACT("Count", Pets!$C216),,IF(EXACT("", Pets!$C216),,Pets!$F216)))</f>
        <v/>
      </c>
    </row>
    <row r="925">
      <c r="A925" s="17" t="s">
        <v>6</v>
      </c>
      <c r="B925" s="17" t="str">
        <f>IF(EXACT("Percent", Pets!$C216),,IF(EXACT("Count", Pets!$C216),,IF(EXACT("", Pets!$C216),,Pets!$B216)))</f>
        <v>Legendary</v>
      </c>
      <c r="C925" s="17" t="str">
        <f>IF(EXACT("Percent", Pets!$C216),,IF(EXACT("Count", Pets!$C216),,IF(EXACT("", Pets!$C216),,Pets!$C216)))</f>
        <v>Silverback Gorilla</v>
      </c>
      <c r="D925" s="46" t="str">
        <f>IF(EXACT("Percent", Pets!$C216),,IF(EXACT("Count", Pets!$C216),,IF(EXACT("", Pets!$C216),,Pets!$G216)))</f>
        <v/>
      </c>
    </row>
    <row r="926">
      <c r="A926" s="17" t="s">
        <v>7</v>
      </c>
      <c r="B926" s="17" t="str">
        <f>IF(EXACT("Percent", Pets!$C216),,IF(EXACT("Count", Pets!$C216),,IF(EXACT("", Pets!$C216),,Pets!$B216)))</f>
        <v>Legendary</v>
      </c>
      <c r="C926" s="17" t="str">
        <f>IF(EXACT("Percent", Pets!$C216),,IF(EXACT("Count", Pets!$C216),,IF(EXACT("", Pets!$C216),,Pets!$C216)))</f>
        <v>Silverback Gorilla</v>
      </c>
      <c r="D926" s="46" t="str">
        <f>IF(EXACT("Percent", Pets!$C216),,IF(EXACT("Count", Pets!$C216),,IF(EXACT("", Pets!$C216),,Pets!$H216)))</f>
        <v/>
      </c>
    </row>
    <row r="927">
      <c r="A927" s="17" t="s">
        <v>3</v>
      </c>
      <c r="B927" s="17" t="str">
        <f>IF(EXACT("Percent", Pets!C237),,IF(EXACT("Count", Pets!C237),,IF(EXACT("", Pets!C237),,Pets!B237)))</f>
        <v>Legendary</v>
      </c>
      <c r="C927" s="17" t="str">
        <f>IF(EXACT("Percent", Pets!C237),,IF(EXACT("Count", Pets!C237),,IF(EXACT("", Pets!C237),,Pets!C237)))</f>
        <v>Skeleton Mage</v>
      </c>
      <c r="D927" s="46" t="str">
        <f>IF(EXACT("Percent", Pets!C237),,IF(EXACT("Count", Pets!C237),,IF(EXACT("", Pets!C237),,Pets!D237)))</f>
        <v/>
      </c>
    </row>
    <row r="928">
      <c r="A928" s="17" t="s">
        <v>4</v>
      </c>
      <c r="B928" s="17" t="str">
        <f>IF(EXACT("Percent", Pets!$C237),,IF(EXACT("Count", Pets!$C237),,IF(EXACT("", Pets!$C237),,Pets!$B237)))</f>
        <v>Legendary</v>
      </c>
      <c r="C928" s="17" t="str">
        <f>IF(EXACT("Percent", Pets!$C237),,IF(EXACT("Count", Pets!$C237),,IF(EXACT("", Pets!$C237),,Pets!$C237)))</f>
        <v>Skeleton Mage</v>
      </c>
      <c r="D928" s="46" t="str">
        <f>IF(EXACT("Percent", Pets!$C237),,IF(EXACT("Count", Pets!$C237),,IF(EXACT("", Pets!$C237),,Pets!$E237)))</f>
        <v/>
      </c>
    </row>
    <row r="929">
      <c r="A929" s="17" t="s">
        <v>5</v>
      </c>
      <c r="B929" s="17" t="str">
        <f>IF(EXACT("Percent", Pets!$C237),,IF(EXACT("Count", Pets!$C237),,IF(EXACT("", Pets!$C237),,Pets!$B237)))</f>
        <v>Legendary</v>
      </c>
      <c r="C929" s="17" t="str">
        <f>IF(EXACT("Percent", Pets!$C237),,IF(EXACT("Count", Pets!$C237),,IF(EXACT("", Pets!$C237),,Pets!$C237)))</f>
        <v>Skeleton Mage</v>
      </c>
      <c r="D929" s="46" t="str">
        <f>IF(EXACT("Percent", Pets!$C237),,IF(EXACT("Count", Pets!$C237),,IF(EXACT("", Pets!$C237),,Pets!$F237)))</f>
        <v/>
      </c>
    </row>
    <row r="930">
      <c r="A930" s="17" t="s">
        <v>6</v>
      </c>
      <c r="B930" s="17" t="str">
        <f>IF(EXACT("Percent", Pets!$C237),,IF(EXACT("Count", Pets!$C237),,IF(EXACT("", Pets!$C237),,Pets!$B237)))</f>
        <v>Legendary</v>
      </c>
      <c r="C930" s="17" t="str">
        <f>IF(EXACT("Percent", Pets!$C237),,IF(EXACT("Count", Pets!$C237),,IF(EXACT("", Pets!$C237),,Pets!$C237)))</f>
        <v>Skeleton Mage</v>
      </c>
      <c r="D930" s="46" t="str">
        <f>IF(EXACT("Percent", Pets!$C237),,IF(EXACT("Count", Pets!$C237),,IF(EXACT("", Pets!$C237),,Pets!$G237)))</f>
        <v/>
      </c>
    </row>
    <row r="931">
      <c r="A931" s="17" t="s">
        <v>7</v>
      </c>
      <c r="B931" s="17" t="str">
        <f>IF(EXACT("Percent", Pets!$C237),,IF(EXACT("Count", Pets!$C237),,IF(EXACT("", Pets!$C237),,Pets!$B237)))</f>
        <v>Legendary</v>
      </c>
      <c r="C931" s="17" t="str">
        <f>IF(EXACT("Percent", Pets!$C237),,IF(EXACT("Count", Pets!$C237),,IF(EXACT("", Pets!$C237),,Pets!$C237)))</f>
        <v>Skeleton Mage</v>
      </c>
      <c r="D931" s="46" t="str">
        <f>IF(EXACT("Percent", Pets!$C237),,IF(EXACT("Count", Pets!$C237),,IF(EXACT("", Pets!$C237),,Pets!$H237)))</f>
        <v/>
      </c>
    </row>
    <row r="932">
      <c r="A932" s="17" t="s">
        <v>3</v>
      </c>
      <c r="B932" s="17" t="str">
        <f>IF(EXACT("Percent", Pets!C57),,IF(EXACT("Count", Pets!C57),,IF(EXACT("", Pets!C57),,Pets!B57)))</f>
        <v>Uncommon</v>
      </c>
      <c r="C932" s="17" t="str">
        <f>IF(EXACT("Percent", Pets!C57),,IF(EXACT("Count", Pets!C57),,IF(EXACT("", Pets!C57),,Pets!C57)))</f>
        <v>Skunk</v>
      </c>
      <c r="D932" s="46" t="str">
        <f>IF(EXACT("Percent", Pets!C57),,IF(EXACT("Count", Pets!C57),,IF(EXACT("", Pets!C57),,Pets!D57)))</f>
        <v/>
      </c>
    </row>
    <row r="933">
      <c r="A933" s="17" t="s">
        <v>4</v>
      </c>
      <c r="B933" s="17" t="str">
        <f>IF(EXACT("Percent", Pets!$C57),,IF(EXACT("Count", Pets!$C57),,IF(EXACT("", Pets!$C57),,Pets!$B57)))</f>
        <v>Uncommon</v>
      </c>
      <c r="C933" s="17" t="str">
        <f>IF(EXACT("Percent", Pets!$C57),,IF(EXACT("Count", Pets!$C57),,IF(EXACT("", Pets!$C57),,Pets!$C57)))</f>
        <v>Skunk</v>
      </c>
      <c r="D933" s="46" t="str">
        <f>IF(EXACT("Percent", Pets!$C57),,IF(EXACT("Count", Pets!$C57),,IF(EXACT("", Pets!$C57),,Pets!$E57)))</f>
        <v/>
      </c>
    </row>
    <row r="934">
      <c r="A934" s="17" t="s">
        <v>5</v>
      </c>
      <c r="B934" s="17" t="str">
        <f>IF(EXACT("Percent", Pets!$C57),,IF(EXACT("Count", Pets!$C57),,IF(EXACT("", Pets!$C57),,Pets!$B57)))</f>
        <v>Uncommon</v>
      </c>
      <c r="C934" s="17" t="str">
        <f>IF(EXACT("Percent", Pets!$C57),,IF(EXACT("Count", Pets!$C57),,IF(EXACT("", Pets!$C57),,Pets!$C57)))</f>
        <v>Skunk</v>
      </c>
      <c r="D934" s="46" t="str">
        <f>IF(EXACT("Percent", Pets!$C57),,IF(EXACT("Count", Pets!$C57),,IF(EXACT("", Pets!$C57),,Pets!$F57)))</f>
        <v/>
      </c>
    </row>
    <row r="935">
      <c r="A935" s="17" t="s">
        <v>6</v>
      </c>
      <c r="B935" s="17" t="str">
        <f>IF(EXACT("Percent", Pets!$C57),,IF(EXACT("Count", Pets!$C57),,IF(EXACT("", Pets!$C57),,Pets!$B57)))</f>
        <v>Uncommon</v>
      </c>
      <c r="C935" s="17" t="str">
        <f>IF(EXACT("Percent", Pets!$C57),,IF(EXACT("Count", Pets!$C57),,IF(EXACT("", Pets!$C57),,Pets!$C57)))</f>
        <v>Skunk</v>
      </c>
      <c r="D935" s="46" t="str">
        <f>IF(EXACT("Percent", Pets!$C57),,IF(EXACT("Count", Pets!$C57),,IF(EXACT("", Pets!$C57),,Pets!$G57)))</f>
        <v/>
      </c>
    </row>
    <row r="936">
      <c r="A936" s="17" t="s">
        <v>7</v>
      </c>
      <c r="B936" s="17" t="str">
        <f>IF(EXACT("Percent", Pets!$C57),,IF(EXACT("Count", Pets!$C57),,IF(EXACT("", Pets!$C57),,Pets!$B57)))</f>
        <v>Uncommon</v>
      </c>
      <c r="C936" s="17" t="str">
        <f>IF(EXACT("Percent", Pets!$C57),,IF(EXACT("Count", Pets!$C57),,IF(EXACT("", Pets!$C57),,Pets!$C57)))</f>
        <v>Skunk</v>
      </c>
      <c r="D936" s="46" t="str">
        <f>IF(EXACT("Percent", Pets!$C57),,IF(EXACT("Count", Pets!$C57),,IF(EXACT("", Pets!$C57),,Pets!$H57)))</f>
        <v/>
      </c>
    </row>
    <row r="937">
      <c r="A937" s="17" t="s">
        <v>3</v>
      </c>
      <c r="B937" s="17" t="str">
        <f>IF(EXACT("Percent", Pets!C31),,IF(EXACT("Count", Pets!C31),,IF(EXACT("", Pets!C31),,Pets!B31)))</f>
        <v>Common</v>
      </c>
      <c r="C937" s="17" t="str">
        <f>IF(EXACT("Percent", Pets!C31),,IF(EXACT("Count", Pets!C31),,IF(EXACT("", Pets!C31),,Pets!C31)))</f>
        <v>Sloth</v>
      </c>
      <c r="D937" s="46" t="str">
        <f>IF(EXACT("Percent", Pets!C31),,IF(EXACT("Count", Pets!C31),,IF(EXACT("", Pets!C31),,Pets!D31)))</f>
        <v/>
      </c>
    </row>
    <row r="938">
      <c r="A938" s="17" t="s">
        <v>4</v>
      </c>
      <c r="B938" s="17" t="str">
        <f>IF(EXACT("Percent", Pets!$C31),,IF(EXACT("Count", Pets!$C31),,IF(EXACT("", Pets!$C31),,Pets!$B31)))</f>
        <v>Common</v>
      </c>
      <c r="C938" s="17" t="str">
        <f>IF(EXACT("Percent", Pets!$C31),,IF(EXACT("Count", Pets!$C31),,IF(EXACT("", Pets!$C31),,Pets!$C31)))</f>
        <v>Sloth</v>
      </c>
      <c r="D938" s="46" t="str">
        <f>IF(EXACT("Percent", Pets!$C31),,IF(EXACT("Count", Pets!$C31),,IF(EXACT("", Pets!$C31),,Pets!$E31)))</f>
        <v/>
      </c>
    </row>
    <row r="939">
      <c r="A939" s="17" t="s">
        <v>5</v>
      </c>
      <c r="B939" s="17" t="str">
        <f>IF(EXACT("Percent", Pets!$C31),,IF(EXACT("Count", Pets!$C31),,IF(EXACT("", Pets!$C31),,Pets!$B31)))</f>
        <v>Common</v>
      </c>
      <c r="C939" s="17" t="str">
        <f>IF(EXACT("Percent", Pets!$C31),,IF(EXACT("Count", Pets!$C31),,IF(EXACT("", Pets!$C31),,Pets!$C31)))</f>
        <v>Sloth</v>
      </c>
      <c r="D939" s="46" t="str">
        <f>IF(EXACT("Percent", Pets!$C31),,IF(EXACT("Count", Pets!$C31),,IF(EXACT("", Pets!$C31),,Pets!$F31)))</f>
        <v/>
      </c>
    </row>
    <row r="940">
      <c r="A940" s="17" t="s">
        <v>6</v>
      </c>
      <c r="B940" s="17" t="str">
        <f>IF(EXACT("Percent", Pets!$C31),,IF(EXACT("Count", Pets!$C31),,IF(EXACT("", Pets!$C31),,Pets!$B31)))</f>
        <v>Common</v>
      </c>
      <c r="C940" s="17" t="str">
        <f>IF(EXACT("Percent", Pets!$C31),,IF(EXACT("Count", Pets!$C31),,IF(EXACT("", Pets!$C31),,Pets!$C31)))</f>
        <v>Sloth</v>
      </c>
      <c r="D940" s="46" t="str">
        <f>IF(EXACT("Percent", Pets!$C31),,IF(EXACT("Count", Pets!$C31),,IF(EXACT("", Pets!$C31),,Pets!$G31)))</f>
        <v/>
      </c>
    </row>
    <row r="941">
      <c r="A941" s="17" t="s">
        <v>7</v>
      </c>
      <c r="B941" s="17" t="str">
        <f>IF(EXACT("Percent", Pets!$C31),,IF(EXACT("Count", Pets!$C31),,IF(EXACT("", Pets!$C31),,Pets!$B31)))</f>
        <v>Common</v>
      </c>
      <c r="C941" s="17" t="str">
        <f>IF(EXACT("Percent", Pets!$C31),,IF(EXACT("Count", Pets!$C31),,IF(EXACT("", Pets!$C31),,Pets!$C31)))</f>
        <v>Sloth</v>
      </c>
      <c r="D941" s="46" t="str">
        <f>IF(EXACT("Percent", Pets!$C31),,IF(EXACT("Count", Pets!$C31),,IF(EXACT("", Pets!$C31),,Pets!$H31)))</f>
        <v/>
      </c>
    </row>
    <row r="942">
      <c r="A942" s="17" t="s">
        <v>3</v>
      </c>
      <c r="B942" s="17" t="str">
        <f>IF(EXACT("Percent", Pets!C105),,IF(EXACT("Count", Pets!C105),,IF(EXACT("", Pets!C105),,Pets!B105)))</f>
        <v>Rare</v>
      </c>
      <c r="C942" s="17" t="str">
        <f>IF(EXACT("Percent", Pets!C105),,IF(EXACT("Count", Pets!C105),,IF(EXACT("", Pets!C105),,Pets!C105)))</f>
        <v>Snow Leopard</v>
      </c>
      <c r="D942" s="46" t="str">
        <f>IF(EXACT("Percent", Pets!C105),,IF(EXACT("Count", Pets!C105),,IF(EXACT("", Pets!C105),,Pets!D105)))</f>
        <v/>
      </c>
    </row>
    <row r="943">
      <c r="A943" s="17" t="s">
        <v>4</v>
      </c>
      <c r="B943" s="17" t="str">
        <f>IF(EXACT("Percent", Pets!$C105),,IF(EXACT("Count", Pets!$C105),,IF(EXACT("", Pets!$C105),,Pets!$B105)))</f>
        <v>Rare</v>
      </c>
      <c r="C943" s="17" t="str">
        <f>IF(EXACT("Percent", Pets!$C105),,IF(EXACT("Count", Pets!$C105),,IF(EXACT("", Pets!$C105),,Pets!$C105)))</f>
        <v>Snow Leopard</v>
      </c>
      <c r="D943" s="46" t="str">
        <f>IF(EXACT("Percent", Pets!$C105),,IF(EXACT("Count", Pets!$C105),,IF(EXACT("", Pets!$C105),,Pets!$E105)))</f>
        <v/>
      </c>
    </row>
    <row r="944">
      <c r="A944" s="17" t="s">
        <v>5</v>
      </c>
      <c r="B944" s="17" t="str">
        <f>IF(EXACT("Percent", Pets!$C105),,IF(EXACT("Count", Pets!$C105),,IF(EXACT("", Pets!$C105),,Pets!$B105)))</f>
        <v>Rare</v>
      </c>
      <c r="C944" s="17" t="str">
        <f>IF(EXACT("Percent", Pets!$C105),,IF(EXACT("Count", Pets!$C105),,IF(EXACT("", Pets!$C105),,Pets!$C105)))</f>
        <v>Snow Leopard</v>
      </c>
      <c r="D944" s="46" t="str">
        <f>IF(EXACT("Percent", Pets!$C105),,IF(EXACT("Count", Pets!$C105),,IF(EXACT("", Pets!$C105),,Pets!$F105)))</f>
        <v/>
      </c>
    </row>
    <row r="945">
      <c r="A945" s="17" t="s">
        <v>6</v>
      </c>
      <c r="B945" s="17" t="str">
        <f>IF(EXACT("Percent", Pets!$C105),,IF(EXACT("Count", Pets!$C105),,IF(EXACT("", Pets!$C105),,Pets!$B105)))</f>
        <v>Rare</v>
      </c>
      <c r="C945" s="17" t="str">
        <f>IF(EXACT("Percent", Pets!$C105),,IF(EXACT("Count", Pets!$C105),,IF(EXACT("", Pets!$C105),,Pets!$C105)))</f>
        <v>Snow Leopard</v>
      </c>
      <c r="D945" s="46" t="str">
        <f>IF(EXACT("Percent", Pets!$C105),,IF(EXACT("Count", Pets!$C105),,IF(EXACT("", Pets!$C105),,Pets!$G105)))</f>
        <v/>
      </c>
    </row>
    <row r="946">
      <c r="A946" s="17" t="s">
        <v>7</v>
      </c>
      <c r="B946" s="17" t="str">
        <f>IF(EXACT("Percent", Pets!$C105),,IF(EXACT("Count", Pets!$C105),,IF(EXACT("", Pets!$C105),,Pets!$B105)))</f>
        <v>Rare</v>
      </c>
      <c r="C946" s="17" t="str">
        <f>IF(EXACT("Percent", Pets!$C105),,IF(EXACT("Count", Pets!$C105),,IF(EXACT("", Pets!$C105),,Pets!$C105)))</f>
        <v>Snow Leopard</v>
      </c>
      <c r="D946" s="46" t="str">
        <f>IF(EXACT("Percent", Pets!$C105),,IF(EXACT("Count", Pets!$C105),,IF(EXACT("", Pets!$C105),,Pets!$H105)))</f>
        <v/>
      </c>
    </row>
    <row r="947">
      <c r="A947" s="17" t="s">
        <v>3</v>
      </c>
      <c r="B947" s="17" t="str">
        <f>IF(EXACT("Percent", Pets!C69),,IF(EXACT("Count", Pets!C69),,IF(EXACT("", Pets!C69),,Pets!B69)))</f>
        <v>Uncommon</v>
      </c>
      <c r="C947" s="17" t="str">
        <f>IF(EXACT("Percent", Pets!C69),,IF(EXACT("Count", Pets!C69),,IF(EXACT("", Pets!C69),,Pets!C69)))</f>
        <v>Snow Monkey</v>
      </c>
      <c r="D947" s="46" t="str">
        <f>IF(EXACT("Percent", Pets!C69),,IF(EXACT("Count", Pets!C69),,IF(EXACT("", Pets!C69),,Pets!D69)))</f>
        <v/>
      </c>
    </row>
    <row r="948">
      <c r="A948" s="17" t="s">
        <v>4</v>
      </c>
      <c r="B948" s="17" t="str">
        <f>IF(EXACT("Percent", Pets!$C69),,IF(EXACT("Count", Pets!$C69),,IF(EXACT("", Pets!$C69),,Pets!$B69)))</f>
        <v>Uncommon</v>
      </c>
      <c r="C948" s="17" t="str">
        <f>IF(EXACT("Percent", Pets!$C69),,IF(EXACT("Count", Pets!$C69),,IF(EXACT("", Pets!$C69),,Pets!$C69)))</f>
        <v>Snow Monkey</v>
      </c>
      <c r="D948" s="46" t="str">
        <f>IF(EXACT("Percent", Pets!$C69),,IF(EXACT("Count", Pets!$C69),,IF(EXACT("", Pets!$C69),,Pets!$E69)))</f>
        <v/>
      </c>
    </row>
    <row r="949">
      <c r="A949" s="17" t="s">
        <v>5</v>
      </c>
      <c r="B949" s="17" t="str">
        <f>IF(EXACT("Percent", Pets!$C69),,IF(EXACT("Count", Pets!$C69),,IF(EXACT("", Pets!$C69),,Pets!$B69)))</f>
        <v>Uncommon</v>
      </c>
      <c r="C949" s="17" t="str">
        <f>IF(EXACT("Percent", Pets!$C69),,IF(EXACT("Count", Pets!$C69),,IF(EXACT("", Pets!$C69),,Pets!$C69)))</f>
        <v>Snow Monkey</v>
      </c>
      <c r="D949" s="46" t="str">
        <f>IF(EXACT("Percent", Pets!$C69),,IF(EXACT("Count", Pets!$C69),,IF(EXACT("", Pets!$C69),,Pets!$F69)))</f>
        <v/>
      </c>
    </row>
    <row r="950">
      <c r="A950" s="17" t="s">
        <v>6</v>
      </c>
      <c r="B950" s="17" t="str">
        <f>IF(EXACT("Percent", Pets!$C69),,IF(EXACT("Count", Pets!$C69),,IF(EXACT("", Pets!$C69),,Pets!$B69)))</f>
        <v>Uncommon</v>
      </c>
      <c r="C950" s="17" t="str">
        <f>IF(EXACT("Percent", Pets!$C69),,IF(EXACT("Count", Pets!$C69),,IF(EXACT("", Pets!$C69),,Pets!$C69)))</f>
        <v>Snow Monkey</v>
      </c>
      <c r="D950" s="46" t="str">
        <f>IF(EXACT("Percent", Pets!$C69),,IF(EXACT("Count", Pets!$C69),,IF(EXACT("", Pets!$C69),,Pets!$G69)))</f>
        <v/>
      </c>
    </row>
    <row r="951">
      <c r="A951" s="17" t="s">
        <v>7</v>
      </c>
      <c r="B951" s="17" t="str">
        <f>IF(EXACT("Percent", Pets!$C69),,IF(EXACT("Count", Pets!$C69),,IF(EXACT("", Pets!$C69),,Pets!$B69)))</f>
        <v>Uncommon</v>
      </c>
      <c r="C951" s="17" t="str">
        <f>IF(EXACT("Percent", Pets!$C69),,IF(EXACT("Count", Pets!$C69),,IF(EXACT("", Pets!$C69),,Pets!$C69)))</f>
        <v>Snow Monkey</v>
      </c>
      <c r="D951" s="46" t="str">
        <f>IF(EXACT("Percent", Pets!$C69),,IF(EXACT("Count", Pets!$C69),,IF(EXACT("", Pets!$C69),,Pets!$H69)))</f>
        <v/>
      </c>
    </row>
    <row r="952">
      <c r="A952" s="17" t="s">
        <v>3</v>
      </c>
      <c r="B952" s="17" t="str">
        <f>IF(EXACT("Percent", Pets!C71),,IF(EXACT("Count", Pets!C71),,IF(EXACT("", Pets!C71),,Pets!B71)))</f>
        <v>Uncommon</v>
      </c>
      <c r="C952" s="17" t="str">
        <f>IF(EXACT("Percent", Pets!C71),,IF(EXACT("Count", Pets!C71),,IF(EXACT("", Pets!C71),,Pets!C71)))</f>
        <v>Snowy Owl</v>
      </c>
      <c r="D952" s="46" t="str">
        <f>IF(EXACT("Percent", Pets!C71),,IF(EXACT("Count", Pets!C71),,IF(EXACT("", Pets!C71),,Pets!D71)))</f>
        <v/>
      </c>
    </row>
    <row r="953">
      <c r="A953" s="17" t="s">
        <v>4</v>
      </c>
      <c r="B953" s="17" t="str">
        <f>IF(EXACT("Percent", Pets!$C71),,IF(EXACT("Count", Pets!$C71),,IF(EXACT("", Pets!$C71),,Pets!$B71)))</f>
        <v>Uncommon</v>
      </c>
      <c r="C953" s="17" t="str">
        <f>IF(EXACT("Percent", Pets!$C71),,IF(EXACT("Count", Pets!$C71),,IF(EXACT("", Pets!$C71),,Pets!$C71)))</f>
        <v>Snowy Owl</v>
      </c>
      <c r="D953" s="46" t="str">
        <f>IF(EXACT("Percent", Pets!$C71),,IF(EXACT("Count", Pets!$C71),,IF(EXACT("", Pets!$C71),,Pets!$E71)))</f>
        <v/>
      </c>
    </row>
    <row r="954">
      <c r="A954" s="17" t="s">
        <v>5</v>
      </c>
      <c r="B954" s="17" t="str">
        <f>IF(EXACT("Percent", Pets!$C71),,IF(EXACT("Count", Pets!$C71),,IF(EXACT("", Pets!$C71),,Pets!$B71)))</f>
        <v>Uncommon</v>
      </c>
      <c r="C954" s="17" t="str">
        <f>IF(EXACT("Percent", Pets!$C71),,IF(EXACT("Count", Pets!$C71),,IF(EXACT("", Pets!$C71),,Pets!$C71)))</f>
        <v>Snowy Owl</v>
      </c>
      <c r="D954" s="46" t="str">
        <f>IF(EXACT("Percent", Pets!$C71),,IF(EXACT("Count", Pets!$C71),,IF(EXACT("", Pets!$C71),,Pets!$F71)))</f>
        <v/>
      </c>
    </row>
    <row r="955">
      <c r="A955" s="17" t="s">
        <v>6</v>
      </c>
      <c r="B955" s="17" t="str">
        <f>IF(EXACT("Percent", Pets!$C71),,IF(EXACT("Count", Pets!$C71),,IF(EXACT("", Pets!$C71),,Pets!$B71)))</f>
        <v>Uncommon</v>
      </c>
      <c r="C955" s="17" t="str">
        <f>IF(EXACT("Percent", Pets!$C71),,IF(EXACT("Count", Pets!$C71),,IF(EXACT("", Pets!$C71),,Pets!$C71)))</f>
        <v>Snowy Owl</v>
      </c>
      <c r="D955" s="46" t="str">
        <f>IF(EXACT("Percent", Pets!$C71),,IF(EXACT("Count", Pets!$C71),,IF(EXACT("", Pets!$C71),,Pets!$G71)))</f>
        <v/>
      </c>
    </row>
    <row r="956">
      <c r="A956" s="17" t="s">
        <v>7</v>
      </c>
      <c r="B956" s="17" t="str">
        <f>IF(EXACT("Percent", Pets!$C71),,IF(EXACT("Count", Pets!$C71),,IF(EXACT("", Pets!$C71),,Pets!$B71)))</f>
        <v>Uncommon</v>
      </c>
      <c r="C956" s="17" t="str">
        <f>IF(EXACT("Percent", Pets!$C71),,IF(EXACT("Count", Pets!$C71),,IF(EXACT("", Pets!$C71),,Pets!$C71)))</f>
        <v>Snowy Owl</v>
      </c>
      <c r="D956" s="46" t="str">
        <f>IF(EXACT("Percent", Pets!$C71),,IF(EXACT("Count", Pets!$C71),,IF(EXACT("", Pets!$C71),,Pets!$H71)))</f>
        <v/>
      </c>
    </row>
    <row r="957">
      <c r="A957" s="17" t="s">
        <v>3</v>
      </c>
      <c r="B957" s="17" t="str">
        <f>IF(EXACT("Percent", Pets!C76),,IF(EXACT("Count", Pets!C76),,IF(EXACT("", Pets!C76),,Pets!B76)))</f>
        <v>Uncommon</v>
      </c>
      <c r="C957" s="17" t="str">
        <f>IF(EXACT("Percent", Pets!C76),,IF(EXACT("Count", Pets!C76),,IF(EXACT("", Pets!C76),,Pets!C76)))</f>
        <v>Sour Turnipa</v>
      </c>
      <c r="D957" s="46" t="str">
        <f>IF(EXACT("Percent", Pets!C76),,IF(EXACT("Count", Pets!C76),,IF(EXACT("", Pets!C76),,Pets!D76)))</f>
        <v/>
      </c>
    </row>
    <row r="958">
      <c r="A958" s="17" t="s">
        <v>4</v>
      </c>
      <c r="B958" s="17" t="str">
        <f>IF(EXACT("Percent", Pets!$C76),,IF(EXACT("Count", Pets!$C76),,IF(EXACT("", Pets!$C76),,Pets!$B76)))</f>
        <v>Uncommon</v>
      </c>
      <c r="C958" s="17" t="str">
        <f>IF(EXACT("Percent", Pets!$C76),,IF(EXACT("Count", Pets!$C76),,IF(EXACT("", Pets!$C76),,Pets!$C76)))</f>
        <v>Sour Turnipa</v>
      </c>
      <c r="D958" s="46" t="str">
        <f>IF(EXACT("Percent", Pets!$C76),,IF(EXACT("Count", Pets!$C76),,IF(EXACT("", Pets!$C76),,Pets!$E76)))</f>
        <v/>
      </c>
    </row>
    <row r="959">
      <c r="A959" s="17" t="s">
        <v>5</v>
      </c>
      <c r="B959" s="17" t="str">
        <f>IF(EXACT("Percent", Pets!$C76),,IF(EXACT("Count", Pets!$C76),,IF(EXACT("", Pets!$C76),,Pets!$B76)))</f>
        <v>Uncommon</v>
      </c>
      <c r="C959" s="17" t="str">
        <f>IF(EXACT("Percent", Pets!$C76),,IF(EXACT("Count", Pets!$C76),,IF(EXACT("", Pets!$C76),,Pets!$C76)))</f>
        <v>Sour Turnipa</v>
      </c>
      <c r="D959" s="46" t="str">
        <f>IF(EXACT("Percent", Pets!$C76),,IF(EXACT("Count", Pets!$C76),,IF(EXACT("", Pets!$C76),,Pets!$F76)))</f>
        <v/>
      </c>
    </row>
    <row r="960">
      <c r="A960" s="17" t="s">
        <v>6</v>
      </c>
      <c r="B960" s="17" t="str">
        <f>IF(EXACT("Percent", Pets!$C76),,IF(EXACT("Count", Pets!$C76),,IF(EXACT("", Pets!$C76),,Pets!$B76)))</f>
        <v>Uncommon</v>
      </c>
      <c r="C960" s="17" t="str">
        <f>IF(EXACT("Percent", Pets!$C76),,IF(EXACT("Count", Pets!$C76),,IF(EXACT("", Pets!$C76),,Pets!$C76)))</f>
        <v>Sour Turnipa</v>
      </c>
      <c r="D960" s="46" t="str">
        <f>IF(EXACT("Percent", Pets!$C76),,IF(EXACT("Count", Pets!$C76),,IF(EXACT("", Pets!$C76),,Pets!$G76)))</f>
        <v/>
      </c>
    </row>
    <row r="961">
      <c r="A961" s="17" t="s">
        <v>7</v>
      </c>
      <c r="B961" s="17" t="str">
        <f>IF(EXACT("Percent", Pets!$C76),,IF(EXACT("Count", Pets!$C76),,IF(EXACT("", Pets!$C76),,Pets!$B76)))</f>
        <v>Uncommon</v>
      </c>
      <c r="C961" s="17" t="str">
        <f>IF(EXACT("Percent", Pets!$C76),,IF(EXACT("Count", Pets!$C76),,IF(EXACT("", Pets!$C76),,Pets!$C76)))</f>
        <v>Sour Turnipa</v>
      </c>
      <c r="D961" s="46" t="str">
        <f>IF(EXACT("Percent", Pets!$C76),,IF(EXACT("Count", Pets!$C76),,IF(EXACT("", Pets!$C76),,Pets!$H76)))</f>
        <v/>
      </c>
    </row>
    <row r="962">
      <c r="A962" s="17" t="s">
        <v>3</v>
      </c>
      <c r="B962" s="17" t="str">
        <f>IF(EXACT("Percent", Pets!C187),,IF(EXACT("Count", Pets!C187),,IF(EXACT("", Pets!C187),,Pets!B187)))</f>
        <v>Epic</v>
      </c>
      <c r="C962" s="17" t="str">
        <f>IF(EXACT("Percent", Pets!C187),,IF(EXACT("Count", Pets!C187),,IF(EXACT("", Pets!C187),,Pets!C187)))</f>
        <v>Spider</v>
      </c>
      <c r="D962" s="46" t="str">
        <f>IF(EXACT("Percent", Pets!C187),,IF(EXACT("Count", Pets!C187),,IF(EXACT("", Pets!C187),,Pets!D187)))</f>
        <v/>
      </c>
    </row>
    <row r="963">
      <c r="A963" s="17" t="s">
        <v>4</v>
      </c>
      <c r="B963" s="17" t="str">
        <f>IF(EXACT("Percent", Pets!$C187),,IF(EXACT("Count", Pets!$C187),,IF(EXACT("", Pets!$C187),,Pets!$B187)))</f>
        <v>Epic</v>
      </c>
      <c r="C963" s="17" t="str">
        <f>IF(EXACT("Percent", Pets!$C187),,IF(EXACT("Count", Pets!$C187),,IF(EXACT("", Pets!$C187),,Pets!$C187)))</f>
        <v>Spider</v>
      </c>
      <c r="D963" s="46" t="str">
        <f>IF(EXACT("Percent", Pets!$C187),,IF(EXACT("Count", Pets!$C187),,IF(EXACT("", Pets!$C187),,Pets!$E187)))</f>
        <v/>
      </c>
    </row>
    <row r="964">
      <c r="A964" s="17" t="s">
        <v>5</v>
      </c>
      <c r="B964" s="17" t="str">
        <f>IF(EXACT("Percent", Pets!$C187),,IF(EXACT("Count", Pets!$C187),,IF(EXACT("", Pets!$C187),,Pets!$B187)))</f>
        <v>Epic</v>
      </c>
      <c r="C964" s="17" t="str">
        <f>IF(EXACT("Percent", Pets!$C187),,IF(EXACT("Count", Pets!$C187),,IF(EXACT("", Pets!$C187),,Pets!$C187)))</f>
        <v>Spider</v>
      </c>
      <c r="D964" s="46" t="str">
        <f>IF(EXACT("Percent", Pets!$C187),,IF(EXACT("Count", Pets!$C187),,IF(EXACT("", Pets!$C187),,Pets!$F187)))</f>
        <v/>
      </c>
    </row>
    <row r="965">
      <c r="A965" s="17" t="s">
        <v>6</v>
      </c>
      <c r="B965" s="17" t="str">
        <f>IF(EXACT("Percent", Pets!$C187),,IF(EXACT("Count", Pets!$C187),,IF(EXACT("", Pets!$C187),,Pets!$B187)))</f>
        <v>Epic</v>
      </c>
      <c r="C965" s="17" t="str">
        <f>IF(EXACT("Percent", Pets!$C187),,IF(EXACT("Count", Pets!$C187),,IF(EXACT("", Pets!$C187),,Pets!$C187)))</f>
        <v>Spider</v>
      </c>
      <c r="D965" s="46" t="str">
        <f>IF(EXACT("Percent", Pets!$C187),,IF(EXACT("Count", Pets!$C187),,IF(EXACT("", Pets!$C187),,Pets!$G187)))</f>
        <v/>
      </c>
    </row>
    <row r="966">
      <c r="A966" s="17" t="s">
        <v>7</v>
      </c>
      <c r="B966" s="17" t="str">
        <f>IF(EXACT("Percent", Pets!$C187),,IF(EXACT("Count", Pets!$C187),,IF(EXACT("", Pets!$C187),,Pets!$B187)))</f>
        <v>Epic</v>
      </c>
      <c r="C966" s="17" t="str">
        <f>IF(EXACT("Percent", Pets!$C187),,IF(EXACT("Count", Pets!$C187),,IF(EXACT("", Pets!$C187),,Pets!$C187)))</f>
        <v>Spider</v>
      </c>
      <c r="D966" s="46" t="str">
        <f>IF(EXACT("Percent", Pets!$C187),,IF(EXACT("Count", Pets!$C187),,IF(EXACT("", Pets!$C187),,Pets!$H187)))</f>
        <v/>
      </c>
    </row>
    <row r="967">
      <c r="A967" s="17" t="s">
        <v>3</v>
      </c>
      <c r="B967" s="17" t="str">
        <f>IF(EXACT("Percent", Pets!C221),,IF(EXACT("Count", Pets!C221),,IF(EXACT("", Pets!C221),,Pets!B221)))</f>
        <v>Legendary</v>
      </c>
      <c r="C967" s="17" t="str">
        <f>IF(EXACT("Percent", Pets!C221),,IF(EXACT("Count", Pets!C221),,IF(EXACT("", Pets!C221),,Pets!C221)))</f>
        <v>Spider King</v>
      </c>
      <c r="D967" s="46" t="str">
        <f>IF(EXACT("Percent", Pets!C221),,IF(EXACT("Count", Pets!C221),,IF(EXACT("", Pets!C221),,Pets!D221)))</f>
        <v/>
      </c>
    </row>
    <row r="968">
      <c r="A968" s="17" t="s">
        <v>4</v>
      </c>
      <c r="B968" s="17" t="str">
        <f>IF(EXACT("Percent", Pets!$C221),,IF(EXACT("Count", Pets!$C221),,IF(EXACT("", Pets!$C221),,Pets!$B221)))</f>
        <v>Legendary</v>
      </c>
      <c r="C968" s="17" t="str">
        <f>IF(EXACT("Percent", Pets!$C221),,IF(EXACT("Count", Pets!$C221),,IF(EXACT("", Pets!$C221),,Pets!$C221)))</f>
        <v>Spider King</v>
      </c>
      <c r="D968" s="46" t="str">
        <f>IF(EXACT("Percent", Pets!$C221),,IF(EXACT("Count", Pets!$C221),,IF(EXACT("", Pets!$C221),,Pets!$E221)))</f>
        <v/>
      </c>
    </row>
    <row r="969">
      <c r="A969" s="17" t="s">
        <v>5</v>
      </c>
      <c r="B969" s="17" t="str">
        <f>IF(EXACT("Percent", Pets!$C221),,IF(EXACT("Count", Pets!$C221),,IF(EXACT("", Pets!$C221),,Pets!$B221)))</f>
        <v>Legendary</v>
      </c>
      <c r="C969" s="17" t="str">
        <f>IF(EXACT("Percent", Pets!$C221),,IF(EXACT("Count", Pets!$C221),,IF(EXACT("", Pets!$C221),,Pets!$C221)))</f>
        <v>Spider King</v>
      </c>
      <c r="D969" s="46" t="str">
        <f>IF(EXACT("Percent", Pets!$C221),,IF(EXACT("Count", Pets!$C221),,IF(EXACT("", Pets!$C221),,Pets!$F221)))</f>
        <v/>
      </c>
    </row>
    <row r="970">
      <c r="A970" s="17" t="s">
        <v>6</v>
      </c>
      <c r="B970" s="17" t="str">
        <f>IF(EXACT("Percent", Pets!$C221),,IF(EXACT("Count", Pets!$C221),,IF(EXACT("", Pets!$C221),,Pets!$B221)))</f>
        <v>Legendary</v>
      </c>
      <c r="C970" s="17" t="str">
        <f>IF(EXACT("Percent", Pets!$C221),,IF(EXACT("Count", Pets!$C221),,IF(EXACT("", Pets!$C221),,Pets!$C221)))</f>
        <v>Spider King</v>
      </c>
      <c r="D970" s="46" t="str">
        <f>IF(EXACT("Percent", Pets!$C221),,IF(EXACT("Count", Pets!$C221),,IF(EXACT("", Pets!$C221),,Pets!$G221)))</f>
        <v/>
      </c>
    </row>
    <row r="971">
      <c r="A971" s="17" t="s">
        <v>7</v>
      </c>
      <c r="B971" s="17" t="str">
        <f>IF(EXACT("Percent", Pets!$C221),,IF(EXACT("Count", Pets!$C221),,IF(EXACT("", Pets!$C221),,Pets!$B221)))</f>
        <v>Legendary</v>
      </c>
      <c r="C971" s="17" t="str">
        <f>IF(EXACT("Percent", Pets!$C221),,IF(EXACT("Count", Pets!$C221),,IF(EXACT("", Pets!$C221),,Pets!$C221)))</f>
        <v>Spider King</v>
      </c>
      <c r="D971" s="46" t="str">
        <f>IF(EXACT("Percent", Pets!$C221),,IF(EXACT("Count", Pets!$C221),,IF(EXACT("", Pets!$C221),,Pets!$H221)))</f>
        <v/>
      </c>
    </row>
    <row r="972">
      <c r="A972" s="17" t="s">
        <v>3</v>
      </c>
      <c r="B972" s="17" t="str">
        <f>IF(EXACT("Percent", Pets!C144),,IF(EXACT("Count", Pets!C144),,IF(EXACT("", Pets!C144),,Pets!B144)))</f>
        <v>Rare</v>
      </c>
      <c r="C972" s="17" t="str">
        <f>IF(EXACT("Percent", Pets!C144),,IF(EXACT("Count", Pets!C144),,IF(EXACT("", Pets!C144),,Pets!C144)))</f>
        <v>Spikey Moomoo</v>
      </c>
      <c r="D972" s="46" t="str">
        <f>IF(EXACT("Percent", Pets!C144),,IF(EXACT("Count", Pets!C144),,IF(EXACT("", Pets!C144),,Pets!D144)))</f>
        <v/>
      </c>
    </row>
    <row r="973">
      <c r="A973" s="17" t="s">
        <v>4</v>
      </c>
      <c r="B973" s="17" t="str">
        <f>IF(EXACT("Percent", Pets!$C144),,IF(EXACT("Count", Pets!$C144),,IF(EXACT("", Pets!$C144),,Pets!$B144)))</f>
        <v>Rare</v>
      </c>
      <c r="C973" s="17" t="str">
        <f>IF(EXACT("Percent", Pets!$C144),,IF(EXACT("Count", Pets!$C144),,IF(EXACT("", Pets!$C144),,Pets!$C144)))</f>
        <v>Spikey Moomoo</v>
      </c>
      <c r="D973" s="46" t="str">
        <f>IF(EXACT("Percent", Pets!$C144),,IF(EXACT("Count", Pets!$C144),,IF(EXACT("", Pets!$C144),,Pets!$E144)))</f>
        <v/>
      </c>
    </row>
    <row r="974">
      <c r="A974" s="17" t="s">
        <v>5</v>
      </c>
      <c r="B974" s="17" t="str">
        <f>IF(EXACT("Percent", Pets!$C144),,IF(EXACT("Count", Pets!$C144),,IF(EXACT("", Pets!$C144),,Pets!$B144)))</f>
        <v>Rare</v>
      </c>
      <c r="C974" s="17" t="str">
        <f>IF(EXACT("Percent", Pets!$C144),,IF(EXACT("Count", Pets!$C144),,IF(EXACT("", Pets!$C144),,Pets!$C144)))</f>
        <v>Spikey Moomoo</v>
      </c>
      <c r="D974" s="46" t="str">
        <f>IF(EXACT("Percent", Pets!$C144),,IF(EXACT("Count", Pets!$C144),,IF(EXACT("", Pets!$C144),,Pets!$F144)))</f>
        <v/>
      </c>
    </row>
    <row r="975">
      <c r="A975" s="17" t="s">
        <v>6</v>
      </c>
      <c r="B975" s="17" t="str">
        <f>IF(EXACT("Percent", Pets!$C144),,IF(EXACT("Count", Pets!$C144),,IF(EXACT("", Pets!$C144),,Pets!$B144)))</f>
        <v>Rare</v>
      </c>
      <c r="C975" s="17" t="str">
        <f>IF(EXACT("Percent", Pets!$C144),,IF(EXACT("Count", Pets!$C144),,IF(EXACT("", Pets!$C144),,Pets!$C144)))</f>
        <v>Spikey Moomoo</v>
      </c>
      <c r="D975" s="46" t="str">
        <f>IF(EXACT("Percent", Pets!$C144),,IF(EXACT("Count", Pets!$C144),,IF(EXACT("", Pets!$C144),,Pets!$G144)))</f>
        <v/>
      </c>
    </row>
    <row r="976">
      <c r="A976" s="17" t="s">
        <v>7</v>
      </c>
      <c r="B976" s="17" t="str">
        <f>IF(EXACT("Percent", Pets!$C144),,IF(EXACT("Count", Pets!$C144),,IF(EXACT("", Pets!$C144),,Pets!$B144)))</f>
        <v>Rare</v>
      </c>
      <c r="C976" s="17" t="str">
        <f>IF(EXACT("Percent", Pets!$C144),,IF(EXACT("Count", Pets!$C144),,IF(EXACT("", Pets!$C144),,Pets!$C144)))</f>
        <v>Spikey Moomoo</v>
      </c>
      <c r="D976" s="46" t="str">
        <f>IF(EXACT("Percent", Pets!$C144),,IF(EXACT("Count", Pets!$C144),,IF(EXACT("", Pets!$C144),,Pets!$H144)))</f>
        <v/>
      </c>
    </row>
    <row r="977">
      <c r="A977" s="17" t="s">
        <v>3</v>
      </c>
      <c r="B977" s="17" t="str">
        <f>IF(EXACT("Percent", Pets!C82),,IF(EXACT("Count", Pets!C82),,IF(EXACT("", Pets!C82),,Pets!B82)))</f>
        <v>Uncommon</v>
      </c>
      <c r="C977" s="17" t="str">
        <f>IF(EXACT("Percent", Pets!C82),,IF(EXACT("Count", Pets!C82),,IF(EXACT("", Pets!C82),,Pets!C82)))</f>
        <v>Spikey Shroom</v>
      </c>
      <c r="D977" s="46" t="str">
        <f>IF(EXACT("Percent", Pets!C82),,IF(EXACT("Count", Pets!C82),,IF(EXACT("", Pets!C82),,Pets!D82)))</f>
        <v/>
      </c>
    </row>
    <row r="978">
      <c r="A978" s="17" t="s">
        <v>4</v>
      </c>
      <c r="B978" s="17" t="str">
        <f>IF(EXACT("Percent", Pets!$C82),,IF(EXACT("Count", Pets!$C82),,IF(EXACT("", Pets!$C82),,Pets!$B82)))</f>
        <v>Uncommon</v>
      </c>
      <c r="C978" s="17" t="str">
        <f>IF(EXACT("Percent", Pets!$C82),,IF(EXACT("Count", Pets!$C82),,IF(EXACT("", Pets!$C82),,Pets!$C82)))</f>
        <v>Spikey Shroom</v>
      </c>
      <c r="D978" s="46" t="str">
        <f>IF(EXACT("Percent", Pets!$C82),,IF(EXACT("Count", Pets!$C82),,IF(EXACT("", Pets!$C82),,Pets!$E82)))</f>
        <v/>
      </c>
    </row>
    <row r="979">
      <c r="A979" s="17" t="s">
        <v>5</v>
      </c>
      <c r="B979" s="17" t="str">
        <f>IF(EXACT("Percent", Pets!$C82),,IF(EXACT("Count", Pets!$C82),,IF(EXACT("", Pets!$C82),,Pets!$B82)))</f>
        <v>Uncommon</v>
      </c>
      <c r="C979" s="17" t="str">
        <f>IF(EXACT("Percent", Pets!$C82),,IF(EXACT("Count", Pets!$C82),,IF(EXACT("", Pets!$C82),,Pets!$C82)))</f>
        <v>Spikey Shroom</v>
      </c>
      <c r="D979" s="46" t="str">
        <f>IF(EXACT("Percent", Pets!$C82),,IF(EXACT("Count", Pets!$C82),,IF(EXACT("", Pets!$C82),,Pets!$F82)))</f>
        <v/>
      </c>
    </row>
    <row r="980">
      <c r="A980" s="17" t="s">
        <v>6</v>
      </c>
      <c r="B980" s="17" t="str">
        <f>IF(EXACT("Percent", Pets!$C82),,IF(EXACT("Count", Pets!$C82),,IF(EXACT("", Pets!$C82),,Pets!$B82)))</f>
        <v>Uncommon</v>
      </c>
      <c r="C980" s="17" t="str">
        <f>IF(EXACT("Percent", Pets!$C82),,IF(EXACT("Count", Pets!$C82),,IF(EXACT("", Pets!$C82),,Pets!$C82)))</f>
        <v>Spikey Shroom</v>
      </c>
      <c r="D980" s="46" t="str">
        <f>IF(EXACT("Percent", Pets!$C82),,IF(EXACT("Count", Pets!$C82),,IF(EXACT("", Pets!$C82),,Pets!$G82)))</f>
        <v/>
      </c>
    </row>
    <row r="981">
      <c r="A981" s="17" t="s">
        <v>7</v>
      </c>
      <c r="B981" s="17" t="str">
        <f>IF(EXACT("Percent", Pets!$C82),,IF(EXACT("Count", Pets!$C82),,IF(EXACT("", Pets!$C82),,Pets!$B82)))</f>
        <v>Uncommon</v>
      </c>
      <c r="C981" s="17" t="str">
        <f>IF(EXACT("Percent", Pets!$C82),,IF(EXACT("Count", Pets!$C82),,IF(EXACT("", Pets!$C82),,Pets!$C82)))</f>
        <v>Spikey Shroom</v>
      </c>
      <c r="D981" s="46" t="str">
        <f>IF(EXACT("Percent", Pets!$C82),,IF(EXACT("Count", Pets!$C82),,IF(EXACT("", Pets!$C82),,Pets!$H82)))</f>
        <v/>
      </c>
    </row>
    <row r="982">
      <c r="A982" s="17" t="s">
        <v>3</v>
      </c>
      <c r="B982" s="17" t="str">
        <f>IF(EXACT("Percent", Pets!C5),,IF(EXACT("Count", Pets!C5),,IF(EXACT("", Pets!C5),,Pets!B5)))</f>
        <v>Common</v>
      </c>
      <c r="C982" s="17" t="str">
        <f>IF(EXACT("Percent", Pets!C5),,IF(EXACT("Count", Pets!C5),,IF(EXACT("", Pets!C5),,Pets!C5)))</f>
        <v>Spotted Cat</v>
      </c>
      <c r="D982" s="46" t="str">
        <f>IF(EXACT("Percent", Pets!C5),,IF(EXACT("Count", Pets!C5),,IF(EXACT("", Pets!C5),,Pets!D5)))</f>
        <v/>
      </c>
    </row>
    <row r="983">
      <c r="A983" s="17" t="s">
        <v>4</v>
      </c>
      <c r="B983" s="17" t="str">
        <f>IF(EXACT("Percent", Pets!$C5),,IF(EXACT("Count", Pets!$C5),,IF(EXACT("", Pets!$C5),,Pets!$B5)))</f>
        <v>Common</v>
      </c>
      <c r="C983" s="17" t="str">
        <f>IF(EXACT("Percent", Pets!$C5),,IF(EXACT("Count", Pets!$C5),,IF(EXACT("", Pets!$C5),,Pets!$C5)))</f>
        <v>Spotted Cat</v>
      </c>
      <c r="D983" s="46" t="str">
        <f>IF(EXACT("Percent", Pets!$C5),,IF(EXACT("Count", Pets!$C5),,IF(EXACT("", Pets!$C5),,Pets!$E5)))</f>
        <v/>
      </c>
    </row>
    <row r="984">
      <c r="A984" s="17" t="s">
        <v>5</v>
      </c>
      <c r="B984" s="17" t="str">
        <f>IF(EXACT("Percent", Pets!$C5),,IF(EXACT("Count", Pets!$C5),,IF(EXACT("", Pets!$C5),,Pets!$B5)))</f>
        <v>Common</v>
      </c>
      <c r="C984" s="17" t="str">
        <f>IF(EXACT("Percent", Pets!$C5),,IF(EXACT("Count", Pets!$C5),,IF(EXACT("", Pets!$C5),,Pets!$C5)))</f>
        <v>Spotted Cat</v>
      </c>
      <c r="D984" s="46" t="str">
        <f>IF(EXACT("Percent", Pets!$C5),,IF(EXACT("Count", Pets!$C5),,IF(EXACT("", Pets!$C5),,Pets!$F5)))</f>
        <v/>
      </c>
    </row>
    <row r="985">
      <c r="A985" s="17" t="s">
        <v>6</v>
      </c>
      <c r="B985" s="17" t="str">
        <f>IF(EXACT("Percent", Pets!$C5),,IF(EXACT("Count", Pets!$C5),,IF(EXACT("", Pets!$C5),,Pets!$B5)))</f>
        <v>Common</v>
      </c>
      <c r="C985" s="17" t="str">
        <f>IF(EXACT("Percent", Pets!$C5),,IF(EXACT("Count", Pets!$C5),,IF(EXACT("", Pets!$C5),,Pets!$C5)))</f>
        <v>Spotted Cat</v>
      </c>
      <c r="D985" s="46" t="str">
        <f>IF(EXACT("Percent", Pets!$C5),,IF(EXACT("Count", Pets!$C5),,IF(EXACT("", Pets!$C5),,Pets!$G5)))</f>
        <v/>
      </c>
    </row>
    <row r="986">
      <c r="A986" s="17" t="s">
        <v>7</v>
      </c>
      <c r="B986" s="17" t="str">
        <f>IF(EXACT("Percent", Pets!$C5),,IF(EXACT("Count", Pets!$C5),,IF(EXACT("", Pets!$C5),,Pets!$B5)))</f>
        <v>Common</v>
      </c>
      <c r="C986" s="17" t="str">
        <f>IF(EXACT("Percent", Pets!$C5),,IF(EXACT("Count", Pets!$C5),,IF(EXACT("", Pets!$C5),,Pets!$C5)))</f>
        <v>Spotted Cat</v>
      </c>
      <c r="D986" s="46" t="str">
        <f>IF(EXACT("Percent", Pets!$C5),,IF(EXACT("Count", Pets!$C5),,IF(EXACT("", Pets!$C5),,Pets!$H5)))</f>
        <v/>
      </c>
    </row>
    <row r="987">
      <c r="A987" s="17" t="s">
        <v>3</v>
      </c>
      <c r="B987" s="17" t="str">
        <f>IF(EXACT("Percent", Pets!C3),,IF(EXACT("Count", Pets!C3),,IF(EXACT("", Pets!C3),,Pets!B3)))</f>
        <v>Common</v>
      </c>
      <c r="C987" s="17" t="str">
        <f>IF(EXACT("Percent", Pets!C3),,IF(EXACT("Count", Pets!C3),,IF(EXACT("", Pets!C3),,Pets!C3)))</f>
        <v>Spotted Dog</v>
      </c>
      <c r="D987" s="46" t="str">
        <f>IF(EXACT("Percent", Pets!C3),,IF(EXACT("Count", Pets!C3),,IF(EXACT("", Pets!C3),,Pets!D3)))</f>
        <v/>
      </c>
    </row>
    <row r="988">
      <c r="A988" s="17" t="s">
        <v>4</v>
      </c>
      <c r="B988" s="17" t="str">
        <f>IF(EXACT("Percent", Pets!$C3),,IF(EXACT("Count", Pets!$C3),,IF(EXACT("", Pets!$C3),,Pets!$B3)))</f>
        <v>Common</v>
      </c>
      <c r="C988" s="17" t="str">
        <f>IF(EXACT("Percent", Pets!$C3),,IF(EXACT("Count", Pets!$C3),,IF(EXACT("", Pets!$C3),,Pets!$C3)))</f>
        <v>Spotted Dog</v>
      </c>
      <c r="D988" s="46" t="str">
        <f>IF(EXACT("Percent", Pets!$C3),,IF(EXACT("Count", Pets!$C3),,IF(EXACT("", Pets!$C3),,Pets!$E3)))</f>
        <v/>
      </c>
    </row>
    <row r="989">
      <c r="A989" s="17" t="s">
        <v>5</v>
      </c>
      <c r="B989" s="17" t="str">
        <f>IF(EXACT("Percent", Pets!$C3),,IF(EXACT("Count", Pets!$C3),,IF(EXACT("", Pets!$C3),,Pets!$B3)))</f>
        <v>Common</v>
      </c>
      <c r="C989" s="17" t="str">
        <f>IF(EXACT("Percent", Pets!$C3),,IF(EXACT("Count", Pets!$C3),,IF(EXACT("", Pets!$C3),,Pets!$C3)))</f>
        <v>Spotted Dog</v>
      </c>
      <c r="D989" s="46" t="str">
        <f>IF(EXACT("Percent", Pets!$C3),,IF(EXACT("Count", Pets!$C3),,IF(EXACT("", Pets!$C3),,Pets!$F3)))</f>
        <v/>
      </c>
    </row>
    <row r="990">
      <c r="A990" s="17" t="s">
        <v>6</v>
      </c>
      <c r="B990" s="17" t="str">
        <f>IF(EXACT("Percent", Pets!$C3),,IF(EXACT("Count", Pets!$C3),,IF(EXACT("", Pets!$C3),,Pets!$B3)))</f>
        <v>Common</v>
      </c>
      <c r="C990" s="17" t="str">
        <f>IF(EXACT("Percent", Pets!$C3),,IF(EXACT("Count", Pets!$C3),,IF(EXACT("", Pets!$C3),,Pets!$C3)))</f>
        <v>Spotted Dog</v>
      </c>
      <c r="D990" s="46" t="str">
        <f>IF(EXACT("Percent", Pets!$C3),,IF(EXACT("Count", Pets!$C3),,IF(EXACT("", Pets!$C3),,Pets!$G3)))</f>
        <v/>
      </c>
    </row>
    <row r="991">
      <c r="A991" s="17" t="s">
        <v>7</v>
      </c>
      <c r="B991" s="17" t="str">
        <f>IF(EXACT("Percent", Pets!$C3),,IF(EXACT("Count", Pets!$C3),,IF(EXACT("", Pets!$C3),,Pets!$B3)))</f>
        <v>Common</v>
      </c>
      <c r="C991" s="17" t="str">
        <f>IF(EXACT("Percent", Pets!$C3),,IF(EXACT("Count", Pets!$C3),,IF(EXACT("", Pets!$C3),,Pets!$C3)))</f>
        <v>Spotted Dog</v>
      </c>
      <c r="D991" s="46" t="str">
        <f>IF(EXACT("Percent", Pets!$C3),,IF(EXACT("Count", Pets!$C3),,IF(EXACT("", Pets!$C3),,Pets!$H3)))</f>
        <v/>
      </c>
    </row>
    <row r="992">
      <c r="A992" s="17" t="s">
        <v>3</v>
      </c>
      <c r="B992" s="17" t="str">
        <f>IF(EXACT("Percent", Pets!C146),,IF(EXACT("Count", Pets!C146),,IF(EXACT("", Pets!C146),,Pets!B146)))</f>
        <v>Rare</v>
      </c>
      <c r="C992" s="17" t="str">
        <f>IF(EXACT("Percent", Pets!C146),,IF(EXACT("Count", Pets!C146),,IF(EXACT("", Pets!C146),,Pets!C146)))</f>
        <v>Spotted Hamster</v>
      </c>
      <c r="D992" s="46" t="str">
        <f>IF(EXACT("Percent", Pets!C146),,IF(EXACT("Count", Pets!C146),,IF(EXACT("", Pets!C146),,Pets!D146)))</f>
        <v/>
      </c>
    </row>
    <row r="993">
      <c r="A993" s="17" t="s">
        <v>4</v>
      </c>
      <c r="B993" s="17" t="str">
        <f>IF(EXACT("Percent", Pets!$C146),,IF(EXACT("Count", Pets!$C146),,IF(EXACT("", Pets!$C146),,Pets!$B146)))</f>
        <v>Rare</v>
      </c>
      <c r="C993" s="17" t="str">
        <f>IF(EXACT("Percent", Pets!$C146),,IF(EXACT("Count", Pets!$C146),,IF(EXACT("", Pets!$C146),,Pets!$C146)))</f>
        <v>Spotted Hamster</v>
      </c>
      <c r="D993" s="46" t="str">
        <f>IF(EXACT("Percent", Pets!$C146),,IF(EXACT("Count", Pets!$C146),,IF(EXACT("", Pets!$C146),,Pets!$E146)))</f>
        <v/>
      </c>
    </row>
    <row r="994">
      <c r="A994" s="17" t="s">
        <v>5</v>
      </c>
      <c r="B994" s="17" t="str">
        <f>IF(EXACT("Percent", Pets!$C146),,IF(EXACT("Count", Pets!$C146),,IF(EXACT("", Pets!$C146),,Pets!$B146)))</f>
        <v>Rare</v>
      </c>
      <c r="C994" s="17" t="str">
        <f>IF(EXACT("Percent", Pets!$C146),,IF(EXACT("Count", Pets!$C146),,IF(EXACT("", Pets!$C146),,Pets!$C146)))</f>
        <v>Spotted Hamster</v>
      </c>
      <c r="D994" s="46" t="str">
        <f>IF(EXACT("Percent", Pets!$C146),,IF(EXACT("Count", Pets!$C146),,IF(EXACT("", Pets!$C146),,Pets!$F146)))</f>
        <v/>
      </c>
    </row>
    <row r="995">
      <c r="A995" s="17" t="s">
        <v>6</v>
      </c>
      <c r="B995" s="17" t="str">
        <f>IF(EXACT("Percent", Pets!$C146),,IF(EXACT("Count", Pets!$C146),,IF(EXACT("", Pets!$C146),,Pets!$B146)))</f>
        <v>Rare</v>
      </c>
      <c r="C995" s="17" t="str">
        <f>IF(EXACT("Percent", Pets!$C146),,IF(EXACT("Count", Pets!$C146),,IF(EXACT("", Pets!$C146),,Pets!$C146)))</f>
        <v>Spotted Hamster</v>
      </c>
      <c r="D995" s="46" t="str">
        <f>IF(EXACT("Percent", Pets!$C146),,IF(EXACT("Count", Pets!$C146),,IF(EXACT("", Pets!$C146),,Pets!$G146)))</f>
        <v/>
      </c>
    </row>
    <row r="996">
      <c r="A996" s="17" t="s">
        <v>7</v>
      </c>
      <c r="B996" s="17" t="str">
        <f>IF(EXACT("Percent", Pets!$C146),,IF(EXACT("Count", Pets!$C146),,IF(EXACT("", Pets!$C146),,Pets!$B146)))</f>
        <v>Rare</v>
      </c>
      <c r="C996" s="17" t="str">
        <f>IF(EXACT("Percent", Pets!$C146),,IF(EXACT("Count", Pets!$C146),,IF(EXACT("", Pets!$C146),,Pets!$C146)))</f>
        <v>Spotted Hamster</v>
      </c>
      <c r="D996" s="46" t="str">
        <f>IF(EXACT("Percent", Pets!$C146),,IF(EXACT("Count", Pets!$C146),,IF(EXACT("", Pets!$C146),,Pets!$H146)))</f>
        <v/>
      </c>
    </row>
    <row r="997">
      <c r="A997" s="17" t="s">
        <v>3</v>
      </c>
      <c r="B997" s="17" t="str">
        <f>IF(EXACT("Percent", Pets!C42),,IF(EXACT("Count", Pets!C42),,IF(EXACT("", Pets!C42),,Pets!B42)))</f>
        <v>Common</v>
      </c>
      <c r="C997" s="17" t="str">
        <f>IF(EXACT("Percent", Pets!C42),,IF(EXACT("Count", Pets!C42),,IF(EXACT("", Pets!C42),,Pets!C42)))</f>
        <v>Spotted Shroom</v>
      </c>
      <c r="D997" s="46" t="str">
        <f>IF(EXACT("Percent", Pets!C42),,IF(EXACT("Count", Pets!C42),,IF(EXACT("", Pets!C42),,Pets!D42)))</f>
        <v/>
      </c>
    </row>
    <row r="998">
      <c r="A998" s="17" t="s">
        <v>4</v>
      </c>
      <c r="B998" s="17" t="str">
        <f>IF(EXACT("Percent", Pets!$C42),,IF(EXACT("Count", Pets!$C42),,IF(EXACT("", Pets!$C42),,Pets!$B42)))</f>
        <v>Common</v>
      </c>
      <c r="C998" s="17" t="str">
        <f>IF(EXACT("Percent", Pets!$C42),,IF(EXACT("Count", Pets!$C42),,IF(EXACT("", Pets!$C42),,Pets!$C42)))</f>
        <v>Spotted Shroom</v>
      </c>
      <c r="D998" s="46" t="str">
        <f>IF(EXACT("Percent", Pets!$C42),,IF(EXACT("Count", Pets!$C42),,IF(EXACT("", Pets!$C42),,Pets!$E42)))</f>
        <v/>
      </c>
    </row>
    <row r="999">
      <c r="A999" s="17" t="s">
        <v>5</v>
      </c>
      <c r="B999" s="17" t="str">
        <f>IF(EXACT("Percent", Pets!$C42),,IF(EXACT("Count", Pets!$C42),,IF(EXACT("", Pets!$C42),,Pets!$B42)))</f>
        <v>Common</v>
      </c>
      <c r="C999" s="17" t="str">
        <f>IF(EXACT("Percent", Pets!$C42),,IF(EXACT("Count", Pets!$C42),,IF(EXACT("", Pets!$C42),,Pets!$C42)))</f>
        <v>Spotted Shroom</v>
      </c>
      <c r="D999" s="46" t="str">
        <f>IF(EXACT("Percent", Pets!$C42),,IF(EXACT("Count", Pets!$C42),,IF(EXACT("", Pets!$C42),,Pets!$F42)))</f>
        <v/>
      </c>
    </row>
    <row r="1000">
      <c r="A1000" s="17" t="s">
        <v>6</v>
      </c>
      <c r="B1000" s="17" t="str">
        <f>IF(EXACT("Percent", Pets!$C42),,IF(EXACT("Count", Pets!$C42),,IF(EXACT("", Pets!$C42),,Pets!$B42)))</f>
        <v>Common</v>
      </c>
      <c r="C1000" s="17" t="str">
        <f>IF(EXACT("Percent", Pets!$C42),,IF(EXACT("Count", Pets!$C42),,IF(EXACT("", Pets!$C42),,Pets!$C42)))</f>
        <v>Spotted Shroom</v>
      </c>
      <c r="D1000" s="46" t="str">
        <f>IF(EXACT("Percent", Pets!$C42),,IF(EXACT("Count", Pets!$C42),,IF(EXACT("", Pets!$C42),,Pets!$G42)))</f>
        <v/>
      </c>
    </row>
    <row r="1001">
      <c r="A1001" s="17" t="s">
        <v>7</v>
      </c>
      <c r="B1001" s="17" t="str">
        <f>IF(EXACT("Percent", Pets!$C42),,IF(EXACT("Count", Pets!$C42),,IF(EXACT("", Pets!$C42),,Pets!$B42)))</f>
        <v>Common</v>
      </c>
      <c r="C1001" s="17" t="str">
        <f>IF(EXACT("Percent", Pets!$C42),,IF(EXACT("Count", Pets!$C42),,IF(EXACT("", Pets!$C42),,Pets!$C42)))</f>
        <v>Spotted Shroom</v>
      </c>
      <c r="D1001" s="46" t="str">
        <f>IF(EXACT("Percent", Pets!$C42),,IF(EXACT("Count", Pets!$C42),,IF(EXACT("", Pets!$C42),,Pets!$H42)))</f>
        <v/>
      </c>
    </row>
    <row r="1002">
      <c r="A1002" s="17" t="s">
        <v>3</v>
      </c>
      <c r="B1002" s="17" t="str">
        <f>IF(EXACT("Percent", Pets!C89),,IF(EXACT("Count", Pets!C89),,IF(EXACT("", Pets!C89),,Pets!B89)))</f>
        <v>Uncommon</v>
      </c>
      <c r="C1002" s="17" t="str">
        <f>IF(EXACT("Percent", Pets!C89),,IF(EXACT("Count", Pets!C89),,IF(EXACT("", Pets!C89),,Pets!C89)))</f>
        <v>Springy Dragonette</v>
      </c>
      <c r="D1002" s="46" t="str">
        <f>IF(EXACT("Percent", Pets!C89),,IF(EXACT("Count", Pets!C89),,IF(EXACT("", Pets!C89),,Pets!D89)))</f>
        <v/>
      </c>
    </row>
    <row r="1003">
      <c r="A1003" s="17" t="s">
        <v>4</v>
      </c>
      <c r="B1003" s="17" t="str">
        <f>IF(EXACT("Percent", Pets!$C89),,IF(EXACT("Count", Pets!$C89),,IF(EXACT("", Pets!$C89),,Pets!$B89)))</f>
        <v>Uncommon</v>
      </c>
      <c r="C1003" s="17" t="str">
        <f>IF(EXACT("Percent", Pets!$C89),,IF(EXACT("Count", Pets!$C89),,IF(EXACT("", Pets!$C89),,Pets!$C89)))</f>
        <v>Springy Dragonette</v>
      </c>
      <c r="D1003" s="46" t="str">
        <f>IF(EXACT("Percent", Pets!$C89),,IF(EXACT("Count", Pets!$C89),,IF(EXACT("", Pets!$C89),,Pets!$E89)))</f>
        <v/>
      </c>
    </row>
    <row r="1004">
      <c r="A1004" s="17" t="s">
        <v>5</v>
      </c>
      <c r="B1004" s="17" t="str">
        <f>IF(EXACT("Percent", Pets!$C89),,IF(EXACT("Count", Pets!$C89),,IF(EXACT("", Pets!$C89),,Pets!$B89)))</f>
        <v>Uncommon</v>
      </c>
      <c r="C1004" s="17" t="str">
        <f>IF(EXACT("Percent", Pets!$C89),,IF(EXACT("Count", Pets!$C89),,IF(EXACT("", Pets!$C89),,Pets!$C89)))</f>
        <v>Springy Dragonette</v>
      </c>
      <c r="D1004" s="46" t="str">
        <f>IF(EXACT("Percent", Pets!$C89),,IF(EXACT("Count", Pets!$C89),,IF(EXACT("", Pets!$C89),,Pets!$F89)))</f>
        <v/>
      </c>
    </row>
    <row r="1005">
      <c r="A1005" s="17" t="s">
        <v>6</v>
      </c>
      <c r="B1005" s="17" t="str">
        <f>IF(EXACT("Percent", Pets!$C89),,IF(EXACT("Count", Pets!$C89),,IF(EXACT("", Pets!$C89),,Pets!$B89)))</f>
        <v>Uncommon</v>
      </c>
      <c r="C1005" s="17" t="str">
        <f>IF(EXACT("Percent", Pets!$C89),,IF(EXACT("Count", Pets!$C89),,IF(EXACT("", Pets!$C89),,Pets!$C89)))</f>
        <v>Springy Dragonette</v>
      </c>
      <c r="D1005" s="46" t="str">
        <f>IF(EXACT("Percent", Pets!$C89),,IF(EXACT("Count", Pets!$C89),,IF(EXACT("", Pets!$C89),,Pets!$G89)))</f>
        <v/>
      </c>
    </row>
    <row r="1006">
      <c r="A1006" s="17" t="s">
        <v>7</v>
      </c>
      <c r="B1006" s="17" t="str">
        <f>IF(EXACT("Percent", Pets!$C89),,IF(EXACT("Count", Pets!$C89),,IF(EXACT("", Pets!$C89),,Pets!$B89)))</f>
        <v>Uncommon</v>
      </c>
      <c r="C1006" s="17" t="str">
        <f>IF(EXACT("Percent", Pets!$C89),,IF(EXACT("Count", Pets!$C89),,IF(EXACT("", Pets!$C89),,Pets!$C89)))</f>
        <v>Springy Dragonette</v>
      </c>
      <c r="D1006" s="46" t="str">
        <f>IF(EXACT("Percent", Pets!$C89),,IF(EXACT("Count", Pets!$C89),,IF(EXACT("", Pets!$C89),,Pets!$H89)))</f>
        <v/>
      </c>
    </row>
    <row r="1007">
      <c r="A1007" s="17" t="s">
        <v>3</v>
      </c>
      <c r="B1007" s="17" t="str">
        <f>IF(EXACT("Percent", Pets!C92),,IF(EXACT("Count", Pets!C92),,IF(EXACT("", Pets!C92),,Pets!B92)))</f>
        <v>Uncommon</v>
      </c>
      <c r="C1007" s="17" t="str">
        <f>IF(EXACT("Percent", Pets!C92),,IF(EXACT("Count", Pets!C92),,IF(EXACT("", Pets!C92),,Pets!C92)))</f>
        <v>Springy Unicorn</v>
      </c>
      <c r="D1007" s="46" t="str">
        <f>IF(EXACT("Percent", Pets!C92),,IF(EXACT("Count", Pets!C92),,IF(EXACT("", Pets!C92),,Pets!D92)))</f>
        <v/>
      </c>
    </row>
    <row r="1008">
      <c r="A1008" s="17" t="s">
        <v>4</v>
      </c>
      <c r="B1008" s="17" t="str">
        <f>IF(EXACT("Percent", Pets!$C92),,IF(EXACT("Count", Pets!$C92),,IF(EXACT("", Pets!$C92),,Pets!$B92)))</f>
        <v>Uncommon</v>
      </c>
      <c r="C1008" s="17" t="str">
        <f>IF(EXACT("Percent", Pets!$C92),,IF(EXACT("Count", Pets!$C92),,IF(EXACT("", Pets!$C92),,Pets!$C92)))</f>
        <v>Springy Unicorn</v>
      </c>
      <c r="D1008" s="46" t="str">
        <f>IF(EXACT("Percent", Pets!$C92),,IF(EXACT("Count", Pets!$C92),,IF(EXACT("", Pets!$C92),,Pets!$E92)))</f>
        <v/>
      </c>
    </row>
    <row r="1009">
      <c r="A1009" s="17" t="s">
        <v>5</v>
      </c>
      <c r="B1009" s="17" t="str">
        <f>IF(EXACT("Percent", Pets!$C92),,IF(EXACT("Count", Pets!$C92),,IF(EXACT("", Pets!$C92),,Pets!$B92)))</f>
        <v>Uncommon</v>
      </c>
      <c r="C1009" s="17" t="str">
        <f>IF(EXACT("Percent", Pets!$C92),,IF(EXACT("Count", Pets!$C92),,IF(EXACT("", Pets!$C92),,Pets!$C92)))</f>
        <v>Springy Unicorn</v>
      </c>
      <c r="D1009" s="46" t="str">
        <f>IF(EXACT("Percent", Pets!$C92),,IF(EXACT("Count", Pets!$C92),,IF(EXACT("", Pets!$C92),,Pets!$F92)))</f>
        <v/>
      </c>
    </row>
    <row r="1010">
      <c r="A1010" s="17" t="s">
        <v>6</v>
      </c>
      <c r="B1010" s="17" t="str">
        <f>IF(EXACT("Percent", Pets!$C92),,IF(EXACT("Count", Pets!$C92),,IF(EXACT("", Pets!$C92),,Pets!$B92)))</f>
        <v>Uncommon</v>
      </c>
      <c r="C1010" s="17" t="str">
        <f>IF(EXACT("Percent", Pets!$C92),,IF(EXACT("Count", Pets!$C92),,IF(EXACT("", Pets!$C92),,Pets!$C92)))</f>
        <v>Springy Unicorn</v>
      </c>
      <c r="D1010" s="46" t="str">
        <f>IF(EXACT("Percent", Pets!$C92),,IF(EXACT("Count", Pets!$C92),,IF(EXACT("", Pets!$C92),,Pets!$G92)))</f>
        <v/>
      </c>
    </row>
    <row r="1011">
      <c r="A1011" s="17" t="s">
        <v>7</v>
      </c>
      <c r="B1011" s="17" t="str">
        <f>IF(EXACT("Percent", Pets!$C92),,IF(EXACT("Count", Pets!$C92),,IF(EXACT("", Pets!$C92),,Pets!$B92)))</f>
        <v>Uncommon</v>
      </c>
      <c r="C1011" s="17" t="str">
        <f>IF(EXACT("Percent", Pets!$C92),,IF(EXACT("Count", Pets!$C92),,IF(EXACT("", Pets!$C92),,Pets!$C92)))</f>
        <v>Springy Unicorn</v>
      </c>
      <c r="D1011" s="46" t="str">
        <f>IF(EXACT("Percent", Pets!$C92),,IF(EXACT("Count", Pets!$C92),,IF(EXACT("", Pets!$C92),,Pets!$H92)))</f>
        <v/>
      </c>
    </row>
    <row r="1012">
      <c r="A1012" s="17" t="s">
        <v>3</v>
      </c>
      <c r="B1012" s="17" t="str">
        <f>IF(EXACT("Percent", Pets!C88),,IF(EXACT("Count", Pets!C88),,IF(EXACT("", Pets!C88),,Pets!B88)))</f>
        <v>Uncommon</v>
      </c>
      <c r="C1012" s="17" t="str">
        <f>IF(EXACT("Percent", Pets!C88),,IF(EXACT("Count", Pets!C88),,IF(EXACT("", Pets!C88),,Pets!C88)))</f>
        <v>Starry Dino</v>
      </c>
      <c r="D1012" s="46" t="str">
        <f>IF(EXACT("Percent", Pets!C88),,IF(EXACT("Count", Pets!C88),,IF(EXACT("", Pets!C88),,Pets!D88)))</f>
        <v/>
      </c>
    </row>
    <row r="1013">
      <c r="A1013" s="17" t="s">
        <v>4</v>
      </c>
      <c r="B1013" s="17" t="str">
        <f>IF(EXACT("Percent", Pets!$C88),,IF(EXACT("Count", Pets!$C88),,IF(EXACT("", Pets!$C88),,Pets!$B88)))</f>
        <v>Uncommon</v>
      </c>
      <c r="C1013" s="17" t="str">
        <f>IF(EXACT("Percent", Pets!$C88),,IF(EXACT("Count", Pets!$C88),,IF(EXACT("", Pets!$C88),,Pets!$C88)))</f>
        <v>Starry Dino</v>
      </c>
      <c r="D1013" s="46" t="str">
        <f>IF(EXACT("Percent", Pets!$C88),,IF(EXACT("Count", Pets!$C88),,IF(EXACT("", Pets!$C88),,Pets!$E88)))</f>
        <v/>
      </c>
    </row>
    <row r="1014">
      <c r="A1014" s="17" t="s">
        <v>5</v>
      </c>
      <c r="B1014" s="17" t="str">
        <f>IF(EXACT("Percent", Pets!$C88),,IF(EXACT("Count", Pets!$C88),,IF(EXACT("", Pets!$C88),,Pets!$B88)))</f>
        <v>Uncommon</v>
      </c>
      <c r="C1014" s="17" t="str">
        <f>IF(EXACT("Percent", Pets!$C88),,IF(EXACT("Count", Pets!$C88),,IF(EXACT("", Pets!$C88),,Pets!$C88)))</f>
        <v>Starry Dino</v>
      </c>
      <c r="D1014" s="46" t="str">
        <f>IF(EXACT("Percent", Pets!$C88),,IF(EXACT("Count", Pets!$C88),,IF(EXACT("", Pets!$C88),,Pets!$F88)))</f>
        <v/>
      </c>
    </row>
    <row r="1015">
      <c r="A1015" s="17" t="s">
        <v>6</v>
      </c>
      <c r="B1015" s="17" t="str">
        <f>IF(EXACT("Percent", Pets!$C88),,IF(EXACT("Count", Pets!$C88),,IF(EXACT("", Pets!$C88),,Pets!$B88)))</f>
        <v>Uncommon</v>
      </c>
      <c r="C1015" s="17" t="str">
        <f>IF(EXACT("Percent", Pets!$C88),,IF(EXACT("Count", Pets!$C88),,IF(EXACT("", Pets!$C88),,Pets!$C88)))</f>
        <v>Starry Dino</v>
      </c>
      <c r="D1015" s="46" t="str">
        <f>IF(EXACT("Percent", Pets!$C88),,IF(EXACT("Count", Pets!$C88),,IF(EXACT("", Pets!$C88),,Pets!$G88)))</f>
        <v/>
      </c>
    </row>
    <row r="1016">
      <c r="A1016" s="17" t="s">
        <v>7</v>
      </c>
      <c r="B1016" s="17" t="str">
        <f>IF(EXACT("Percent", Pets!$C88),,IF(EXACT("Count", Pets!$C88),,IF(EXACT("", Pets!$C88),,Pets!$B88)))</f>
        <v>Uncommon</v>
      </c>
      <c r="C1016" s="17" t="str">
        <f>IF(EXACT("Percent", Pets!$C88),,IF(EXACT("Count", Pets!$C88),,IF(EXACT("", Pets!$C88),,Pets!$C88)))</f>
        <v>Starry Dino</v>
      </c>
      <c r="D1016" s="46" t="str">
        <f>IF(EXACT("Percent", Pets!$C88),,IF(EXACT("Count", Pets!$C88),,IF(EXACT("", Pets!$C88),,Pets!$H88)))</f>
        <v/>
      </c>
    </row>
    <row r="1017">
      <c r="A1017" s="17" t="s">
        <v>3</v>
      </c>
      <c r="B1017" s="17" t="str">
        <f>IF(EXACT("Percent", Pets!C207),,IF(EXACT("Count", Pets!C207),,IF(EXACT("", Pets!C207),,Pets!B207)))</f>
        <v>Epic</v>
      </c>
      <c r="C1017" s="17" t="str">
        <f>IF(EXACT("Percent", Pets!C207),,IF(EXACT("Count", Pets!C207),,IF(EXACT("", Pets!C207),,Pets!C207)))</f>
        <v>Starry Dragonette</v>
      </c>
      <c r="D1017" s="46" t="str">
        <f>IF(EXACT("Percent", Pets!C207),,IF(EXACT("Count", Pets!C207),,IF(EXACT("", Pets!C207),,Pets!D207)))</f>
        <v/>
      </c>
    </row>
    <row r="1018">
      <c r="A1018" s="17" t="s">
        <v>4</v>
      </c>
      <c r="B1018" s="17" t="str">
        <f>IF(EXACT("Percent", Pets!$C207),,IF(EXACT("Count", Pets!$C207),,IF(EXACT("", Pets!$C207),,Pets!$B207)))</f>
        <v>Epic</v>
      </c>
      <c r="C1018" s="17" t="str">
        <f>IF(EXACT("Percent", Pets!$C207),,IF(EXACT("Count", Pets!$C207),,IF(EXACT("", Pets!$C207),,Pets!$C207)))</f>
        <v>Starry Dragonette</v>
      </c>
      <c r="D1018" s="46" t="str">
        <f>IF(EXACT("Percent", Pets!$C207),,IF(EXACT("Count", Pets!$C207),,IF(EXACT("", Pets!$C207),,Pets!$E207)))</f>
        <v/>
      </c>
    </row>
    <row r="1019">
      <c r="A1019" s="17" t="s">
        <v>5</v>
      </c>
      <c r="B1019" s="17" t="str">
        <f>IF(EXACT("Percent", Pets!$C207),,IF(EXACT("Count", Pets!$C207),,IF(EXACT("", Pets!$C207),,Pets!$B207)))</f>
        <v>Epic</v>
      </c>
      <c r="C1019" s="17" t="str">
        <f>IF(EXACT("Percent", Pets!$C207),,IF(EXACT("Count", Pets!$C207),,IF(EXACT("", Pets!$C207),,Pets!$C207)))</f>
        <v>Starry Dragonette</v>
      </c>
      <c r="D1019" s="46" t="str">
        <f>IF(EXACT("Percent", Pets!$C207),,IF(EXACT("Count", Pets!$C207),,IF(EXACT("", Pets!$C207),,Pets!$F207)))</f>
        <v/>
      </c>
    </row>
    <row r="1020">
      <c r="A1020" s="17" t="s">
        <v>6</v>
      </c>
      <c r="B1020" s="17" t="str">
        <f>IF(EXACT("Percent", Pets!$C207),,IF(EXACT("Count", Pets!$C207),,IF(EXACT("", Pets!$C207),,Pets!$B207)))</f>
        <v>Epic</v>
      </c>
      <c r="C1020" s="17" t="str">
        <f>IF(EXACT("Percent", Pets!$C207),,IF(EXACT("Count", Pets!$C207),,IF(EXACT("", Pets!$C207),,Pets!$C207)))</f>
        <v>Starry Dragonette</v>
      </c>
      <c r="D1020" s="46" t="str">
        <f>IF(EXACT("Percent", Pets!$C207),,IF(EXACT("Count", Pets!$C207),,IF(EXACT("", Pets!$C207),,Pets!$G207)))</f>
        <v/>
      </c>
    </row>
    <row r="1021">
      <c r="A1021" s="17" t="s">
        <v>7</v>
      </c>
      <c r="B1021" s="17" t="str">
        <f>IF(EXACT("Percent", Pets!$C207),,IF(EXACT("Count", Pets!$C207),,IF(EXACT("", Pets!$C207),,Pets!$B207)))</f>
        <v>Epic</v>
      </c>
      <c r="C1021" s="17" t="str">
        <f>IF(EXACT("Percent", Pets!$C207),,IF(EXACT("Count", Pets!$C207),,IF(EXACT("", Pets!$C207),,Pets!$C207)))</f>
        <v>Starry Dragonette</v>
      </c>
      <c r="D1021" s="46" t="str">
        <f>IF(EXACT("Percent", Pets!$C207),,IF(EXACT("Count", Pets!$C207),,IF(EXACT("", Pets!$C207),,Pets!$H207)))</f>
        <v/>
      </c>
    </row>
    <row r="1022">
      <c r="A1022" s="17" t="s">
        <v>3</v>
      </c>
      <c r="B1022" s="17" t="str">
        <f>IF(EXACT("Percent", Pets!C269),,IF(EXACT("Count", Pets!C269),,IF(EXACT("", Pets!C269),,Pets!B269)))</f>
        <v>Mythical</v>
      </c>
      <c r="C1022" s="17" t="str">
        <f>IF(EXACT("Percent", Pets!C269),,IF(EXACT("Count", Pets!C269),,IF(EXACT("", Pets!C269),,Pets!C269)))</f>
        <v>Stormak</v>
      </c>
      <c r="D1022" s="46" t="str">
        <f>IF(EXACT("Percent", Pets!C269),,IF(EXACT("Count", Pets!C269),,IF(EXACT("", Pets!C269),,Pets!D269)))</f>
        <v/>
      </c>
    </row>
    <row r="1023">
      <c r="A1023" s="17" t="s">
        <v>4</v>
      </c>
      <c r="B1023" s="17" t="str">
        <f>IF(EXACT("Percent", Pets!$C269),,IF(EXACT("Count", Pets!$C269),,IF(EXACT("", Pets!$C269),,Pets!$B269)))</f>
        <v>Mythical</v>
      </c>
      <c r="C1023" s="17" t="str">
        <f>IF(EXACT("Percent", Pets!$C269),,IF(EXACT("Count", Pets!$C269),,IF(EXACT("", Pets!$C269),,Pets!$C269)))</f>
        <v>Stormak</v>
      </c>
      <c r="D1023" s="46" t="str">
        <f>IF(EXACT("Percent", Pets!$C269),,IF(EXACT("Count", Pets!$C269),,IF(EXACT("", Pets!$C269),,Pets!$E269)))</f>
        <v/>
      </c>
    </row>
    <row r="1024">
      <c r="A1024" s="17" t="s">
        <v>5</v>
      </c>
      <c r="B1024" s="17" t="str">
        <f>IF(EXACT("Percent", Pets!$C269),,IF(EXACT("Count", Pets!$C269),,IF(EXACT("", Pets!$C269),,Pets!$B269)))</f>
        <v>Mythical</v>
      </c>
      <c r="C1024" s="17" t="str">
        <f>IF(EXACT("Percent", Pets!$C269),,IF(EXACT("Count", Pets!$C269),,IF(EXACT("", Pets!$C269),,Pets!$C269)))</f>
        <v>Stormak</v>
      </c>
      <c r="D1024" s="46" t="str">
        <f>IF(EXACT("Percent", Pets!$C269),,IF(EXACT("Count", Pets!$C269),,IF(EXACT("", Pets!$C269),,Pets!$F269)))</f>
        <v/>
      </c>
    </row>
    <row r="1025">
      <c r="A1025" s="17" t="s">
        <v>6</v>
      </c>
      <c r="B1025" s="17" t="str">
        <f>IF(EXACT("Percent", Pets!$C269),,IF(EXACT("Count", Pets!$C269),,IF(EXACT("", Pets!$C269),,Pets!$B269)))</f>
        <v>Mythical</v>
      </c>
      <c r="C1025" s="17" t="str">
        <f>IF(EXACT("Percent", Pets!$C269),,IF(EXACT("Count", Pets!$C269),,IF(EXACT("", Pets!$C269),,Pets!$C269)))</f>
        <v>Stormak</v>
      </c>
      <c r="D1025" s="46" t="str">
        <f>IF(EXACT("Percent", Pets!$C269),,IF(EXACT("Count", Pets!$C269),,IF(EXACT("", Pets!$C269),,Pets!$G269)))</f>
        <v/>
      </c>
    </row>
    <row r="1026">
      <c r="A1026" s="17" t="s">
        <v>7</v>
      </c>
      <c r="B1026" s="17" t="str">
        <f>IF(EXACT("Percent", Pets!$C269),,IF(EXACT("Count", Pets!$C269),,IF(EXACT("", Pets!$C269),,Pets!$B269)))</f>
        <v>Mythical</v>
      </c>
      <c r="C1026" s="17" t="str">
        <f>IF(EXACT("Percent", Pets!$C269),,IF(EXACT("Count", Pets!$C269),,IF(EXACT("", Pets!$C269),,Pets!$C269)))</f>
        <v>Stormak</v>
      </c>
      <c r="D1026" s="46" t="str">
        <f>IF(EXACT("Percent", Pets!$C269),,IF(EXACT("Count", Pets!$C269),,IF(EXACT("", Pets!$C269),,Pets!$H269)))</f>
        <v/>
      </c>
    </row>
    <row r="1027">
      <c r="A1027" s="17" t="s">
        <v>3</v>
      </c>
      <c r="B1027" s="17" t="str">
        <f>IF(EXACT("Percent", Pets!C194),,IF(EXACT("Count", Pets!C194),,IF(EXACT("", Pets!C194),,Pets!B194)))</f>
        <v>Epic</v>
      </c>
      <c r="C1027" s="17" t="str">
        <f>IF(EXACT("Percent", Pets!C194),,IF(EXACT("Count", Pets!C194),,IF(EXACT("", Pets!C194),,Pets!C194)))</f>
        <v>Strawberry Hamster</v>
      </c>
      <c r="D1027" s="46" t="str">
        <f>IF(EXACT("Percent", Pets!C194),,IF(EXACT("Count", Pets!C194),,IF(EXACT("", Pets!C194),,Pets!D194)))</f>
        <v/>
      </c>
    </row>
    <row r="1028">
      <c r="A1028" s="17" t="s">
        <v>4</v>
      </c>
      <c r="B1028" s="17" t="str">
        <f>IF(EXACT("Percent", Pets!$C194),,IF(EXACT("Count", Pets!$C194),,IF(EXACT("", Pets!$C194),,Pets!$B194)))</f>
        <v>Epic</v>
      </c>
      <c r="C1028" s="17" t="str">
        <f>IF(EXACT("Percent", Pets!$C194),,IF(EXACT("Count", Pets!$C194),,IF(EXACT("", Pets!$C194),,Pets!$C194)))</f>
        <v>Strawberry Hamster</v>
      </c>
      <c r="D1028" s="46" t="str">
        <f>IF(EXACT("Percent", Pets!$C194),,IF(EXACT("Count", Pets!$C194),,IF(EXACT("", Pets!$C194),,Pets!$E194)))</f>
        <v/>
      </c>
    </row>
    <row r="1029">
      <c r="A1029" s="17" t="s">
        <v>5</v>
      </c>
      <c r="B1029" s="17" t="str">
        <f>IF(EXACT("Percent", Pets!$C194),,IF(EXACT("Count", Pets!$C194),,IF(EXACT("", Pets!$C194),,Pets!$B194)))</f>
        <v>Epic</v>
      </c>
      <c r="C1029" s="17" t="str">
        <f>IF(EXACT("Percent", Pets!$C194),,IF(EXACT("Count", Pets!$C194),,IF(EXACT("", Pets!$C194),,Pets!$C194)))</f>
        <v>Strawberry Hamster</v>
      </c>
      <c r="D1029" s="46" t="str">
        <f>IF(EXACT("Percent", Pets!$C194),,IF(EXACT("Count", Pets!$C194),,IF(EXACT("", Pets!$C194),,Pets!$F194)))</f>
        <v/>
      </c>
    </row>
    <row r="1030">
      <c r="A1030" s="17" t="s">
        <v>6</v>
      </c>
      <c r="B1030" s="17" t="str">
        <f>IF(EXACT("Percent", Pets!$C194),,IF(EXACT("Count", Pets!$C194),,IF(EXACT("", Pets!$C194),,Pets!$B194)))</f>
        <v>Epic</v>
      </c>
      <c r="C1030" s="17" t="str">
        <f>IF(EXACT("Percent", Pets!$C194),,IF(EXACT("Count", Pets!$C194),,IF(EXACT("", Pets!$C194),,Pets!$C194)))</f>
        <v>Strawberry Hamster</v>
      </c>
      <c r="D1030" s="46" t="str">
        <f>IF(EXACT("Percent", Pets!$C194),,IF(EXACT("Count", Pets!$C194),,IF(EXACT("", Pets!$C194),,Pets!$G194)))</f>
        <v/>
      </c>
    </row>
    <row r="1031">
      <c r="A1031" s="17" t="s">
        <v>7</v>
      </c>
      <c r="B1031" s="17" t="str">
        <f>IF(EXACT("Percent", Pets!$C194),,IF(EXACT("Count", Pets!$C194),,IF(EXACT("", Pets!$C194),,Pets!$B194)))</f>
        <v>Epic</v>
      </c>
      <c r="C1031" s="17" t="str">
        <f>IF(EXACT("Percent", Pets!$C194),,IF(EXACT("Count", Pets!$C194),,IF(EXACT("", Pets!$C194),,Pets!$C194)))</f>
        <v>Strawberry Hamster</v>
      </c>
      <c r="D1031" s="46" t="str">
        <f>IF(EXACT("Percent", Pets!$C194),,IF(EXACT("Count", Pets!$C194),,IF(EXACT("", Pets!$C194),,Pets!$H194)))</f>
        <v/>
      </c>
    </row>
    <row r="1032">
      <c r="A1032" s="17" t="s">
        <v>3</v>
      </c>
      <c r="B1032" s="17" t="str">
        <f>IF(EXACT("Percent", Pets!C80),,IF(EXACT("Count", Pets!C80),,IF(EXACT("", Pets!C80),,Pets!B80)))</f>
        <v>Uncommon</v>
      </c>
      <c r="C1032" s="17" t="str">
        <f>IF(EXACT("Percent", Pets!C80),,IF(EXACT("Count", Pets!C80),,IF(EXACT("", Pets!C80),,Pets!C80)))</f>
        <v>Stumped Moomoo</v>
      </c>
      <c r="D1032" s="46" t="str">
        <f>IF(EXACT("Percent", Pets!C80),,IF(EXACT("Count", Pets!C80),,IF(EXACT("", Pets!C80),,Pets!D80)))</f>
        <v/>
      </c>
    </row>
    <row r="1033">
      <c r="A1033" s="17" t="s">
        <v>4</v>
      </c>
      <c r="B1033" s="17" t="str">
        <f>IF(EXACT("Percent", Pets!$C80),,IF(EXACT("Count", Pets!$C80),,IF(EXACT("", Pets!$C80),,Pets!$B80)))</f>
        <v>Uncommon</v>
      </c>
      <c r="C1033" s="17" t="str">
        <f>IF(EXACT("Percent", Pets!$C80),,IF(EXACT("Count", Pets!$C80),,IF(EXACT("", Pets!$C80),,Pets!$C80)))</f>
        <v>Stumped Moomoo</v>
      </c>
      <c r="D1033" s="46" t="str">
        <f>IF(EXACT("Percent", Pets!$C80),,IF(EXACT("Count", Pets!$C80),,IF(EXACT("", Pets!$C80),,Pets!$E80)))</f>
        <v/>
      </c>
    </row>
    <row r="1034">
      <c r="A1034" s="17" t="s">
        <v>5</v>
      </c>
      <c r="B1034" s="17" t="str">
        <f>IF(EXACT("Percent", Pets!$C80),,IF(EXACT("Count", Pets!$C80),,IF(EXACT("", Pets!$C80),,Pets!$B80)))</f>
        <v>Uncommon</v>
      </c>
      <c r="C1034" s="17" t="str">
        <f>IF(EXACT("Percent", Pets!$C80),,IF(EXACT("Count", Pets!$C80),,IF(EXACT("", Pets!$C80),,Pets!$C80)))</f>
        <v>Stumped Moomoo</v>
      </c>
      <c r="D1034" s="46" t="str">
        <f>IF(EXACT("Percent", Pets!$C80),,IF(EXACT("Count", Pets!$C80),,IF(EXACT("", Pets!$C80),,Pets!$F80)))</f>
        <v/>
      </c>
    </row>
    <row r="1035">
      <c r="A1035" s="17" t="s">
        <v>6</v>
      </c>
      <c r="B1035" s="17" t="str">
        <f>IF(EXACT("Percent", Pets!$C80),,IF(EXACT("Count", Pets!$C80),,IF(EXACT("", Pets!$C80),,Pets!$B80)))</f>
        <v>Uncommon</v>
      </c>
      <c r="C1035" s="17" t="str">
        <f>IF(EXACT("Percent", Pets!$C80),,IF(EXACT("Count", Pets!$C80),,IF(EXACT("", Pets!$C80),,Pets!$C80)))</f>
        <v>Stumped Moomoo</v>
      </c>
      <c r="D1035" s="46" t="str">
        <f>IF(EXACT("Percent", Pets!$C80),,IF(EXACT("Count", Pets!$C80),,IF(EXACT("", Pets!$C80),,Pets!$G80)))</f>
        <v/>
      </c>
    </row>
    <row r="1036">
      <c r="A1036" s="17" t="s">
        <v>7</v>
      </c>
      <c r="B1036" s="17" t="str">
        <f>IF(EXACT("Percent", Pets!$C80),,IF(EXACT("Count", Pets!$C80),,IF(EXACT("", Pets!$C80),,Pets!$B80)))</f>
        <v>Uncommon</v>
      </c>
      <c r="C1036" s="17" t="str">
        <f>IF(EXACT("Percent", Pets!$C80),,IF(EXACT("Count", Pets!$C80),,IF(EXACT("", Pets!$C80),,Pets!$C80)))</f>
        <v>Stumped Moomoo</v>
      </c>
      <c r="D1036" s="46" t="str">
        <f>IF(EXACT("Percent", Pets!$C80),,IF(EXACT("Count", Pets!$C80),,IF(EXACT("", Pets!$C80),,Pets!$H80)))</f>
        <v/>
      </c>
    </row>
    <row r="1037">
      <c r="A1037" s="17" t="s">
        <v>3</v>
      </c>
      <c r="B1037" s="17" t="str">
        <f>IF(EXACT("Percent", Pets!C178),,IF(EXACT("Count", Pets!C178),,IF(EXACT("", Pets!C178),,Pets!B178)))</f>
        <v>Epic</v>
      </c>
      <c r="C1037" s="17" t="str">
        <f>IF(EXACT("Percent", Pets!C178),,IF(EXACT("Count", Pets!C178),,IF(EXACT("", Pets!C178),,Pets!C178)))</f>
        <v>Sunny Starfish</v>
      </c>
      <c r="D1037" s="46" t="str">
        <f>IF(EXACT("Percent", Pets!C178),,IF(EXACT("Count", Pets!C178),,IF(EXACT("", Pets!C178),,Pets!D178)))</f>
        <v/>
      </c>
    </row>
    <row r="1038">
      <c r="A1038" s="17" t="s">
        <v>4</v>
      </c>
      <c r="B1038" s="17" t="str">
        <f>IF(EXACT("Percent", Pets!$C178),,IF(EXACT("Count", Pets!$C178),,IF(EXACT("", Pets!$C178),,Pets!$B178)))</f>
        <v>Epic</v>
      </c>
      <c r="C1038" s="17" t="str">
        <f>IF(EXACT("Percent", Pets!$C178),,IF(EXACT("Count", Pets!$C178),,IF(EXACT("", Pets!$C178),,Pets!$C178)))</f>
        <v>Sunny Starfish</v>
      </c>
      <c r="D1038" s="46" t="str">
        <f>IF(EXACT("Percent", Pets!$C178),,IF(EXACT("Count", Pets!$C178),,IF(EXACT("", Pets!$C178),,Pets!$E178)))</f>
        <v/>
      </c>
    </row>
    <row r="1039">
      <c r="A1039" s="17" t="s">
        <v>5</v>
      </c>
      <c r="B1039" s="17" t="str">
        <f>IF(EXACT("Percent", Pets!$C178),,IF(EXACT("Count", Pets!$C178),,IF(EXACT("", Pets!$C178),,Pets!$B178)))</f>
        <v>Epic</v>
      </c>
      <c r="C1039" s="17" t="str">
        <f>IF(EXACT("Percent", Pets!$C178),,IF(EXACT("Count", Pets!$C178),,IF(EXACT("", Pets!$C178),,Pets!$C178)))</f>
        <v>Sunny Starfish</v>
      </c>
      <c r="D1039" s="46" t="str">
        <f>IF(EXACT("Percent", Pets!$C178),,IF(EXACT("Count", Pets!$C178),,IF(EXACT("", Pets!$C178),,Pets!$F178)))</f>
        <v/>
      </c>
    </row>
    <row r="1040">
      <c r="A1040" s="17" t="s">
        <v>6</v>
      </c>
      <c r="B1040" s="17" t="str">
        <f>IF(EXACT("Percent", Pets!$C178),,IF(EXACT("Count", Pets!$C178),,IF(EXACT("", Pets!$C178),,Pets!$B178)))</f>
        <v>Epic</v>
      </c>
      <c r="C1040" s="17" t="str">
        <f>IF(EXACT("Percent", Pets!$C178),,IF(EXACT("Count", Pets!$C178),,IF(EXACT("", Pets!$C178),,Pets!$C178)))</f>
        <v>Sunny Starfish</v>
      </c>
      <c r="D1040" s="46" t="str">
        <f>IF(EXACT("Percent", Pets!$C178),,IF(EXACT("Count", Pets!$C178),,IF(EXACT("", Pets!$C178),,Pets!$G178)))</f>
        <v/>
      </c>
    </row>
    <row r="1041">
      <c r="A1041" s="17" t="s">
        <v>7</v>
      </c>
      <c r="B1041" s="17" t="str">
        <f>IF(EXACT("Percent", Pets!$C178),,IF(EXACT("Count", Pets!$C178),,IF(EXACT("", Pets!$C178),,Pets!$B178)))</f>
        <v>Epic</v>
      </c>
      <c r="C1041" s="17" t="str">
        <f>IF(EXACT("Percent", Pets!$C178),,IF(EXACT("Count", Pets!$C178),,IF(EXACT("", Pets!$C178),,Pets!$C178)))</f>
        <v>Sunny Starfish</v>
      </c>
      <c r="D1041" s="46" t="str">
        <f>IF(EXACT("Percent", Pets!$C178),,IF(EXACT("Count", Pets!$C178),,IF(EXACT("", Pets!$C178),,Pets!$H178)))</f>
        <v/>
      </c>
    </row>
    <row r="1042">
      <c r="A1042" s="17" t="s">
        <v>3</v>
      </c>
      <c r="B1042" s="17" t="str">
        <f>IF(EXACT("Percent", Pets!C196),,IF(EXACT("Count", Pets!C196),,IF(EXACT("", Pets!C196),,Pets!B196)))</f>
        <v>Epic</v>
      </c>
      <c r="C1042" s="17" t="str">
        <f>IF(EXACT("Percent", Pets!C196),,IF(EXACT("Count", Pets!C196),,IF(EXACT("", Pets!C196),,Pets!C196)))</f>
        <v>Sunrise Hatchling</v>
      </c>
      <c r="D1042" s="46" t="str">
        <f>IF(EXACT("Percent", Pets!C196),,IF(EXACT("Count", Pets!C196),,IF(EXACT("", Pets!C196),,Pets!D196)))</f>
        <v/>
      </c>
    </row>
    <row r="1043">
      <c r="A1043" s="17" t="s">
        <v>4</v>
      </c>
      <c r="B1043" s="17" t="str">
        <f>IF(EXACT("Percent", Pets!$C196),,IF(EXACT("Count", Pets!$C196),,IF(EXACT("", Pets!$C196),,Pets!$B196)))</f>
        <v>Epic</v>
      </c>
      <c r="C1043" s="17" t="str">
        <f>IF(EXACT("Percent", Pets!$C196),,IF(EXACT("Count", Pets!$C196),,IF(EXACT("", Pets!$C196),,Pets!$C196)))</f>
        <v>Sunrise Hatchling</v>
      </c>
      <c r="D1043" s="46" t="str">
        <f>IF(EXACT("Percent", Pets!$C196),,IF(EXACT("Count", Pets!$C196),,IF(EXACT("", Pets!$C196),,Pets!$E196)))</f>
        <v/>
      </c>
    </row>
    <row r="1044">
      <c r="A1044" s="17" t="s">
        <v>5</v>
      </c>
      <c r="B1044" s="17" t="str">
        <f>IF(EXACT("Percent", Pets!$C196),,IF(EXACT("Count", Pets!$C196),,IF(EXACT("", Pets!$C196),,Pets!$B196)))</f>
        <v>Epic</v>
      </c>
      <c r="C1044" s="17" t="str">
        <f>IF(EXACT("Percent", Pets!$C196),,IF(EXACT("Count", Pets!$C196),,IF(EXACT("", Pets!$C196),,Pets!$C196)))</f>
        <v>Sunrise Hatchling</v>
      </c>
      <c r="D1044" s="46" t="str">
        <f>IF(EXACT("Percent", Pets!$C196),,IF(EXACT("Count", Pets!$C196),,IF(EXACT("", Pets!$C196),,Pets!$F196)))</f>
        <v/>
      </c>
    </row>
    <row r="1045">
      <c r="A1045" s="17" t="s">
        <v>6</v>
      </c>
      <c r="B1045" s="17" t="str">
        <f>IF(EXACT("Percent", Pets!$C196),,IF(EXACT("Count", Pets!$C196),,IF(EXACT("", Pets!$C196),,Pets!$B196)))</f>
        <v>Epic</v>
      </c>
      <c r="C1045" s="17" t="str">
        <f>IF(EXACT("Percent", Pets!$C196),,IF(EXACT("Count", Pets!$C196),,IF(EXACT("", Pets!$C196),,Pets!$C196)))</f>
        <v>Sunrise Hatchling</v>
      </c>
      <c r="D1045" s="46" t="str">
        <f>IF(EXACT("Percent", Pets!$C196),,IF(EXACT("Count", Pets!$C196),,IF(EXACT("", Pets!$C196),,Pets!$G196)))</f>
        <v/>
      </c>
    </row>
    <row r="1046">
      <c r="A1046" s="17" t="s">
        <v>7</v>
      </c>
      <c r="B1046" s="17" t="str">
        <f>IF(EXACT("Percent", Pets!$C196),,IF(EXACT("Count", Pets!$C196),,IF(EXACT("", Pets!$C196),,Pets!$B196)))</f>
        <v>Epic</v>
      </c>
      <c r="C1046" s="17" t="str">
        <f>IF(EXACT("Percent", Pets!$C196),,IF(EXACT("Count", Pets!$C196),,IF(EXACT("", Pets!$C196),,Pets!$C196)))</f>
        <v>Sunrise Hatchling</v>
      </c>
      <c r="D1046" s="46" t="str">
        <f>IF(EXACT("Percent", Pets!$C196),,IF(EXACT("Count", Pets!$C196),,IF(EXACT("", Pets!$C196),,Pets!$H196)))</f>
        <v/>
      </c>
    </row>
    <row r="1047">
      <c r="A1047" s="17" t="s">
        <v>3</v>
      </c>
      <c r="B1047" s="17" t="str">
        <f>IF(EXACT("Percent", Pets!C224),,IF(EXACT("Count", Pets!C224),,IF(EXACT("", Pets!C224),,Pets!B224)))</f>
        <v>Legendary</v>
      </c>
      <c r="C1047" s="17" t="str">
        <f>IF(EXACT("Percent", Pets!C224),,IF(EXACT("Count", Pets!C224),,IF(EXACT("", Pets!C224),,Pets!C224)))</f>
        <v>Super Duck</v>
      </c>
      <c r="D1047" s="46" t="str">
        <f>IF(EXACT("Percent", Pets!C224),,IF(EXACT("Count", Pets!C224),,IF(EXACT("", Pets!C224),,Pets!D224)))</f>
        <v/>
      </c>
    </row>
    <row r="1048">
      <c r="A1048" s="17" t="s">
        <v>4</v>
      </c>
      <c r="B1048" s="17" t="str">
        <f>IF(EXACT("Percent", Pets!$C224),,IF(EXACT("Count", Pets!$C224),,IF(EXACT("", Pets!$C224),,Pets!$B224)))</f>
        <v>Legendary</v>
      </c>
      <c r="C1048" s="17" t="str">
        <f>IF(EXACT("Percent", Pets!$C224),,IF(EXACT("Count", Pets!$C224),,IF(EXACT("", Pets!$C224),,Pets!$C224)))</f>
        <v>Super Duck</v>
      </c>
      <c r="D1048" s="46" t="str">
        <f>IF(EXACT("Percent", Pets!$C224),,IF(EXACT("Count", Pets!$C224),,IF(EXACT("", Pets!$C224),,Pets!$E224)))</f>
        <v/>
      </c>
    </row>
    <row r="1049">
      <c r="A1049" s="17" t="s">
        <v>5</v>
      </c>
      <c r="B1049" s="17" t="str">
        <f>IF(EXACT("Percent", Pets!$C224),,IF(EXACT("Count", Pets!$C224),,IF(EXACT("", Pets!$C224),,Pets!$B224)))</f>
        <v>Legendary</v>
      </c>
      <c r="C1049" s="17" t="str">
        <f>IF(EXACT("Percent", Pets!$C224),,IF(EXACT("Count", Pets!$C224),,IF(EXACT("", Pets!$C224),,Pets!$C224)))</f>
        <v>Super Duck</v>
      </c>
      <c r="D1049" s="46" t="str">
        <f>IF(EXACT("Percent", Pets!$C224),,IF(EXACT("Count", Pets!$C224),,IF(EXACT("", Pets!$C224),,Pets!$F224)))</f>
        <v/>
      </c>
    </row>
    <row r="1050">
      <c r="A1050" s="17" t="s">
        <v>6</v>
      </c>
      <c r="B1050" s="17" t="str">
        <f>IF(EXACT("Percent", Pets!$C224),,IF(EXACT("Count", Pets!$C224),,IF(EXACT("", Pets!$C224),,Pets!$B224)))</f>
        <v>Legendary</v>
      </c>
      <c r="C1050" s="17" t="str">
        <f>IF(EXACT("Percent", Pets!$C224),,IF(EXACT("Count", Pets!$C224),,IF(EXACT("", Pets!$C224),,Pets!$C224)))</f>
        <v>Super Duck</v>
      </c>
      <c r="D1050" s="46" t="str">
        <f>IF(EXACT("Percent", Pets!$C224),,IF(EXACT("Count", Pets!$C224),,IF(EXACT("", Pets!$C224),,Pets!$G224)))</f>
        <v/>
      </c>
    </row>
    <row r="1051">
      <c r="A1051" s="17" t="s">
        <v>7</v>
      </c>
      <c r="B1051" s="17" t="str">
        <f>IF(EXACT("Percent", Pets!$C224),,IF(EXACT("Count", Pets!$C224),,IF(EXACT("", Pets!$C224),,Pets!$B224)))</f>
        <v>Legendary</v>
      </c>
      <c r="C1051" s="17" t="str">
        <f>IF(EXACT("Percent", Pets!$C224),,IF(EXACT("Count", Pets!$C224),,IF(EXACT("", Pets!$C224),,Pets!$C224)))</f>
        <v>Super Duck</v>
      </c>
      <c r="D1051" s="46" t="str">
        <f>IF(EXACT("Percent", Pets!$C224),,IF(EXACT("Count", Pets!$C224),,IF(EXACT("", Pets!$C224),,Pets!$H224)))</f>
        <v/>
      </c>
    </row>
    <row r="1052">
      <c r="A1052" s="17" t="s">
        <v>3</v>
      </c>
      <c r="B1052" s="17" t="str">
        <f>IF(EXACT("Percent", Pets!C67),,IF(EXACT("Count", Pets!C67),,IF(EXACT("", Pets!C67),,Pets!B67)))</f>
        <v>Uncommon</v>
      </c>
      <c r="C1052" s="17" t="str">
        <f>IF(EXACT("Percent", Pets!C67),,IF(EXACT("Count", Pets!C67),,IF(EXACT("", Pets!C67),,Pets!C67)))</f>
        <v>Surprised Chameleon</v>
      </c>
      <c r="D1052" s="46" t="str">
        <f>IF(EXACT("Percent", Pets!C67),,IF(EXACT("Count", Pets!C67),,IF(EXACT("", Pets!C67),,Pets!D67)))</f>
        <v/>
      </c>
    </row>
    <row r="1053">
      <c r="A1053" s="17" t="s">
        <v>4</v>
      </c>
      <c r="B1053" s="17" t="str">
        <f>IF(EXACT("Percent", Pets!$C67),,IF(EXACT("Count", Pets!$C67),,IF(EXACT("", Pets!$C67),,Pets!$B67)))</f>
        <v>Uncommon</v>
      </c>
      <c r="C1053" s="17" t="str">
        <f>IF(EXACT("Percent", Pets!$C67),,IF(EXACT("Count", Pets!$C67),,IF(EXACT("", Pets!$C67),,Pets!$C67)))</f>
        <v>Surprised Chameleon</v>
      </c>
      <c r="D1053" s="46" t="str">
        <f>IF(EXACT("Percent", Pets!$C67),,IF(EXACT("Count", Pets!$C67),,IF(EXACT("", Pets!$C67),,Pets!$E67)))</f>
        <v/>
      </c>
    </row>
    <row r="1054">
      <c r="A1054" s="17" t="s">
        <v>5</v>
      </c>
      <c r="B1054" s="17" t="str">
        <f>IF(EXACT("Percent", Pets!$C67),,IF(EXACT("Count", Pets!$C67),,IF(EXACT("", Pets!$C67),,Pets!$B67)))</f>
        <v>Uncommon</v>
      </c>
      <c r="C1054" s="17" t="str">
        <f>IF(EXACT("Percent", Pets!$C67),,IF(EXACT("Count", Pets!$C67),,IF(EXACT("", Pets!$C67),,Pets!$C67)))</f>
        <v>Surprised Chameleon</v>
      </c>
      <c r="D1054" s="46" t="str">
        <f>IF(EXACT("Percent", Pets!$C67),,IF(EXACT("Count", Pets!$C67),,IF(EXACT("", Pets!$C67),,Pets!$F67)))</f>
        <v/>
      </c>
    </row>
    <row r="1055">
      <c r="A1055" s="17" t="s">
        <v>6</v>
      </c>
      <c r="B1055" s="17" t="str">
        <f>IF(EXACT("Percent", Pets!$C67),,IF(EXACT("Count", Pets!$C67),,IF(EXACT("", Pets!$C67),,Pets!$B67)))</f>
        <v>Uncommon</v>
      </c>
      <c r="C1055" s="17" t="str">
        <f>IF(EXACT("Percent", Pets!$C67),,IF(EXACT("Count", Pets!$C67),,IF(EXACT("", Pets!$C67),,Pets!$C67)))</f>
        <v>Surprised Chameleon</v>
      </c>
      <c r="D1055" s="46" t="str">
        <f>IF(EXACT("Percent", Pets!$C67),,IF(EXACT("Count", Pets!$C67),,IF(EXACT("", Pets!$C67),,Pets!$G67)))</f>
        <v/>
      </c>
    </row>
    <row r="1056">
      <c r="A1056" s="17" t="s">
        <v>7</v>
      </c>
      <c r="B1056" s="17" t="str">
        <f>IF(EXACT("Percent", Pets!$C67),,IF(EXACT("Count", Pets!$C67),,IF(EXACT("", Pets!$C67),,Pets!$B67)))</f>
        <v>Uncommon</v>
      </c>
      <c r="C1056" s="17" t="str">
        <f>IF(EXACT("Percent", Pets!$C67),,IF(EXACT("Count", Pets!$C67),,IF(EXACT("", Pets!$C67),,Pets!$C67)))</f>
        <v>Surprised Chameleon</v>
      </c>
      <c r="D1056" s="46" t="str">
        <f>IF(EXACT("Percent", Pets!$C67),,IF(EXACT("Count", Pets!$C67),,IF(EXACT("", Pets!$C67),,Pets!$H67)))</f>
        <v/>
      </c>
    </row>
    <row r="1057">
      <c r="A1057" s="17" t="s">
        <v>3</v>
      </c>
      <c r="B1057" s="17" t="str">
        <f>IF(EXACT("Percent", Pets!C75),,IF(EXACT("Count", Pets!C75),,IF(EXACT("", Pets!C75),,Pets!B75)))</f>
        <v>Uncommon</v>
      </c>
      <c r="C1057" s="17" t="str">
        <f>IF(EXACT("Percent", Pets!C75),,IF(EXACT("Count", Pets!C75),,IF(EXACT("", Pets!C75),,Pets!C75)))</f>
        <v>Sweet Turnipa</v>
      </c>
      <c r="D1057" s="46" t="str">
        <f>IF(EXACT("Percent", Pets!C75),,IF(EXACT("Count", Pets!C75),,IF(EXACT("", Pets!C75),,Pets!D75)))</f>
        <v/>
      </c>
    </row>
    <row r="1058">
      <c r="A1058" s="17" t="s">
        <v>4</v>
      </c>
      <c r="B1058" s="17" t="str">
        <f>IF(EXACT("Percent", Pets!$C75),,IF(EXACT("Count", Pets!$C75),,IF(EXACT("", Pets!$C75),,Pets!$B75)))</f>
        <v>Uncommon</v>
      </c>
      <c r="C1058" s="17" t="str">
        <f>IF(EXACT("Percent", Pets!$C75),,IF(EXACT("Count", Pets!$C75),,IF(EXACT("", Pets!$C75),,Pets!$C75)))</f>
        <v>Sweet Turnipa</v>
      </c>
      <c r="D1058" s="46" t="str">
        <f>IF(EXACT("Percent", Pets!$C75),,IF(EXACT("Count", Pets!$C75),,IF(EXACT("", Pets!$C75),,Pets!$E75)))</f>
        <v/>
      </c>
    </row>
    <row r="1059">
      <c r="A1059" s="17" t="s">
        <v>5</v>
      </c>
      <c r="B1059" s="17" t="str">
        <f>IF(EXACT("Percent", Pets!$C75),,IF(EXACT("Count", Pets!$C75),,IF(EXACT("", Pets!$C75),,Pets!$B75)))</f>
        <v>Uncommon</v>
      </c>
      <c r="C1059" s="17" t="str">
        <f>IF(EXACT("Percent", Pets!$C75),,IF(EXACT("Count", Pets!$C75),,IF(EXACT("", Pets!$C75),,Pets!$C75)))</f>
        <v>Sweet Turnipa</v>
      </c>
      <c r="D1059" s="46" t="str">
        <f>IF(EXACT("Percent", Pets!$C75),,IF(EXACT("Count", Pets!$C75),,IF(EXACT("", Pets!$C75),,Pets!$F75)))</f>
        <v/>
      </c>
    </row>
    <row r="1060">
      <c r="A1060" s="17" t="s">
        <v>6</v>
      </c>
      <c r="B1060" s="17" t="str">
        <f>IF(EXACT("Percent", Pets!$C75),,IF(EXACT("Count", Pets!$C75),,IF(EXACT("", Pets!$C75),,Pets!$B75)))</f>
        <v>Uncommon</v>
      </c>
      <c r="C1060" s="17" t="str">
        <f>IF(EXACT("Percent", Pets!$C75),,IF(EXACT("Count", Pets!$C75),,IF(EXACT("", Pets!$C75),,Pets!$C75)))</f>
        <v>Sweet Turnipa</v>
      </c>
      <c r="D1060" s="46" t="str">
        <f>IF(EXACT("Percent", Pets!$C75),,IF(EXACT("Count", Pets!$C75),,IF(EXACT("", Pets!$C75),,Pets!$G75)))</f>
        <v/>
      </c>
    </row>
    <row r="1061">
      <c r="A1061" s="17" t="s">
        <v>7</v>
      </c>
      <c r="B1061" s="17" t="str">
        <f>IF(EXACT("Percent", Pets!$C75),,IF(EXACT("Count", Pets!$C75),,IF(EXACT("", Pets!$C75),,Pets!$B75)))</f>
        <v>Uncommon</v>
      </c>
      <c r="C1061" s="17" t="str">
        <f>IF(EXACT("Percent", Pets!$C75),,IF(EXACT("Count", Pets!$C75),,IF(EXACT("", Pets!$C75),,Pets!$C75)))</f>
        <v>Sweet Turnipa</v>
      </c>
      <c r="D1061" s="46" t="str">
        <f>IF(EXACT("Percent", Pets!$C75),,IF(EXACT("Count", Pets!$C75),,IF(EXACT("", Pets!$C75),,Pets!$H75)))</f>
        <v/>
      </c>
    </row>
    <row r="1062">
      <c r="A1062" s="17" t="s">
        <v>3</v>
      </c>
      <c r="B1062" s="17" t="str">
        <f>IF(EXACT("Percent", Pets!C95),,IF(EXACT("Count", Pets!C95),,IF(EXACT("", Pets!C95),,Pets!B95)))</f>
        <v>Uncommon</v>
      </c>
      <c r="C1062" s="17" t="str">
        <f>IF(EXACT("Percent", Pets!C95),,IF(EXACT("Count", Pets!C95),,IF(EXACT("", Pets!C95),,Pets!C95)))</f>
        <v>Swift Unicorn</v>
      </c>
      <c r="D1062" s="46" t="str">
        <f>IF(EXACT("Percent", Pets!C95),,IF(EXACT("Count", Pets!C95),,IF(EXACT("", Pets!C95),,Pets!D95)))</f>
        <v/>
      </c>
    </row>
    <row r="1063">
      <c r="A1063" s="17" t="s">
        <v>4</v>
      </c>
      <c r="B1063" s="17" t="str">
        <f>IF(EXACT("Percent", Pets!$C95),,IF(EXACT("Count", Pets!$C95),,IF(EXACT("", Pets!$C95),,Pets!$B95)))</f>
        <v>Uncommon</v>
      </c>
      <c r="C1063" s="17" t="str">
        <f>IF(EXACT("Percent", Pets!$C95),,IF(EXACT("Count", Pets!$C95),,IF(EXACT("", Pets!$C95),,Pets!$C95)))</f>
        <v>Swift Unicorn</v>
      </c>
      <c r="D1063" s="46" t="str">
        <f>IF(EXACT("Percent", Pets!$C95),,IF(EXACT("Count", Pets!$C95),,IF(EXACT("", Pets!$C95),,Pets!$E95)))</f>
        <v/>
      </c>
    </row>
    <row r="1064">
      <c r="A1064" s="17" t="s">
        <v>5</v>
      </c>
      <c r="B1064" s="17" t="str">
        <f>IF(EXACT("Percent", Pets!$C95),,IF(EXACT("Count", Pets!$C95),,IF(EXACT("", Pets!$C95),,Pets!$B95)))</f>
        <v>Uncommon</v>
      </c>
      <c r="C1064" s="17" t="str">
        <f>IF(EXACT("Percent", Pets!$C95),,IF(EXACT("Count", Pets!$C95),,IF(EXACT("", Pets!$C95),,Pets!$C95)))</f>
        <v>Swift Unicorn</v>
      </c>
      <c r="D1064" s="46" t="str">
        <f>IF(EXACT("Percent", Pets!$C95),,IF(EXACT("Count", Pets!$C95),,IF(EXACT("", Pets!$C95),,Pets!$F95)))</f>
        <v/>
      </c>
    </row>
    <row r="1065">
      <c r="A1065" s="17" t="s">
        <v>6</v>
      </c>
      <c r="B1065" s="17" t="str">
        <f>IF(EXACT("Percent", Pets!$C95),,IF(EXACT("Count", Pets!$C95),,IF(EXACT("", Pets!$C95),,Pets!$B95)))</f>
        <v>Uncommon</v>
      </c>
      <c r="C1065" s="17" t="str">
        <f>IF(EXACT("Percent", Pets!$C95),,IF(EXACT("Count", Pets!$C95),,IF(EXACT("", Pets!$C95),,Pets!$C95)))</f>
        <v>Swift Unicorn</v>
      </c>
      <c r="D1065" s="46" t="str">
        <f>IF(EXACT("Percent", Pets!$C95),,IF(EXACT("Count", Pets!$C95),,IF(EXACT("", Pets!$C95),,Pets!$G95)))</f>
        <v/>
      </c>
    </row>
    <row r="1066">
      <c r="A1066" s="17" t="s">
        <v>7</v>
      </c>
      <c r="B1066" s="17" t="str">
        <f>IF(EXACT("Percent", Pets!$C95),,IF(EXACT("Count", Pets!$C95),,IF(EXACT("", Pets!$C95),,Pets!$B95)))</f>
        <v>Uncommon</v>
      </c>
      <c r="C1066" s="17" t="str">
        <f>IF(EXACT("Percent", Pets!$C95),,IF(EXACT("Count", Pets!$C95),,IF(EXACT("", Pets!$C95),,Pets!$C95)))</f>
        <v>Swift Unicorn</v>
      </c>
      <c r="D1066" s="46" t="str">
        <f>IF(EXACT("Percent", Pets!$C95),,IF(EXACT("Count", Pets!$C95),,IF(EXACT("", Pets!$C95),,Pets!$H95)))</f>
        <v/>
      </c>
    </row>
    <row r="1067">
      <c r="A1067" s="17" t="s">
        <v>3</v>
      </c>
      <c r="B1067" s="17" t="str">
        <f>IF(EXACT("Percent", Pets!C62),,IF(EXACT("Count", Pets!C62),,IF(EXACT("", Pets!C62),,Pets!B62)))</f>
        <v>Uncommon</v>
      </c>
      <c r="C1067" s="17" t="str">
        <f>IF(EXACT("Percent", Pets!C62),,IF(EXACT("Count", Pets!C62),,IF(EXACT("", Pets!C62),,Pets!C62)))</f>
        <v>Tapir</v>
      </c>
      <c r="D1067" s="46" t="str">
        <f>IF(EXACT("Percent", Pets!C62),,IF(EXACT("Count", Pets!C62),,IF(EXACT("", Pets!C62),,Pets!D62)))</f>
        <v/>
      </c>
    </row>
    <row r="1068">
      <c r="A1068" s="17" t="s">
        <v>4</v>
      </c>
      <c r="B1068" s="17" t="str">
        <f>IF(EXACT("Percent", Pets!$C62),,IF(EXACT("Count", Pets!$C62),,IF(EXACT("", Pets!$C62),,Pets!$B62)))</f>
        <v>Uncommon</v>
      </c>
      <c r="C1068" s="17" t="str">
        <f>IF(EXACT("Percent", Pets!$C62),,IF(EXACT("Count", Pets!$C62),,IF(EXACT("", Pets!$C62),,Pets!$C62)))</f>
        <v>Tapir</v>
      </c>
      <c r="D1068" s="46" t="str">
        <f>IF(EXACT("Percent", Pets!$C62),,IF(EXACT("Count", Pets!$C62),,IF(EXACT("", Pets!$C62),,Pets!$E62)))</f>
        <v/>
      </c>
    </row>
    <row r="1069">
      <c r="A1069" s="17" t="s">
        <v>5</v>
      </c>
      <c r="B1069" s="17" t="str">
        <f>IF(EXACT("Percent", Pets!$C62),,IF(EXACT("Count", Pets!$C62),,IF(EXACT("", Pets!$C62),,Pets!$B62)))</f>
        <v>Uncommon</v>
      </c>
      <c r="C1069" s="17" t="str">
        <f>IF(EXACT("Percent", Pets!$C62),,IF(EXACT("Count", Pets!$C62),,IF(EXACT("", Pets!$C62),,Pets!$C62)))</f>
        <v>Tapir</v>
      </c>
      <c r="D1069" s="46" t="str">
        <f>IF(EXACT("Percent", Pets!$C62),,IF(EXACT("Count", Pets!$C62),,IF(EXACT("", Pets!$C62),,Pets!$F62)))</f>
        <v/>
      </c>
    </row>
    <row r="1070">
      <c r="A1070" s="17" t="s">
        <v>6</v>
      </c>
      <c r="B1070" s="17" t="str">
        <f>IF(EXACT("Percent", Pets!$C62),,IF(EXACT("Count", Pets!$C62),,IF(EXACT("", Pets!$C62),,Pets!$B62)))</f>
        <v>Uncommon</v>
      </c>
      <c r="C1070" s="17" t="str">
        <f>IF(EXACT("Percent", Pets!$C62),,IF(EXACT("Count", Pets!$C62),,IF(EXACT("", Pets!$C62),,Pets!$C62)))</f>
        <v>Tapir</v>
      </c>
      <c r="D1070" s="46" t="str">
        <f>IF(EXACT("Percent", Pets!$C62),,IF(EXACT("Count", Pets!$C62),,IF(EXACT("", Pets!$C62),,Pets!$G62)))</f>
        <v/>
      </c>
    </row>
    <row r="1071">
      <c r="A1071" s="17" t="s">
        <v>7</v>
      </c>
      <c r="B1071" s="17" t="str">
        <f>IF(EXACT("Percent", Pets!$C62),,IF(EXACT("Count", Pets!$C62),,IF(EXACT("", Pets!$C62),,Pets!$B62)))</f>
        <v>Uncommon</v>
      </c>
      <c r="C1071" s="17" t="str">
        <f>IF(EXACT("Percent", Pets!$C62),,IF(EXACT("Count", Pets!$C62),,IF(EXACT("", Pets!$C62),,Pets!$C62)))</f>
        <v>Tapir</v>
      </c>
      <c r="D1071" s="46" t="str">
        <f>IF(EXACT("Percent", Pets!$C62),,IF(EXACT("Count", Pets!$C62),,IF(EXACT("", Pets!$C62),,Pets!$H62)))</f>
        <v/>
      </c>
    </row>
    <row r="1072">
      <c r="A1072" s="17" t="s">
        <v>3</v>
      </c>
      <c r="B1072" s="17" t="str">
        <f>IF(EXACT("Percent", Pets!C72),,IF(EXACT("Count", Pets!C72),,IF(EXACT("", Pets!C72),,Pets!B72)))</f>
        <v>Uncommon</v>
      </c>
      <c r="C1072" s="17" t="str">
        <f>IF(EXACT("Percent", Pets!C72),,IF(EXACT("Count", Pets!C72),,IF(EXACT("", Pets!C72),,Pets!C72)))</f>
        <v>Tempered Hatchling</v>
      </c>
      <c r="D1072" s="46" t="str">
        <f>IF(EXACT("Percent", Pets!C72),,IF(EXACT("Count", Pets!C72),,IF(EXACT("", Pets!C72),,Pets!D72)))</f>
        <v/>
      </c>
    </row>
    <row r="1073">
      <c r="A1073" s="17" t="s">
        <v>4</v>
      </c>
      <c r="B1073" s="17" t="str">
        <f>IF(EXACT("Percent", Pets!$C72),,IF(EXACT("Count", Pets!$C72),,IF(EXACT("", Pets!$C72),,Pets!$B72)))</f>
        <v>Uncommon</v>
      </c>
      <c r="C1073" s="17" t="str">
        <f>IF(EXACT("Percent", Pets!$C72),,IF(EXACT("Count", Pets!$C72),,IF(EXACT("", Pets!$C72),,Pets!$C72)))</f>
        <v>Tempered Hatchling</v>
      </c>
      <c r="D1073" s="46" t="str">
        <f>IF(EXACT("Percent", Pets!$C72),,IF(EXACT("Count", Pets!$C72),,IF(EXACT("", Pets!$C72),,Pets!$E72)))</f>
        <v/>
      </c>
    </row>
    <row r="1074">
      <c r="A1074" s="17" t="s">
        <v>5</v>
      </c>
      <c r="B1074" s="17" t="str">
        <f>IF(EXACT("Percent", Pets!$C72),,IF(EXACT("Count", Pets!$C72),,IF(EXACT("", Pets!$C72),,Pets!$B72)))</f>
        <v>Uncommon</v>
      </c>
      <c r="C1074" s="17" t="str">
        <f>IF(EXACT("Percent", Pets!$C72),,IF(EXACT("Count", Pets!$C72),,IF(EXACT("", Pets!$C72),,Pets!$C72)))</f>
        <v>Tempered Hatchling</v>
      </c>
      <c r="D1074" s="46" t="str">
        <f>IF(EXACT("Percent", Pets!$C72),,IF(EXACT("Count", Pets!$C72),,IF(EXACT("", Pets!$C72),,Pets!$F72)))</f>
        <v/>
      </c>
    </row>
    <row r="1075">
      <c r="A1075" s="17" t="s">
        <v>6</v>
      </c>
      <c r="B1075" s="17" t="str">
        <f>IF(EXACT("Percent", Pets!$C72),,IF(EXACT("Count", Pets!$C72),,IF(EXACT("", Pets!$C72),,Pets!$B72)))</f>
        <v>Uncommon</v>
      </c>
      <c r="C1075" s="17" t="str">
        <f>IF(EXACT("Percent", Pets!$C72),,IF(EXACT("Count", Pets!$C72),,IF(EXACT("", Pets!$C72),,Pets!$C72)))</f>
        <v>Tempered Hatchling</v>
      </c>
      <c r="D1075" s="46" t="str">
        <f>IF(EXACT("Percent", Pets!$C72),,IF(EXACT("Count", Pets!$C72),,IF(EXACT("", Pets!$C72),,Pets!$G72)))</f>
        <v/>
      </c>
    </row>
    <row r="1076">
      <c r="A1076" s="17" t="s">
        <v>7</v>
      </c>
      <c r="B1076" s="17" t="str">
        <f>IF(EXACT("Percent", Pets!$C72),,IF(EXACT("Count", Pets!$C72),,IF(EXACT("", Pets!$C72),,Pets!$B72)))</f>
        <v>Uncommon</v>
      </c>
      <c r="C1076" s="17" t="str">
        <f>IF(EXACT("Percent", Pets!$C72),,IF(EXACT("Count", Pets!$C72),,IF(EXACT("", Pets!$C72),,Pets!$C72)))</f>
        <v>Tempered Hatchling</v>
      </c>
      <c r="D1076" s="46" t="str">
        <f>IF(EXACT("Percent", Pets!$C72),,IF(EXACT("Count", Pets!$C72),,IF(EXACT("", Pets!$C72),,Pets!$H72)))</f>
        <v/>
      </c>
    </row>
    <row r="1077">
      <c r="A1077" s="17" t="s">
        <v>3</v>
      </c>
      <c r="B1077" s="17" t="str">
        <f>IF(EXACT("Percent", Pets!C87),,IF(EXACT("Count", Pets!C87),,IF(EXACT("", Pets!C87),,Pets!B87)))</f>
        <v>Uncommon</v>
      </c>
      <c r="C1077" s="17" t="str">
        <f>IF(EXACT("Percent", Pets!C87),,IF(EXACT("Count", Pets!C87),,IF(EXACT("", Pets!C87),,Pets!C87)))</f>
        <v>Terra Dino</v>
      </c>
      <c r="D1077" s="46" t="str">
        <f>IF(EXACT("Percent", Pets!C87),,IF(EXACT("Count", Pets!C87),,IF(EXACT("", Pets!C87),,Pets!D87)))</f>
        <v/>
      </c>
    </row>
    <row r="1078">
      <c r="A1078" s="17" t="s">
        <v>4</v>
      </c>
      <c r="B1078" s="17" t="str">
        <f>IF(EXACT("Percent", Pets!$C87),,IF(EXACT("Count", Pets!$C87),,IF(EXACT("", Pets!$C87),,Pets!$B87)))</f>
        <v>Uncommon</v>
      </c>
      <c r="C1078" s="17" t="str">
        <f>IF(EXACT("Percent", Pets!$C87),,IF(EXACT("Count", Pets!$C87),,IF(EXACT("", Pets!$C87),,Pets!$C87)))</f>
        <v>Terra Dino</v>
      </c>
      <c r="D1078" s="46" t="str">
        <f>IF(EXACT("Percent", Pets!$C87),,IF(EXACT("Count", Pets!$C87),,IF(EXACT("", Pets!$C87),,Pets!$E87)))</f>
        <v/>
      </c>
    </row>
    <row r="1079">
      <c r="A1079" s="17" t="s">
        <v>5</v>
      </c>
      <c r="B1079" s="17" t="str">
        <f>IF(EXACT("Percent", Pets!$C87),,IF(EXACT("Count", Pets!$C87),,IF(EXACT("", Pets!$C87),,Pets!$B87)))</f>
        <v>Uncommon</v>
      </c>
      <c r="C1079" s="17" t="str">
        <f>IF(EXACT("Percent", Pets!$C87),,IF(EXACT("Count", Pets!$C87),,IF(EXACT("", Pets!$C87),,Pets!$C87)))</f>
        <v>Terra Dino</v>
      </c>
      <c r="D1079" s="46" t="str">
        <f>IF(EXACT("Percent", Pets!$C87),,IF(EXACT("Count", Pets!$C87),,IF(EXACT("", Pets!$C87),,Pets!$F87)))</f>
        <v/>
      </c>
    </row>
    <row r="1080">
      <c r="A1080" s="17" t="s">
        <v>6</v>
      </c>
      <c r="B1080" s="17" t="str">
        <f>IF(EXACT("Percent", Pets!$C87),,IF(EXACT("Count", Pets!$C87),,IF(EXACT("", Pets!$C87),,Pets!$B87)))</f>
        <v>Uncommon</v>
      </c>
      <c r="C1080" s="17" t="str">
        <f>IF(EXACT("Percent", Pets!$C87),,IF(EXACT("Count", Pets!$C87),,IF(EXACT("", Pets!$C87),,Pets!$C87)))</f>
        <v>Terra Dino</v>
      </c>
      <c r="D1080" s="46" t="str">
        <f>IF(EXACT("Percent", Pets!$C87),,IF(EXACT("Count", Pets!$C87),,IF(EXACT("", Pets!$C87),,Pets!$G87)))</f>
        <v/>
      </c>
    </row>
    <row r="1081">
      <c r="A1081" s="17" t="s">
        <v>7</v>
      </c>
      <c r="B1081" s="17" t="str">
        <f>IF(EXACT("Percent", Pets!$C87),,IF(EXACT("Count", Pets!$C87),,IF(EXACT("", Pets!$C87),,Pets!$B87)))</f>
        <v>Uncommon</v>
      </c>
      <c r="C1081" s="17" t="str">
        <f>IF(EXACT("Percent", Pets!$C87),,IF(EXACT("Count", Pets!$C87),,IF(EXACT("", Pets!$C87),,Pets!$C87)))</f>
        <v>Terra Dino</v>
      </c>
      <c r="D1081" s="46" t="str">
        <f>IF(EXACT("Percent", Pets!$C87),,IF(EXACT("Count", Pets!$C87),,IF(EXACT("", Pets!$C87),,Pets!$H87)))</f>
        <v/>
      </c>
    </row>
    <row r="1082">
      <c r="A1082" s="17" t="s">
        <v>3</v>
      </c>
      <c r="B1082" s="17" t="str">
        <f>IF(EXACT("Percent", Pets!C218),,IF(EXACT("Count", Pets!C218),,IF(EXACT("", Pets!C218),,Pets!B218)))</f>
        <v>Legendary</v>
      </c>
      <c r="C1082" s="17" t="str">
        <f>IF(EXACT("Percent", Pets!C218),,IF(EXACT("Count", Pets!C218),,IF(EXACT("", Pets!C218),,Pets!C218)))</f>
        <v>The GOAT</v>
      </c>
      <c r="D1082" s="46" t="str">
        <f>IF(EXACT("Percent", Pets!C218),,IF(EXACT("Count", Pets!C218),,IF(EXACT("", Pets!C218),,Pets!D218)))</f>
        <v/>
      </c>
    </row>
    <row r="1083">
      <c r="A1083" s="17" t="s">
        <v>4</v>
      </c>
      <c r="B1083" s="17" t="str">
        <f>IF(EXACT("Percent", Pets!$C218),,IF(EXACT("Count", Pets!$C218),,IF(EXACT("", Pets!$C218),,Pets!$B218)))</f>
        <v>Legendary</v>
      </c>
      <c r="C1083" s="17" t="str">
        <f>IF(EXACT("Percent", Pets!$C218),,IF(EXACT("Count", Pets!$C218),,IF(EXACT("", Pets!$C218),,Pets!$C218)))</f>
        <v>The GOAT</v>
      </c>
      <c r="D1083" s="46" t="str">
        <f>IF(EXACT("Percent", Pets!$C218),,IF(EXACT("Count", Pets!$C218),,IF(EXACT("", Pets!$C218),,Pets!$E218)))</f>
        <v/>
      </c>
    </row>
    <row r="1084">
      <c r="A1084" s="17" t="s">
        <v>5</v>
      </c>
      <c r="B1084" s="17" t="str">
        <f>IF(EXACT("Percent", Pets!$C218),,IF(EXACT("Count", Pets!$C218),,IF(EXACT("", Pets!$C218),,Pets!$B218)))</f>
        <v>Legendary</v>
      </c>
      <c r="C1084" s="17" t="str">
        <f>IF(EXACT("Percent", Pets!$C218),,IF(EXACT("Count", Pets!$C218),,IF(EXACT("", Pets!$C218),,Pets!$C218)))</f>
        <v>The GOAT</v>
      </c>
      <c r="D1084" s="46" t="str">
        <f>IF(EXACT("Percent", Pets!$C218),,IF(EXACT("Count", Pets!$C218),,IF(EXACT("", Pets!$C218),,Pets!$F218)))</f>
        <v/>
      </c>
    </row>
    <row r="1085">
      <c r="A1085" s="17" t="s">
        <v>6</v>
      </c>
      <c r="B1085" s="17" t="str">
        <f>IF(EXACT("Percent", Pets!$C218),,IF(EXACT("Count", Pets!$C218),,IF(EXACT("", Pets!$C218),,Pets!$B218)))</f>
        <v>Legendary</v>
      </c>
      <c r="C1085" s="17" t="str">
        <f>IF(EXACT("Percent", Pets!$C218),,IF(EXACT("Count", Pets!$C218),,IF(EXACT("", Pets!$C218),,Pets!$C218)))</f>
        <v>The GOAT</v>
      </c>
      <c r="D1085" s="46" t="str">
        <f>IF(EXACT("Percent", Pets!$C218),,IF(EXACT("Count", Pets!$C218),,IF(EXACT("", Pets!$C218),,Pets!$G218)))</f>
        <v/>
      </c>
    </row>
    <row r="1086">
      <c r="A1086" s="17" t="s">
        <v>7</v>
      </c>
      <c r="B1086" s="17" t="str">
        <f>IF(EXACT("Percent", Pets!$C218),,IF(EXACT("Count", Pets!$C218),,IF(EXACT("", Pets!$C218),,Pets!$B218)))</f>
        <v>Legendary</v>
      </c>
      <c r="C1086" s="17" t="str">
        <f>IF(EXACT("Percent", Pets!$C218),,IF(EXACT("Count", Pets!$C218),,IF(EXACT("", Pets!$C218),,Pets!$C218)))</f>
        <v>The GOAT</v>
      </c>
      <c r="D1086" s="46" t="str">
        <f>IF(EXACT("Percent", Pets!$C218),,IF(EXACT("Count", Pets!$C218),,IF(EXACT("", Pets!$C218),,Pets!$H218)))</f>
        <v/>
      </c>
    </row>
    <row r="1087">
      <c r="A1087" s="17" t="s">
        <v>3</v>
      </c>
      <c r="B1087" s="17" t="str">
        <f>IF(EXACT("Percent", Pets!C228),,IF(EXACT("Count", Pets!C228),,IF(EXACT("", Pets!C228),,Pets!B228)))</f>
        <v>Legendary</v>
      </c>
      <c r="C1087" s="17" t="str">
        <f>IF(EXACT("Percent", Pets!C228),,IF(EXACT("Count", Pets!C228),,IF(EXACT("", Pets!C228),,Pets!C228)))</f>
        <v>Thunder Cat</v>
      </c>
      <c r="D1087" s="46" t="str">
        <f>IF(EXACT("Percent", Pets!C228),,IF(EXACT("Count", Pets!C228),,IF(EXACT("", Pets!C228),,Pets!D228)))</f>
        <v/>
      </c>
    </row>
    <row r="1088">
      <c r="A1088" s="17" t="s">
        <v>4</v>
      </c>
      <c r="B1088" s="17" t="str">
        <f>IF(EXACT("Percent", Pets!$C228),,IF(EXACT("Count", Pets!$C228),,IF(EXACT("", Pets!$C228),,Pets!$B228)))</f>
        <v>Legendary</v>
      </c>
      <c r="C1088" s="17" t="str">
        <f>IF(EXACT("Percent", Pets!$C228),,IF(EXACT("Count", Pets!$C228),,IF(EXACT("", Pets!$C228),,Pets!$C228)))</f>
        <v>Thunder Cat</v>
      </c>
      <c r="D1088" s="46" t="str">
        <f>IF(EXACT("Percent", Pets!$C228),,IF(EXACT("Count", Pets!$C228),,IF(EXACT("", Pets!$C228),,Pets!$E228)))</f>
        <v/>
      </c>
    </row>
    <row r="1089">
      <c r="A1089" s="17" t="s">
        <v>5</v>
      </c>
      <c r="B1089" s="17" t="str">
        <f>IF(EXACT("Percent", Pets!$C228),,IF(EXACT("Count", Pets!$C228),,IF(EXACT("", Pets!$C228),,Pets!$B228)))</f>
        <v>Legendary</v>
      </c>
      <c r="C1089" s="17" t="str">
        <f>IF(EXACT("Percent", Pets!$C228),,IF(EXACT("Count", Pets!$C228),,IF(EXACT("", Pets!$C228),,Pets!$C228)))</f>
        <v>Thunder Cat</v>
      </c>
      <c r="D1089" s="46" t="str">
        <f>IF(EXACT("Percent", Pets!$C228),,IF(EXACT("Count", Pets!$C228),,IF(EXACT("", Pets!$C228),,Pets!$F228)))</f>
        <v/>
      </c>
    </row>
    <row r="1090">
      <c r="A1090" s="17" t="s">
        <v>6</v>
      </c>
      <c r="B1090" s="17" t="str">
        <f>IF(EXACT("Percent", Pets!$C228),,IF(EXACT("Count", Pets!$C228),,IF(EXACT("", Pets!$C228),,Pets!$B228)))</f>
        <v>Legendary</v>
      </c>
      <c r="C1090" s="17" t="str">
        <f>IF(EXACT("Percent", Pets!$C228),,IF(EXACT("Count", Pets!$C228),,IF(EXACT("", Pets!$C228),,Pets!$C228)))</f>
        <v>Thunder Cat</v>
      </c>
      <c r="D1090" s="46" t="str">
        <f>IF(EXACT("Percent", Pets!$C228),,IF(EXACT("Count", Pets!$C228),,IF(EXACT("", Pets!$C228),,Pets!$G228)))</f>
        <v/>
      </c>
    </row>
    <row r="1091">
      <c r="A1091" s="17" t="s">
        <v>7</v>
      </c>
      <c r="B1091" s="17" t="str">
        <f>IF(EXACT("Percent", Pets!$C228),,IF(EXACT("Count", Pets!$C228),,IF(EXACT("", Pets!$C228),,Pets!$B228)))</f>
        <v>Legendary</v>
      </c>
      <c r="C1091" s="17" t="str">
        <f>IF(EXACT("Percent", Pets!$C228),,IF(EXACT("Count", Pets!$C228),,IF(EXACT("", Pets!$C228),,Pets!$C228)))</f>
        <v>Thunder Cat</v>
      </c>
      <c r="D1091" s="46" t="str">
        <f>IF(EXACT("Percent", Pets!$C228),,IF(EXACT("Count", Pets!$C228),,IF(EXACT("", Pets!$C228),,Pets!$H228)))</f>
        <v/>
      </c>
    </row>
    <row r="1092">
      <c r="A1092" s="17" t="s">
        <v>3</v>
      </c>
      <c r="B1092" s="17" t="str">
        <f>IF(EXACT("Percent", Pets!C165),,IF(EXACT("Count", Pets!C165),,IF(EXACT("", Pets!C165),,Pets!B165)))</f>
        <v>Epic</v>
      </c>
      <c r="C1092" s="17" t="str">
        <f>IF(EXACT("Percent", Pets!C165),,IF(EXACT("Count", Pets!C165),,IF(EXACT("", Pets!C165),,Pets!C165)))</f>
        <v>Thunder Kitten</v>
      </c>
      <c r="D1092" s="46" t="str">
        <f>IF(EXACT("Percent", Pets!C165),,IF(EXACT("Count", Pets!C165),,IF(EXACT("", Pets!C165),,Pets!D165)))</f>
        <v/>
      </c>
    </row>
    <row r="1093">
      <c r="A1093" s="17" t="s">
        <v>4</v>
      </c>
      <c r="B1093" s="17" t="str">
        <f>IF(EXACT("Percent", Pets!$C165),,IF(EXACT("Count", Pets!$C165),,IF(EXACT("", Pets!$C165),,Pets!$B165)))</f>
        <v>Epic</v>
      </c>
      <c r="C1093" s="17" t="str">
        <f>IF(EXACT("Percent", Pets!$C165),,IF(EXACT("Count", Pets!$C165),,IF(EXACT("", Pets!$C165),,Pets!$C165)))</f>
        <v>Thunder Kitten</v>
      </c>
      <c r="D1093" s="46" t="str">
        <f>IF(EXACT("Percent", Pets!$C165),,IF(EXACT("Count", Pets!$C165),,IF(EXACT("", Pets!$C165),,Pets!$E165)))</f>
        <v/>
      </c>
    </row>
    <row r="1094">
      <c r="A1094" s="17" t="s">
        <v>5</v>
      </c>
      <c r="B1094" s="17" t="str">
        <f>IF(EXACT("Percent", Pets!$C165),,IF(EXACT("Count", Pets!$C165),,IF(EXACT("", Pets!$C165),,Pets!$B165)))</f>
        <v>Epic</v>
      </c>
      <c r="C1094" s="17" t="str">
        <f>IF(EXACT("Percent", Pets!$C165),,IF(EXACT("Count", Pets!$C165),,IF(EXACT("", Pets!$C165),,Pets!$C165)))</f>
        <v>Thunder Kitten</v>
      </c>
      <c r="D1094" s="46" t="str">
        <f>IF(EXACT("Percent", Pets!$C165),,IF(EXACT("Count", Pets!$C165),,IF(EXACT("", Pets!$C165),,Pets!$F165)))</f>
        <v/>
      </c>
    </row>
    <row r="1095">
      <c r="A1095" s="17" t="s">
        <v>6</v>
      </c>
      <c r="B1095" s="17" t="str">
        <f>IF(EXACT("Percent", Pets!$C165),,IF(EXACT("Count", Pets!$C165),,IF(EXACT("", Pets!$C165),,Pets!$B165)))</f>
        <v>Epic</v>
      </c>
      <c r="C1095" s="17" t="str">
        <f>IF(EXACT("Percent", Pets!$C165),,IF(EXACT("Count", Pets!$C165),,IF(EXACT("", Pets!$C165),,Pets!$C165)))</f>
        <v>Thunder Kitten</v>
      </c>
      <c r="D1095" s="46" t="str">
        <f>IF(EXACT("Percent", Pets!$C165),,IF(EXACT("Count", Pets!$C165),,IF(EXACT("", Pets!$C165),,Pets!$G165)))</f>
        <v/>
      </c>
    </row>
    <row r="1096">
      <c r="A1096" s="17" t="s">
        <v>7</v>
      </c>
      <c r="B1096" s="17" t="str">
        <f>IF(EXACT("Percent", Pets!$C165),,IF(EXACT("Count", Pets!$C165),,IF(EXACT("", Pets!$C165),,Pets!$B165)))</f>
        <v>Epic</v>
      </c>
      <c r="C1096" s="17" t="str">
        <f>IF(EXACT("Percent", Pets!$C165),,IF(EXACT("Count", Pets!$C165),,IF(EXACT("", Pets!$C165),,Pets!$C165)))</f>
        <v>Thunder Kitten</v>
      </c>
      <c r="D1096" s="46" t="str">
        <f>IF(EXACT("Percent", Pets!$C165),,IF(EXACT("Count", Pets!$C165),,IF(EXACT("", Pets!$C165),,Pets!$H165)))</f>
        <v/>
      </c>
    </row>
    <row r="1097">
      <c r="A1097" s="17" t="s">
        <v>3</v>
      </c>
      <c r="B1097" s="17" t="str">
        <f>IF(EXACT("Percent", Pets!C33),,IF(EXACT("Count", Pets!C33),,IF(EXACT("", Pets!C33),,Pets!B33)))</f>
        <v>Common</v>
      </c>
      <c r="C1097" s="17" t="str">
        <f>IF(EXACT("Percent", Pets!C33),,IF(EXACT("Count", Pets!C33),,IF(EXACT("", Pets!C33),,Pets!C33)))</f>
        <v>Tiger</v>
      </c>
      <c r="D1097" s="46" t="str">
        <f>IF(EXACT("Percent", Pets!C33),,IF(EXACT("Count", Pets!C33),,IF(EXACT("", Pets!C33),,Pets!D33)))</f>
        <v/>
      </c>
    </row>
    <row r="1098">
      <c r="A1098" s="17" t="s">
        <v>4</v>
      </c>
      <c r="B1098" s="17" t="str">
        <f>IF(EXACT("Percent", Pets!$C33),,IF(EXACT("Count", Pets!$C33),,IF(EXACT("", Pets!$C33),,Pets!$B33)))</f>
        <v>Common</v>
      </c>
      <c r="C1098" s="17" t="str">
        <f>IF(EXACT("Percent", Pets!$C33),,IF(EXACT("Count", Pets!$C33),,IF(EXACT("", Pets!$C33),,Pets!$C33)))</f>
        <v>Tiger</v>
      </c>
      <c r="D1098" s="46" t="str">
        <f>IF(EXACT("Percent", Pets!$C33),,IF(EXACT("Count", Pets!$C33),,IF(EXACT("", Pets!$C33),,Pets!$E33)))</f>
        <v/>
      </c>
    </row>
    <row r="1099">
      <c r="A1099" s="17" t="s">
        <v>5</v>
      </c>
      <c r="B1099" s="17" t="str">
        <f>IF(EXACT("Percent", Pets!$C33),,IF(EXACT("Count", Pets!$C33),,IF(EXACT("", Pets!$C33),,Pets!$B33)))</f>
        <v>Common</v>
      </c>
      <c r="C1099" s="17" t="str">
        <f>IF(EXACT("Percent", Pets!$C33),,IF(EXACT("Count", Pets!$C33),,IF(EXACT("", Pets!$C33),,Pets!$C33)))</f>
        <v>Tiger</v>
      </c>
      <c r="D1099" s="46" t="str">
        <f>IF(EXACT("Percent", Pets!$C33),,IF(EXACT("Count", Pets!$C33),,IF(EXACT("", Pets!$C33),,Pets!$F33)))</f>
        <v/>
      </c>
    </row>
    <row r="1100">
      <c r="A1100" s="17" t="s">
        <v>6</v>
      </c>
      <c r="B1100" s="17" t="str">
        <f>IF(EXACT("Percent", Pets!$C33),,IF(EXACT("Count", Pets!$C33),,IF(EXACT("", Pets!$C33),,Pets!$B33)))</f>
        <v>Common</v>
      </c>
      <c r="C1100" s="17" t="str">
        <f>IF(EXACT("Percent", Pets!$C33),,IF(EXACT("Count", Pets!$C33),,IF(EXACT("", Pets!$C33),,Pets!$C33)))</f>
        <v>Tiger</v>
      </c>
      <c r="D1100" s="46" t="str">
        <f>IF(EXACT("Percent", Pets!$C33),,IF(EXACT("Count", Pets!$C33),,IF(EXACT("", Pets!$C33),,Pets!$G33)))</f>
        <v/>
      </c>
    </row>
    <row r="1101">
      <c r="A1101" s="17" t="s">
        <v>7</v>
      </c>
      <c r="B1101" s="17" t="str">
        <f>IF(EXACT("Percent", Pets!$C33),,IF(EXACT("Count", Pets!$C33),,IF(EXACT("", Pets!$C33),,Pets!$B33)))</f>
        <v>Common</v>
      </c>
      <c r="C1101" s="17" t="str">
        <f>IF(EXACT("Percent", Pets!$C33),,IF(EXACT("Count", Pets!$C33),,IF(EXACT("", Pets!$C33),,Pets!$C33)))</f>
        <v>Tiger</v>
      </c>
      <c r="D1101" s="46" t="str">
        <f>IF(EXACT("Percent", Pets!$C33),,IF(EXACT("Count", Pets!$C33),,IF(EXACT("", Pets!$C33),,Pets!$H33)))</f>
        <v/>
      </c>
    </row>
    <row r="1102">
      <c r="A1102" s="17" t="s">
        <v>3</v>
      </c>
      <c r="B1102" s="17" t="str">
        <f>IF(EXACT("Percent", Pets!C119),,IF(EXACT("Count", Pets!C119),,IF(EXACT("", Pets!C119),,Pets!B119)))</f>
        <v>Rare</v>
      </c>
      <c r="C1102" s="17" t="str">
        <f>IF(EXACT("Percent", Pets!C119),,IF(EXACT("Count", Pets!C119),,IF(EXACT("", Pets!C119),,Pets!C119)))</f>
        <v>Turtle</v>
      </c>
      <c r="D1102" s="46" t="str">
        <f>IF(EXACT("Percent", Pets!C119),,IF(EXACT("Count", Pets!C119),,IF(EXACT("", Pets!C119),,Pets!D119)))</f>
        <v/>
      </c>
    </row>
    <row r="1103">
      <c r="A1103" s="17" t="s">
        <v>4</v>
      </c>
      <c r="B1103" s="17" t="str">
        <f>IF(EXACT("Percent", Pets!$C119),,IF(EXACT("Count", Pets!$C119),,IF(EXACT("", Pets!$C119),,Pets!$B119)))</f>
        <v>Rare</v>
      </c>
      <c r="C1103" s="17" t="str">
        <f>IF(EXACT("Percent", Pets!$C119),,IF(EXACT("Count", Pets!$C119),,IF(EXACT("", Pets!$C119),,Pets!$C119)))</f>
        <v>Turtle</v>
      </c>
      <c r="D1103" s="46" t="str">
        <f>IF(EXACT("Percent", Pets!$C119),,IF(EXACT("Count", Pets!$C119),,IF(EXACT("", Pets!$C119),,Pets!$E119)))</f>
        <v/>
      </c>
    </row>
    <row r="1104">
      <c r="A1104" s="17" t="s">
        <v>5</v>
      </c>
      <c r="B1104" s="17" t="str">
        <f>IF(EXACT("Percent", Pets!$C119),,IF(EXACT("Count", Pets!$C119),,IF(EXACT("", Pets!$C119),,Pets!$B119)))</f>
        <v>Rare</v>
      </c>
      <c r="C1104" s="17" t="str">
        <f>IF(EXACT("Percent", Pets!$C119),,IF(EXACT("Count", Pets!$C119),,IF(EXACT("", Pets!$C119),,Pets!$C119)))</f>
        <v>Turtle</v>
      </c>
      <c r="D1104" s="46" t="str">
        <f>IF(EXACT("Percent", Pets!$C119),,IF(EXACT("Count", Pets!$C119),,IF(EXACT("", Pets!$C119),,Pets!$F119)))</f>
        <v/>
      </c>
    </row>
    <row r="1105">
      <c r="A1105" s="17" t="s">
        <v>6</v>
      </c>
      <c r="B1105" s="17" t="str">
        <f>IF(EXACT("Percent", Pets!$C119),,IF(EXACT("Count", Pets!$C119),,IF(EXACT("", Pets!$C119),,Pets!$B119)))</f>
        <v>Rare</v>
      </c>
      <c r="C1105" s="17" t="str">
        <f>IF(EXACT("Percent", Pets!$C119),,IF(EXACT("Count", Pets!$C119),,IF(EXACT("", Pets!$C119),,Pets!$C119)))</f>
        <v>Turtle</v>
      </c>
      <c r="D1105" s="46" t="str">
        <f>IF(EXACT("Percent", Pets!$C119),,IF(EXACT("Count", Pets!$C119),,IF(EXACT("", Pets!$C119),,Pets!$G119)))</f>
        <v/>
      </c>
    </row>
    <row r="1106">
      <c r="A1106" s="17" t="s">
        <v>7</v>
      </c>
      <c r="B1106" s="17" t="str">
        <f>IF(EXACT("Percent", Pets!$C119),,IF(EXACT("Count", Pets!$C119),,IF(EXACT("", Pets!$C119),,Pets!$B119)))</f>
        <v>Rare</v>
      </c>
      <c r="C1106" s="17" t="str">
        <f>IF(EXACT("Percent", Pets!$C119),,IF(EXACT("Count", Pets!$C119),,IF(EXACT("", Pets!$C119),,Pets!$C119)))</f>
        <v>Turtle</v>
      </c>
      <c r="D1106" s="46" t="str">
        <f>IF(EXACT("Percent", Pets!$C119),,IF(EXACT("Count", Pets!$C119),,IF(EXACT("", Pets!$C119),,Pets!$H119)))</f>
        <v/>
      </c>
    </row>
    <row r="1107">
      <c r="A1107" s="17" t="s">
        <v>3</v>
      </c>
      <c r="B1107" s="17" t="str">
        <f>IF(EXACT("Percent", Pets!C249),,IF(EXACT("Count", Pets!C249),,IF(EXACT("", Pets!C249),,Pets!B249)))</f>
        <v>Prodigious</v>
      </c>
      <c r="C1107" s="17" t="str">
        <f>IF(EXACT("Percent", Pets!C249),,IF(EXACT("Count", Pets!C249),,IF(EXACT("", Pets!C249),,Pets!C249)))</f>
        <v>Umbra</v>
      </c>
      <c r="D1107" s="46" t="str">
        <f>IF(EXACT("Percent", Pets!C249),,IF(EXACT("Count", Pets!C249),,IF(EXACT("", Pets!C249),,Pets!D249)))</f>
        <v/>
      </c>
    </row>
    <row r="1108">
      <c r="A1108" s="17" t="s">
        <v>4</v>
      </c>
      <c r="B1108" s="17" t="str">
        <f>IF(EXACT("Percent", Pets!$C249),,IF(EXACT("Count", Pets!$C249),,IF(EXACT("", Pets!$C249),,Pets!$B249)))</f>
        <v>Prodigious</v>
      </c>
      <c r="C1108" s="17" t="str">
        <f>IF(EXACT("Percent", Pets!$C249),,IF(EXACT("Count", Pets!$C249),,IF(EXACT("", Pets!$C249),,Pets!$C249)))</f>
        <v>Umbra</v>
      </c>
      <c r="D1108" s="46" t="str">
        <f>IF(EXACT("Percent", Pets!$C249),,IF(EXACT("Count", Pets!$C249),,IF(EXACT("", Pets!$C249),,Pets!$E249)))</f>
        <v/>
      </c>
    </row>
    <row r="1109">
      <c r="A1109" s="17" t="s">
        <v>5</v>
      </c>
      <c r="B1109" s="17" t="str">
        <f>IF(EXACT("Percent", Pets!$C249),,IF(EXACT("Count", Pets!$C249),,IF(EXACT("", Pets!$C249),,Pets!$B249)))</f>
        <v>Prodigious</v>
      </c>
      <c r="C1109" s="17" t="str">
        <f>IF(EXACT("Percent", Pets!$C249),,IF(EXACT("Count", Pets!$C249),,IF(EXACT("", Pets!$C249),,Pets!$C249)))</f>
        <v>Umbra</v>
      </c>
      <c r="D1109" s="46" t="str">
        <f>IF(EXACT("Percent", Pets!$C249),,IF(EXACT("Count", Pets!$C249),,IF(EXACT("", Pets!$C249),,Pets!$F249)))</f>
        <v/>
      </c>
    </row>
    <row r="1110">
      <c r="A1110" s="17" t="s">
        <v>6</v>
      </c>
      <c r="B1110" s="17" t="str">
        <f>IF(EXACT("Percent", Pets!$C249),,IF(EXACT("Count", Pets!$C249),,IF(EXACT("", Pets!$C249),,Pets!$B249)))</f>
        <v>Prodigious</v>
      </c>
      <c r="C1110" s="17" t="str">
        <f>IF(EXACT("Percent", Pets!$C249),,IF(EXACT("Count", Pets!$C249),,IF(EXACT("", Pets!$C249),,Pets!$C249)))</f>
        <v>Umbra</v>
      </c>
      <c r="D1110" s="46" t="str">
        <f>IF(EXACT("Percent", Pets!$C249),,IF(EXACT("Count", Pets!$C249),,IF(EXACT("", Pets!$C249),,Pets!$G249)))</f>
        <v/>
      </c>
    </row>
    <row r="1111">
      <c r="A1111" s="17" t="s">
        <v>7</v>
      </c>
      <c r="B1111" s="17" t="str">
        <f>IF(EXACT("Percent", Pets!$C249),,IF(EXACT("Count", Pets!$C249),,IF(EXACT("", Pets!$C249),,Pets!$B249)))</f>
        <v>Prodigious</v>
      </c>
      <c r="C1111" s="17" t="str">
        <f>IF(EXACT("Percent", Pets!$C249),,IF(EXACT("Count", Pets!$C249),,IF(EXACT("", Pets!$C249),,Pets!$C249)))</f>
        <v>Umbra</v>
      </c>
      <c r="D1111" s="46" t="str">
        <f>IF(EXACT("Percent", Pets!$C249),,IF(EXACT("Count", Pets!$C249),,IF(EXACT("", Pets!$C249),,Pets!$H249)))</f>
        <v/>
      </c>
    </row>
    <row r="1112">
      <c r="A1112" s="17" t="s">
        <v>3</v>
      </c>
      <c r="B1112" s="17" t="str">
        <f>IF(EXACT("Percent", Pets!C143),,IF(EXACT("Count", Pets!C143),,IF(EXACT("", Pets!C143),,Pets!B143)))</f>
        <v>Rare</v>
      </c>
      <c r="C1112" s="17" t="str">
        <f>IF(EXACT("Percent", Pets!C143),,IF(EXACT("Count", Pets!C143),,IF(EXACT("", Pets!C143),,Pets!C143)))</f>
        <v>Vibing Cactus</v>
      </c>
      <c r="D1112" s="46" t="str">
        <f>IF(EXACT("Percent", Pets!C143),,IF(EXACT("Count", Pets!C143),,IF(EXACT("", Pets!C143),,Pets!D143)))</f>
        <v/>
      </c>
    </row>
    <row r="1113">
      <c r="A1113" s="17" t="s">
        <v>4</v>
      </c>
      <c r="B1113" s="17" t="str">
        <f>IF(EXACT("Percent", Pets!$C143),,IF(EXACT("Count", Pets!$C143),,IF(EXACT("", Pets!$C143),,Pets!$B143)))</f>
        <v>Rare</v>
      </c>
      <c r="C1113" s="17" t="str">
        <f>IF(EXACT("Percent", Pets!$C143),,IF(EXACT("Count", Pets!$C143),,IF(EXACT("", Pets!$C143),,Pets!$C143)))</f>
        <v>Vibing Cactus</v>
      </c>
      <c r="D1113" s="46" t="str">
        <f>IF(EXACT("Percent", Pets!$C143),,IF(EXACT("Count", Pets!$C143),,IF(EXACT("", Pets!$C143),,Pets!$E143)))</f>
        <v/>
      </c>
    </row>
    <row r="1114">
      <c r="A1114" s="17" t="s">
        <v>5</v>
      </c>
      <c r="B1114" s="17" t="str">
        <f>IF(EXACT("Percent", Pets!$C143),,IF(EXACT("Count", Pets!$C143),,IF(EXACT("", Pets!$C143),,Pets!$B143)))</f>
        <v>Rare</v>
      </c>
      <c r="C1114" s="17" t="str">
        <f>IF(EXACT("Percent", Pets!$C143),,IF(EXACT("Count", Pets!$C143),,IF(EXACT("", Pets!$C143),,Pets!$C143)))</f>
        <v>Vibing Cactus</v>
      </c>
      <c r="D1114" s="46" t="str">
        <f>IF(EXACT("Percent", Pets!$C143),,IF(EXACT("Count", Pets!$C143),,IF(EXACT("", Pets!$C143),,Pets!$F143)))</f>
        <v/>
      </c>
    </row>
    <row r="1115">
      <c r="A1115" s="17" t="s">
        <v>6</v>
      </c>
      <c r="B1115" s="17" t="str">
        <f>IF(EXACT("Percent", Pets!$C143),,IF(EXACT("Count", Pets!$C143),,IF(EXACT("", Pets!$C143),,Pets!$B143)))</f>
        <v>Rare</v>
      </c>
      <c r="C1115" s="17" t="str">
        <f>IF(EXACT("Percent", Pets!$C143),,IF(EXACT("Count", Pets!$C143),,IF(EXACT("", Pets!$C143),,Pets!$C143)))</f>
        <v>Vibing Cactus</v>
      </c>
      <c r="D1115" s="46" t="str">
        <f>IF(EXACT("Percent", Pets!$C143),,IF(EXACT("Count", Pets!$C143),,IF(EXACT("", Pets!$C143),,Pets!$G143)))</f>
        <v/>
      </c>
    </row>
    <row r="1116">
      <c r="A1116" s="17" t="s">
        <v>7</v>
      </c>
      <c r="B1116" s="17" t="str">
        <f>IF(EXACT("Percent", Pets!$C143),,IF(EXACT("Count", Pets!$C143),,IF(EXACT("", Pets!$C143),,Pets!$B143)))</f>
        <v>Rare</v>
      </c>
      <c r="C1116" s="17" t="str">
        <f>IF(EXACT("Percent", Pets!$C143),,IF(EXACT("Count", Pets!$C143),,IF(EXACT("", Pets!$C143),,Pets!$C143)))</f>
        <v>Vibing Cactus</v>
      </c>
      <c r="D1116" s="46" t="str">
        <f>IF(EXACT("Percent", Pets!$C143),,IF(EXACT("Count", Pets!$C143),,IF(EXACT("", Pets!$C143),,Pets!$H143)))</f>
        <v/>
      </c>
    </row>
    <row r="1117">
      <c r="A1117" s="17" t="s">
        <v>3</v>
      </c>
      <c r="B1117" s="17" t="str">
        <f>IF(EXACT("Percent", Pets!C139),,IF(EXACT("Count", Pets!C139),,IF(EXACT("", Pets!C139),,Pets!B139)))</f>
        <v>Rare</v>
      </c>
      <c r="C1117" s="17" t="str">
        <f>IF(EXACT("Percent", Pets!C139),,IF(EXACT("Count", Pets!C139),,IF(EXACT("", Pets!C139),,Pets!C139)))</f>
        <v>Vintage Stumpy</v>
      </c>
      <c r="D1117" s="46" t="str">
        <f>IF(EXACT("Percent", Pets!C139),,IF(EXACT("Count", Pets!C139),,IF(EXACT("", Pets!C139),,Pets!D139)))</f>
        <v/>
      </c>
    </row>
    <row r="1118">
      <c r="A1118" s="17" t="s">
        <v>4</v>
      </c>
      <c r="B1118" s="17" t="str">
        <f>IF(EXACT("Percent", Pets!$C139),,IF(EXACT("Count", Pets!$C139),,IF(EXACT("", Pets!$C139),,Pets!$B139)))</f>
        <v>Rare</v>
      </c>
      <c r="C1118" s="17" t="str">
        <f>IF(EXACT("Percent", Pets!$C139),,IF(EXACT("Count", Pets!$C139),,IF(EXACT("", Pets!$C139),,Pets!$C139)))</f>
        <v>Vintage Stumpy</v>
      </c>
      <c r="D1118" s="46" t="str">
        <f>IF(EXACT("Percent", Pets!$C139),,IF(EXACT("Count", Pets!$C139),,IF(EXACT("", Pets!$C139),,Pets!$E139)))</f>
        <v/>
      </c>
    </row>
    <row r="1119">
      <c r="A1119" s="17" t="s">
        <v>5</v>
      </c>
      <c r="B1119" s="17" t="str">
        <f>IF(EXACT("Percent", Pets!$C139),,IF(EXACT("Count", Pets!$C139),,IF(EXACT("", Pets!$C139),,Pets!$B139)))</f>
        <v>Rare</v>
      </c>
      <c r="C1119" s="17" t="str">
        <f>IF(EXACT("Percent", Pets!$C139),,IF(EXACT("Count", Pets!$C139),,IF(EXACT("", Pets!$C139),,Pets!$C139)))</f>
        <v>Vintage Stumpy</v>
      </c>
      <c r="D1119" s="46" t="str">
        <f>IF(EXACT("Percent", Pets!$C139),,IF(EXACT("Count", Pets!$C139),,IF(EXACT("", Pets!$C139),,Pets!$F139)))</f>
        <v/>
      </c>
    </row>
    <row r="1120">
      <c r="A1120" s="17" t="s">
        <v>6</v>
      </c>
      <c r="B1120" s="17" t="str">
        <f>IF(EXACT("Percent", Pets!$C139),,IF(EXACT("Count", Pets!$C139),,IF(EXACT("", Pets!$C139),,Pets!$B139)))</f>
        <v>Rare</v>
      </c>
      <c r="C1120" s="17" t="str">
        <f>IF(EXACT("Percent", Pets!$C139),,IF(EXACT("Count", Pets!$C139),,IF(EXACT("", Pets!$C139),,Pets!$C139)))</f>
        <v>Vintage Stumpy</v>
      </c>
      <c r="D1120" s="46" t="str">
        <f>IF(EXACT("Percent", Pets!$C139),,IF(EXACT("Count", Pets!$C139),,IF(EXACT("", Pets!$C139),,Pets!$G139)))</f>
        <v/>
      </c>
    </row>
    <row r="1121">
      <c r="A1121" s="17" t="s">
        <v>7</v>
      </c>
      <c r="B1121" s="17" t="str">
        <f>IF(EXACT("Percent", Pets!$C139),,IF(EXACT("Count", Pets!$C139),,IF(EXACT("", Pets!$C139),,Pets!$B139)))</f>
        <v>Rare</v>
      </c>
      <c r="C1121" s="17" t="str">
        <f>IF(EXACT("Percent", Pets!$C139),,IF(EXACT("Count", Pets!$C139),,IF(EXACT("", Pets!$C139),,Pets!$C139)))</f>
        <v>Vintage Stumpy</v>
      </c>
      <c r="D1121" s="46" t="str">
        <f>IF(EXACT("Percent", Pets!$C139),,IF(EXACT("Count", Pets!$C139),,IF(EXACT("", Pets!$C139),,Pets!$H139)))</f>
        <v/>
      </c>
    </row>
    <row r="1122">
      <c r="A1122" s="17" t="s">
        <v>3</v>
      </c>
      <c r="B1122" s="17" t="str">
        <f>IF(EXACT("Percent", Pets!C197),,IF(EXACT("Count", Pets!C197),,IF(EXACT("", Pets!C197),,Pets!B197)))</f>
        <v>Epic</v>
      </c>
      <c r="C1122" s="17" t="str">
        <f>IF(EXACT("Percent", Pets!C197),,IF(EXACT("Count", Pets!C197),,IF(EXACT("", Pets!C197),,Pets!C197)))</f>
        <v>Warlock Hatchling</v>
      </c>
      <c r="D1122" s="46" t="str">
        <f>IF(EXACT("Percent", Pets!C197),,IF(EXACT("Count", Pets!C197),,IF(EXACT("", Pets!C197),,Pets!D197)))</f>
        <v/>
      </c>
    </row>
    <row r="1123">
      <c r="A1123" s="17" t="s">
        <v>4</v>
      </c>
      <c r="B1123" s="17" t="str">
        <f>IF(EXACT("Percent", Pets!$C197),,IF(EXACT("Count", Pets!$C197),,IF(EXACT("", Pets!$C197),,Pets!$B197)))</f>
        <v>Epic</v>
      </c>
      <c r="C1123" s="17" t="str">
        <f>IF(EXACT("Percent", Pets!$C197),,IF(EXACT("Count", Pets!$C197),,IF(EXACT("", Pets!$C197),,Pets!$C197)))</f>
        <v>Warlock Hatchling</v>
      </c>
      <c r="D1123" s="46" t="str">
        <f>IF(EXACT("Percent", Pets!$C197),,IF(EXACT("Count", Pets!$C197),,IF(EXACT("", Pets!$C197),,Pets!$E197)))</f>
        <v/>
      </c>
    </row>
    <row r="1124">
      <c r="A1124" s="17" t="s">
        <v>5</v>
      </c>
      <c r="B1124" s="17" t="str">
        <f>IF(EXACT("Percent", Pets!$C197),,IF(EXACT("Count", Pets!$C197),,IF(EXACT("", Pets!$C197),,Pets!$B197)))</f>
        <v>Epic</v>
      </c>
      <c r="C1124" s="17" t="str">
        <f>IF(EXACT("Percent", Pets!$C197),,IF(EXACT("Count", Pets!$C197),,IF(EXACT("", Pets!$C197),,Pets!$C197)))</f>
        <v>Warlock Hatchling</v>
      </c>
      <c r="D1124" s="46" t="str">
        <f>IF(EXACT("Percent", Pets!$C197),,IF(EXACT("Count", Pets!$C197),,IF(EXACT("", Pets!$C197),,Pets!$F197)))</f>
        <v/>
      </c>
    </row>
    <row r="1125">
      <c r="A1125" s="17" t="s">
        <v>6</v>
      </c>
      <c r="B1125" s="17" t="str">
        <f>IF(EXACT("Percent", Pets!$C197),,IF(EXACT("Count", Pets!$C197),,IF(EXACT("", Pets!$C197),,Pets!$B197)))</f>
        <v>Epic</v>
      </c>
      <c r="C1125" s="17" t="str">
        <f>IF(EXACT("Percent", Pets!$C197),,IF(EXACT("Count", Pets!$C197),,IF(EXACT("", Pets!$C197),,Pets!$C197)))</f>
        <v>Warlock Hatchling</v>
      </c>
      <c r="D1125" s="46" t="str">
        <f>IF(EXACT("Percent", Pets!$C197),,IF(EXACT("Count", Pets!$C197),,IF(EXACT("", Pets!$C197),,Pets!$G197)))</f>
        <v/>
      </c>
    </row>
    <row r="1126">
      <c r="A1126" s="17" t="s">
        <v>7</v>
      </c>
      <c r="B1126" s="17" t="str">
        <f>IF(EXACT("Percent", Pets!$C197),,IF(EXACT("Count", Pets!$C197),,IF(EXACT("", Pets!$C197),,Pets!$B197)))</f>
        <v>Epic</v>
      </c>
      <c r="C1126" s="17" t="str">
        <f>IF(EXACT("Percent", Pets!$C197),,IF(EXACT("Count", Pets!$C197),,IF(EXACT("", Pets!$C197),,Pets!$C197)))</f>
        <v>Warlock Hatchling</v>
      </c>
      <c r="D1126" s="46" t="str">
        <f>IF(EXACT("Percent", Pets!$C197),,IF(EXACT("Count", Pets!$C197),,IF(EXACT("", Pets!$C197),,Pets!$H197)))</f>
        <v/>
      </c>
    </row>
    <row r="1127">
      <c r="A1127" s="17" t="s">
        <v>3</v>
      </c>
      <c r="B1127" s="17" t="str">
        <f>IF(EXACT("Percent", Pets!C255),,IF(EXACT("Count", Pets!C255),,IF(EXACT("", Pets!C255),,Pets!B255)))</f>
        <v>Ascended</v>
      </c>
      <c r="C1127" s="17" t="str">
        <f>IF(EXACT("Percent", Pets!C255),,IF(EXACT("Count", Pets!C255),,IF(EXACT("", Pets!C255),,Pets!C255)))</f>
        <v>Waspinator</v>
      </c>
      <c r="D1127" s="46" t="str">
        <f>IF(EXACT("Percent", Pets!C255),,IF(EXACT("Count", Pets!C255),,IF(EXACT("", Pets!C255),,Pets!D255)))</f>
        <v/>
      </c>
    </row>
    <row r="1128">
      <c r="A1128" s="17" t="s">
        <v>4</v>
      </c>
      <c r="B1128" s="17" t="str">
        <f>IF(EXACT("Percent", Pets!$C255),,IF(EXACT("Count", Pets!$C255),,IF(EXACT("", Pets!$C255),,Pets!$B255)))</f>
        <v>Ascended</v>
      </c>
      <c r="C1128" s="17" t="str">
        <f>IF(EXACT("Percent", Pets!$C255),,IF(EXACT("Count", Pets!$C255),,IF(EXACT("", Pets!$C255),,Pets!$C255)))</f>
        <v>Waspinator</v>
      </c>
      <c r="D1128" s="46" t="str">
        <f>IF(EXACT("Percent", Pets!$C255),,IF(EXACT("Count", Pets!$C255),,IF(EXACT("", Pets!$C255),,Pets!$E255)))</f>
        <v/>
      </c>
    </row>
    <row r="1129">
      <c r="A1129" s="17" t="s">
        <v>5</v>
      </c>
      <c r="B1129" s="17" t="str">
        <f>IF(EXACT("Percent", Pets!$C255),,IF(EXACT("Count", Pets!$C255),,IF(EXACT("", Pets!$C255),,Pets!$B255)))</f>
        <v>Ascended</v>
      </c>
      <c r="C1129" s="17" t="str">
        <f>IF(EXACT("Percent", Pets!$C255),,IF(EXACT("Count", Pets!$C255),,IF(EXACT("", Pets!$C255),,Pets!$C255)))</f>
        <v>Waspinator</v>
      </c>
      <c r="D1129" s="46" t="str">
        <f>IF(EXACT("Percent", Pets!$C255),,IF(EXACT("Count", Pets!$C255),,IF(EXACT("", Pets!$C255),,Pets!$F255)))</f>
        <v/>
      </c>
    </row>
    <row r="1130">
      <c r="A1130" s="17" t="s">
        <v>6</v>
      </c>
      <c r="B1130" s="17" t="str">
        <f>IF(EXACT("Percent", Pets!$C255),,IF(EXACT("Count", Pets!$C255),,IF(EXACT("", Pets!$C255),,Pets!$B255)))</f>
        <v>Ascended</v>
      </c>
      <c r="C1130" s="17" t="str">
        <f>IF(EXACT("Percent", Pets!$C255),,IF(EXACT("Count", Pets!$C255),,IF(EXACT("", Pets!$C255),,Pets!$C255)))</f>
        <v>Waspinator</v>
      </c>
      <c r="D1130" s="46" t="str">
        <f>IF(EXACT("Percent", Pets!$C255),,IF(EXACT("Count", Pets!$C255),,IF(EXACT("", Pets!$C255),,Pets!$G255)))</f>
        <v/>
      </c>
    </row>
    <row r="1131">
      <c r="A1131" s="17" t="s">
        <v>7</v>
      </c>
      <c r="B1131" s="17" t="str">
        <f>IF(EXACT("Percent", Pets!$C255),,IF(EXACT("Count", Pets!$C255),,IF(EXACT("", Pets!$C255),,Pets!$B255)))</f>
        <v>Ascended</v>
      </c>
      <c r="C1131" s="17" t="str">
        <f>IF(EXACT("Percent", Pets!$C255),,IF(EXACT("Count", Pets!$C255),,IF(EXACT("", Pets!$C255),,Pets!$C255)))</f>
        <v>Waspinator</v>
      </c>
      <c r="D1131" s="46" t="str">
        <f>IF(EXACT("Percent", Pets!$C255),,IF(EXACT("Count", Pets!$C255),,IF(EXACT("", Pets!$C255),,Pets!$H255)))</f>
        <v/>
      </c>
    </row>
    <row r="1132">
      <c r="A1132" s="17" t="s">
        <v>3</v>
      </c>
      <c r="B1132" s="17" t="str">
        <f>IF(EXACT("Percent", Pets!C132),,IF(EXACT("Count", Pets!C132),,IF(EXACT("", Pets!C132),,Pets!B132)))</f>
        <v>Rare</v>
      </c>
      <c r="C1132" s="17" t="str">
        <f>IF(EXACT("Percent", Pets!C132),,IF(EXACT("Count", Pets!C132),,IF(EXACT("", Pets!C132),,Pets!C132)))</f>
        <v>Wayward Spirit</v>
      </c>
      <c r="D1132" s="46" t="str">
        <f>IF(EXACT("Percent", Pets!C132),,IF(EXACT("Count", Pets!C132),,IF(EXACT("", Pets!C132),,Pets!D132)))</f>
        <v/>
      </c>
    </row>
    <row r="1133">
      <c r="A1133" s="17" t="s">
        <v>4</v>
      </c>
      <c r="B1133" s="17" t="str">
        <f>IF(EXACT("Percent", Pets!$C132),,IF(EXACT("Count", Pets!$C132),,IF(EXACT("", Pets!$C132),,Pets!$B132)))</f>
        <v>Rare</v>
      </c>
      <c r="C1133" s="17" t="str">
        <f>IF(EXACT("Percent", Pets!$C132),,IF(EXACT("Count", Pets!$C132),,IF(EXACT("", Pets!$C132),,Pets!$C132)))</f>
        <v>Wayward Spirit</v>
      </c>
      <c r="D1133" s="46" t="str">
        <f>IF(EXACT("Percent", Pets!$C132),,IF(EXACT("Count", Pets!$C132),,IF(EXACT("", Pets!$C132),,Pets!$E132)))</f>
        <v/>
      </c>
    </row>
    <row r="1134">
      <c r="A1134" s="17" t="s">
        <v>5</v>
      </c>
      <c r="B1134" s="17" t="str">
        <f>IF(EXACT("Percent", Pets!$C132),,IF(EXACT("Count", Pets!$C132),,IF(EXACT("", Pets!$C132),,Pets!$B132)))</f>
        <v>Rare</v>
      </c>
      <c r="C1134" s="17" t="str">
        <f>IF(EXACT("Percent", Pets!$C132),,IF(EXACT("Count", Pets!$C132),,IF(EXACT("", Pets!$C132),,Pets!$C132)))</f>
        <v>Wayward Spirit</v>
      </c>
      <c r="D1134" s="46" t="str">
        <f>IF(EXACT("Percent", Pets!$C132),,IF(EXACT("Count", Pets!$C132),,IF(EXACT("", Pets!$C132),,Pets!$F132)))</f>
        <v/>
      </c>
    </row>
    <row r="1135">
      <c r="A1135" s="17" t="s">
        <v>6</v>
      </c>
      <c r="B1135" s="17" t="str">
        <f>IF(EXACT("Percent", Pets!$C132),,IF(EXACT("Count", Pets!$C132),,IF(EXACT("", Pets!$C132),,Pets!$B132)))</f>
        <v>Rare</v>
      </c>
      <c r="C1135" s="17" t="str">
        <f>IF(EXACT("Percent", Pets!$C132),,IF(EXACT("Count", Pets!$C132),,IF(EXACT("", Pets!$C132),,Pets!$C132)))</f>
        <v>Wayward Spirit</v>
      </c>
      <c r="D1135" s="46" t="str">
        <f>IF(EXACT("Percent", Pets!$C132),,IF(EXACT("Count", Pets!$C132),,IF(EXACT("", Pets!$C132),,Pets!$G132)))</f>
        <v/>
      </c>
    </row>
    <row r="1136">
      <c r="A1136" s="17" t="s">
        <v>7</v>
      </c>
      <c r="B1136" s="17" t="str">
        <f>IF(EXACT("Percent", Pets!$C132),,IF(EXACT("Count", Pets!$C132),,IF(EXACT("", Pets!$C132),,Pets!$B132)))</f>
        <v>Rare</v>
      </c>
      <c r="C1136" s="17" t="str">
        <f>IF(EXACT("Percent", Pets!$C132),,IF(EXACT("Count", Pets!$C132),,IF(EXACT("", Pets!$C132),,Pets!$C132)))</f>
        <v>Wayward Spirit</v>
      </c>
      <c r="D1136" s="46" t="str">
        <f>IF(EXACT("Percent", Pets!$C132),,IF(EXACT("Count", Pets!$C132),,IF(EXACT("", Pets!$C132),,Pets!$H132)))</f>
        <v/>
      </c>
    </row>
    <row r="1137">
      <c r="A1137" s="17" t="s">
        <v>3</v>
      </c>
      <c r="B1137" s="17" t="str">
        <f>IF(EXACT("Percent", Pets!C246),,IF(EXACT("Count", Pets!C246),,IF(EXACT("", Pets!C246),,Pets!B246)))</f>
        <v>Prodigious</v>
      </c>
      <c r="C1137" s="17" t="str">
        <f>IF(EXACT("Percent", Pets!C246),,IF(EXACT("Count", Pets!C246),,IF(EXACT("", Pets!C246),,Pets!C246)))</f>
        <v>Werewolf Pup</v>
      </c>
      <c r="D1137" s="46" t="str">
        <f>IF(EXACT("Percent", Pets!C246),,IF(EXACT("Count", Pets!C246),,IF(EXACT("", Pets!C246),,Pets!D246)))</f>
        <v/>
      </c>
    </row>
    <row r="1138">
      <c r="A1138" s="17" t="s">
        <v>4</v>
      </c>
      <c r="B1138" s="17" t="str">
        <f>IF(EXACT("Percent", Pets!$C246),,IF(EXACT("Count", Pets!$C246),,IF(EXACT("", Pets!$C246),,Pets!$B246)))</f>
        <v>Prodigious</v>
      </c>
      <c r="C1138" s="17" t="str">
        <f>IF(EXACT("Percent", Pets!$C246),,IF(EXACT("Count", Pets!$C246),,IF(EXACT("", Pets!$C246),,Pets!$C246)))</f>
        <v>Werewolf Pup</v>
      </c>
      <c r="D1138" s="46" t="str">
        <f>IF(EXACT("Percent", Pets!$C246),,IF(EXACT("Count", Pets!$C246),,IF(EXACT("", Pets!$C246),,Pets!$E246)))</f>
        <v/>
      </c>
    </row>
    <row r="1139">
      <c r="A1139" s="17" t="s">
        <v>5</v>
      </c>
      <c r="B1139" s="17" t="str">
        <f>IF(EXACT("Percent", Pets!$C246),,IF(EXACT("Count", Pets!$C246),,IF(EXACT("", Pets!$C246),,Pets!$B246)))</f>
        <v>Prodigious</v>
      </c>
      <c r="C1139" s="17" t="str">
        <f>IF(EXACT("Percent", Pets!$C246),,IF(EXACT("Count", Pets!$C246),,IF(EXACT("", Pets!$C246),,Pets!$C246)))</f>
        <v>Werewolf Pup</v>
      </c>
      <c r="D1139" s="46" t="str">
        <f>IF(EXACT("Percent", Pets!$C246),,IF(EXACT("Count", Pets!$C246),,IF(EXACT("", Pets!$C246),,Pets!$F246)))</f>
        <v/>
      </c>
    </row>
    <row r="1140">
      <c r="A1140" s="17" t="s">
        <v>6</v>
      </c>
      <c r="B1140" s="17" t="str">
        <f>IF(EXACT("Percent", Pets!$C246),,IF(EXACT("Count", Pets!$C246),,IF(EXACT("", Pets!$C246),,Pets!$B246)))</f>
        <v>Prodigious</v>
      </c>
      <c r="C1140" s="17" t="str">
        <f>IF(EXACT("Percent", Pets!$C246),,IF(EXACT("Count", Pets!$C246),,IF(EXACT("", Pets!$C246),,Pets!$C246)))</f>
        <v>Werewolf Pup</v>
      </c>
      <c r="D1140" s="46" t="str">
        <f>IF(EXACT("Percent", Pets!$C246),,IF(EXACT("Count", Pets!$C246),,IF(EXACT("", Pets!$C246),,Pets!$G246)))</f>
        <v/>
      </c>
    </row>
    <row r="1141">
      <c r="A1141" s="17" t="s">
        <v>7</v>
      </c>
      <c r="B1141" s="17" t="str">
        <f>IF(EXACT("Percent", Pets!$C246),,IF(EXACT("Count", Pets!$C246),,IF(EXACT("", Pets!$C246),,Pets!$B246)))</f>
        <v>Prodigious</v>
      </c>
      <c r="C1141" s="17" t="str">
        <f>IF(EXACT("Percent", Pets!$C246),,IF(EXACT("Count", Pets!$C246),,IF(EXACT("", Pets!$C246),,Pets!$C246)))</f>
        <v>Werewolf Pup</v>
      </c>
      <c r="D1141" s="46" t="str">
        <f>IF(EXACT("Percent", Pets!$C246),,IF(EXACT("Count", Pets!$C246),,IF(EXACT("", Pets!$C246),,Pets!$H246)))</f>
        <v/>
      </c>
    </row>
    <row r="1142">
      <c r="A1142" s="17" t="s">
        <v>3</v>
      </c>
      <c r="B1142" s="17" t="str">
        <f>IF(EXACT("Percent", Pets!C56),,IF(EXACT("Count", Pets!C56),,IF(EXACT("", Pets!C56),,Pets!B56)))</f>
        <v>Uncommon</v>
      </c>
      <c r="C1142" s="17" t="str">
        <f>IF(EXACT("Percent", Pets!C56),,IF(EXACT("Count", Pets!C56),,IF(EXACT("", Pets!C56),,Pets!C56)))</f>
        <v>White Alpaca</v>
      </c>
      <c r="D1142" s="46" t="str">
        <f>IF(EXACT("Percent", Pets!C56),,IF(EXACT("Count", Pets!C56),,IF(EXACT("", Pets!C56),,Pets!D56)))</f>
        <v/>
      </c>
    </row>
    <row r="1143">
      <c r="A1143" s="17" t="s">
        <v>4</v>
      </c>
      <c r="B1143" s="17" t="str">
        <f>IF(EXACT("Percent", Pets!$C56),,IF(EXACT("Count", Pets!$C56),,IF(EXACT("", Pets!$C56),,Pets!$B56)))</f>
        <v>Uncommon</v>
      </c>
      <c r="C1143" s="17" t="str">
        <f>IF(EXACT("Percent", Pets!$C56),,IF(EXACT("Count", Pets!$C56),,IF(EXACT("", Pets!$C56),,Pets!$C56)))</f>
        <v>White Alpaca</v>
      </c>
      <c r="D1143" s="46" t="str">
        <f>IF(EXACT("Percent", Pets!$C56),,IF(EXACT("Count", Pets!$C56),,IF(EXACT("", Pets!$C56),,Pets!$E56)))</f>
        <v/>
      </c>
    </row>
    <row r="1144">
      <c r="A1144" s="17" t="s">
        <v>5</v>
      </c>
      <c r="B1144" s="17" t="str">
        <f>IF(EXACT("Percent", Pets!$C56),,IF(EXACT("Count", Pets!$C56),,IF(EXACT("", Pets!$C56),,Pets!$B56)))</f>
        <v>Uncommon</v>
      </c>
      <c r="C1144" s="17" t="str">
        <f>IF(EXACT("Percent", Pets!$C56),,IF(EXACT("Count", Pets!$C56),,IF(EXACT("", Pets!$C56),,Pets!$C56)))</f>
        <v>White Alpaca</v>
      </c>
      <c r="D1144" s="46" t="str">
        <f>IF(EXACT("Percent", Pets!$C56),,IF(EXACT("Count", Pets!$C56),,IF(EXACT("", Pets!$C56),,Pets!$F56)))</f>
        <v/>
      </c>
    </row>
    <row r="1145">
      <c r="A1145" s="17" t="s">
        <v>6</v>
      </c>
      <c r="B1145" s="17" t="str">
        <f>IF(EXACT("Percent", Pets!$C56),,IF(EXACT("Count", Pets!$C56),,IF(EXACT("", Pets!$C56),,Pets!$B56)))</f>
        <v>Uncommon</v>
      </c>
      <c r="C1145" s="17" t="str">
        <f>IF(EXACT("Percent", Pets!$C56),,IF(EXACT("Count", Pets!$C56),,IF(EXACT("", Pets!$C56),,Pets!$C56)))</f>
        <v>White Alpaca</v>
      </c>
      <c r="D1145" s="46" t="str">
        <f>IF(EXACT("Percent", Pets!$C56),,IF(EXACT("Count", Pets!$C56),,IF(EXACT("", Pets!$C56),,Pets!$G56)))</f>
        <v/>
      </c>
    </row>
    <row r="1146">
      <c r="A1146" s="17" t="s">
        <v>7</v>
      </c>
      <c r="B1146" s="17" t="str">
        <f>IF(EXACT("Percent", Pets!$C56),,IF(EXACT("Count", Pets!$C56),,IF(EXACT("", Pets!$C56),,Pets!$B56)))</f>
        <v>Uncommon</v>
      </c>
      <c r="C1146" s="17" t="str">
        <f>IF(EXACT("Percent", Pets!$C56),,IF(EXACT("Count", Pets!$C56),,IF(EXACT("", Pets!$C56),,Pets!$C56)))</f>
        <v>White Alpaca</v>
      </c>
      <c r="D1146" s="46" t="str">
        <f>IF(EXACT("Percent", Pets!$C56),,IF(EXACT("Count", Pets!$C56),,IF(EXACT("", Pets!$C56),,Pets!$H56)))</f>
        <v/>
      </c>
    </row>
    <row r="1147">
      <c r="A1147" s="17" t="s">
        <v>3</v>
      </c>
      <c r="B1147" s="17" t="str">
        <f>IF(EXACT("Percent", Pets!C4),,IF(EXACT("Count", Pets!C4),,IF(EXACT("", Pets!C4),,Pets!B4)))</f>
        <v>Common</v>
      </c>
      <c r="C1147" s="17" t="str">
        <f>IF(EXACT("Percent", Pets!C4),,IF(EXACT("Count", Pets!C4),,IF(EXACT("", Pets!C4),,Pets!C4)))</f>
        <v>White Cat</v>
      </c>
      <c r="D1147" s="46" t="str">
        <f>IF(EXACT("Percent", Pets!C4),,IF(EXACT("Count", Pets!C4),,IF(EXACT("", Pets!C4),,Pets!D4)))</f>
        <v/>
      </c>
    </row>
    <row r="1148">
      <c r="A1148" s="17" t="s">
        <v>4</v>
      </c>
      <c r="B1148" s="17" t="str">
        <f>IF(EXACT("Percent", Pets!$C4),,IF(EXACT("Count", Pets!$C4),,IF(EXACT("", Pets!$C4),,Pets!$B4)))</f>
        <v>Common</v>
      </c>
      <c r="C1148" s="17" t="str">
        <f>IF(EXACT("Percent", Pets!$C4),,IF(EXACT("Count", Pets!$C4),,IF(EXACT("", Pets!$C4),,Pets!$C4)))</f>
        <v>White Cat</v>
      </c>
      <c r="D1148" s="46" t="str">
        <f>IF(EXACT("Percent", Pets!$C4),,IF(EXACT("Count", Pets!$C4),,IF(EXACT("", Pets!$C4),,Pets!$E4)))</f>
        <v/>
      </c>
    </row>
    <row r="1149">
      <c r="A1149" s="17" t="s">
        <v>5</v>
      </c>
      <c r="B1149" s="17" t="str">
        <f>IF(EXACT("Percent", Pets!$C4),,IF(EXACT("Count", Pets!$C4),,IF(EXACT("", Pets!$C4),,Pets!$B4)))</f>
        <v>Common</v>
      </c>
      <c r="C1149" s="17" t="str">
        <f>IF(EXACT("Percent", Pets!$C4),,IF(EXACT("Count", Pets!$C4),,IF(EXACT("", Pets!$C4),,Pets!$C4)))</f>
        <v>White Cat</v>
      </c>
      <c r="D1149" s="46" t="str">
        <f>IF(EXACT("Percent", Pets!$C4),,IF(EXACT("Count", Pets!$C4),,IF(EXACT("", Pets!$C4),,Pets!$F4)))</f>
        <v/>
      </c>
    </row>
    <row r="1150">
      <c r="A1150" s="17" t="s">
        <v>6</v>
      </c>
      <c r="B1150" s="17" t="str">
        <f>IF(EXACT("Percent", Pets!$C4),,IF(EXACT("Count", Pets!$C4),,IF(EXACT("", Pets!$C4),,Pets!$B4)))</f>
        <v>Common</v>
      </c>
      <c r="C1150" s="17" t="str">
        <f>IF(EXACT("Percent", Pets!$C4),,IF(EXACT("Count", Pets!$C4),,IF(EXACT("", Pets!$C4),,Pets!$C4)))</f>
        <v>White Cat</v>
      </c>
      <c r="D1150" s="46" t="str">
        <f>IF(EXACT("Percent", Pets!$C4),,IF(EXACT("Count", Pets!$C4),,IF(EXACT("", Pets!$C4),,Pets!$G4)))</f>
        <v/>
      </c>
    </row>
    <row r="1151">
      <c r="A1151" s="17" t="s">
        <v>7</v>
      </c>
      <c r="B1151" s="17" t="str">
        <f>IF(EXACT("Percent", Pets!$C4),,IF(EXACT("Count", Pets!$C4),,IF(EXACT("", Pets!$C4),,Pets!$B4)))</f>
        <v>Common</v>
      </c>
      <c r="C1151" s="17" t="str">
        <f>IF(EXACT("Percent", Pets!$C4),,IF(EXACT("Count", Pets!$C4),,IF(EXACT("", Pets!$C4),,Pets!$C4)))</f>
        <v>White Cat</v>
      </c>
      <c r="D1151" s="46" t="str">
        <f>IF(EXACT("Percent", Pets!$C4),,IF(EXACT("Count", Pets!$C4),,IF(EXACT("", Pets!$C4),,Pets!$H4)))</f>
        <v/>
      </c>
    </row>
    <row r="1152">
      <c r="A1152" s="17" t="s">
        <v>3</v>
      </c>
      <c r="B1152" s="17" t="str">
        <f>IF(EXACT("Percent", Pets!C59),,IF(EXACT("Count", Pets!C59),,IF(EXACT("", Pets!C59),,Pets!B59)))</f>
        <v>Uncommon</v>
      </c>
      <c r="C1152" s="17" t="str">
        <f>IF(EXACT("Percent", Pets!C59),,IF(EXACT("Count", Pets!C59),,IF(EXACT("", Pets!C59),,Pets!C59)))</f>
        <v>White Horse</v>
      </c>
      <c r="D1152" s="46" t="str">
        <f>IF(EXACT("Percent", Pets!C59),,IF(EXACT("Count", Pets!C59),,IF(EXACT("", Pets!C59),,Pets!D59)))</f>
        <v/>
      </c>
    </row>
    <row r="1153">
      <c r="A1153" s="17" t="s">
        <v>4</v>
      </c>
      <c r="B1153" s="17" t="str">
        <f>IF(EXACT("Percent", Pets!$C59),,IF(EXACT("Count", Pets!$C59),,IF(EXACT("", Pets!$C59),,Pets!$B59)))</f>
        <v>Uncommon</v>
      </c>
      <c r="C1153" s="17" t="str">
        <f>IF(EXACT("Percent", Pets!$C59),,IF(EXACT("Count", Pets!$C59),,IF(EXACT("", Pets!$C59),,Pets!$C59)))</f>
        <v>White Horse</v>
      </c>
      <c r="D1153" s="46" t="str">
        <f>IF(EXACT("Percent", Pets!$C59),,IF(EXACT("Count", Pets!$C59),,IF(EXACT("", Pets!$C59),,Pets!$E59)))</f>
        <v/>
      </c>
    </row>
    <row r="1154">
      <c r="A1154" s="17" t="s">
        <v>5</v>
      </c>
      <c r="B1154" s="17" t="str">
        <f>IF(EXACT("Percent", Pets!$C59),,IF(EXACT("Count", Pets!$C59),,IF(EXACT("", Pets!$C59),,Pets!$B59)))</f>
        <v>Uncommon</v>
      </c>
      <c r="C1154" s="17" t="str">
        <f>IF(EXACT("Percent", Pets!$C59),,IF(EXACT("Count", Pets!$C59),,IF(EXACT("", Pets!$C59),,Pets!$C59)))</f>
        <v>White Horse</v>
      </c>
      <c r="D1154" s="46" t="str">
        <f>IF(EXACT("Percent", Pets!$C59),,IF(EXACT("Count", Pets!$C59),,IF(EXACT("", Pets!$C59),,Pets!$F59)))</f>
        <v/>
      </c>
    </row>
    <row r="1155">
      <c r="A1155" s="17" t="s">
        <v>6</v>
      </c>
      <c r="B1155" s="17" t="str">
        <f>IF(EXACT("Percent", Pets!$C59),,IF(EXACT("Count", Pets!$C59),,IF(EXACT("", Pets!$C59),,Pets!$B59)))</f>
        <v>Uncommon</v>
      </c>
      <c r="C1155" s="17" t="str">
        <f>IF(EXACT("Percent", Pets!$C59),,IF(EXACT("Count", Pets!$C59),,IF(EXACT("", Pets!$C59),,Pets!$C59)))</f>
        <v>White Horse</v>
      </c>
      <c r="D1155" s="46" t="str">
        <f>IF(EXACT("Percent", Pets!$C59),,IF(EXACT("Count", Pets!$C59),,IF(EXACT("", Pets!$C59),,Pets!$G59)))</f>
        <v/>
      </c>
    </row>
    <row r="1156">
      <c r="A1156" s="17" t="s">
        <v>7</v>
      </c>
      <c r="B1156" s="17" t="str">
        <f>IF(EXACT("Percent", Pets!$C59),,IF(EXACT("Count", Pets!$C59),,IF(EXACT("", Pets!$C59),,Pets!$B59)))</f>
        <v>Uncommon</v>
      </c>
      <c r="C1156" s="17" t="str">
        <f>IF(EXACT("Percent", Pets!$C59),,IF(EXACT("Count", Pets!$C59),,IF(EXACT("", Pets!$C59),,Pets!$C59)))</f>
        <v>White Horse</v>
      </c>
      <c r="D1156" s="46" t="str">
        <f>IF(EXACT("Percent", Pets!$C59),,IF(EXACT("Count", Pets!$C59),,IF(EXACT("", Pets!$C59),,Pets!$H59)))</f>
        <v/>
      </c>
    </row>
    <row r="1157">
      <c r="A1157" s="17" t="s">
        <v>3</v>
      </c>
      <c r="B1157" s="17" t="str">
        <f>IF(EXACT("Percent", Pets!C6),,IF(EXACT("Count", Pets!C6),,IF(EXACT("", Pets!C6),,Pets!B6)))</f>
        <v>Common</v>
      </c>
      <c r="C1157" s="17" t="str">
        <f>IF(EXACT("Percent", Pets!C6),,IF(EXACT("Count", Pets!C6),,IF(EXACT("", Pets!C6),,Pets!C6)))</f>
        <v>White Rabbit</v>
      </c>
      <c r="D1157" s="46" t="str">
        <f>IF(EXACT("Percent", Pets!C6),,IF(EXACT("Count", Pets!C6),,IF(EXACT("", Pets!C6),,Pets!D6)))</f>
        <v/>
      </c>
    </row>
    <row r="1158">
      <c r="A1158" s="17" t="s">
        <v>4</v>
      </c>
      <c r="B1158" s="17" t="str">
        <f>IF(EXACT("Percent", Pets!$C6),,IF(EXACT("Count", Pets!$C6),,IF(EXACT("", Pets!$C6),,Pets!$B6)))</f>
        <v>Common</v>
      </c>
      <c r="C1158" s="17" t="str">
        <f>IF(EXACT("Percent", Pets!$C6),,IF(EXACT("Count", Pets!$C6),,IF(EXACT("", Pets!$C6),,Pets!$C6)))</f>
        <v>White Rabbit</v>
      </c>
      <c r="D1158" s="46" t="str">
        <f>IF(EXACT("Percent", Pets!$C6),,IF(EXACT("Count", Pets!$C6),,IF(EXACT("", Pets!$C6),,Pets!$E6)))</f>
        <v/>
      </c>
    </row>
    <row r="1159">
      <c r="A1159" s="17" t="s">
        <v>5</v>
      </c>
      <c r="B1159" s="17" t="str">
        <f>IF(EXACT("Percent", Pets!$C6),,IF(EXACT("Count", Pets!$C6),,IF(EXACT("", Pets!$C6),,Pets!$B6)))</f>
        <v>Common</v>
      </c>
      <c r="C1159" s="17" t="str">
        <f>IF(EXACT("Percent", Pets!$C6),,IF(EXACT("Count", Pets!$C6),,IF(EXACT("", Pets!$C6),,Pets!$C6)))</f>
        <v>White Rabbit</v>
      </c>
      <c r="D1159" s="46" t="str">
        <f>IF(EXACT("Percent", Pets!$C6),,IF(EXACT("Count", Pets!$C6),,IF(EXACT("", Pets!$C6),,Pets!$F6)))</f>
        <v/>
      </c>
    </row>
    <row r="1160">
      <c r="A1160" s="17" t="s">
        <v>6</v>
      </c>
      <c r="B1160" s="17" t="str">
        <f>IF(EXACT("Percent", Pets!$C6),,IF(EXACT("Count", Pets!$C6),,IF(EXACT("", Pets!$C6),,Pets!$B6)))</f>
        <v>Common</v>
      </c>
      <c r="C1160" s="17" t="str">
        <f>IF(EXACT("Percent", Pets!$C6),,IF(EXACT("Count", Pets!$C6),,IF(EXACT("", Pets!$C6),,Pets!$C6)))</f>
        <v>White Rabbit</v>
      </c>
      <c r="D1160" s="46" t="str">
        <f>IF(EXACT("Percent", Pets!$C6),,IF(EXACT("Count", Pets!$C6),,IF(EXACT("", Pets!$C6),,Pets!$G6)))</f>
        <v/>
      </c>
    </row>
    <row r="1161">
      <c r="A1161" s="17" t="s">
        <v>7</v>
      </c>
      <c r="B1161" s="17" t="str">
        <f>IF(EXACT("Percent", Pets!$C6),,IF(EXACT("Count", Pets!$C6),,IF(EXACT("", Pets!$C6),,Pets!$B6)))</f>
        <v>Common</v>
      </c>
      <c r="C1161" s="17" t="str">
        <f>IF(EXACT("Percent", Pets!$C6),,IF(EXACT("Count", Pets!$C6),,IF(EXACT("", Pets!$C6),,Pets!$C6)))</f>
        <v>White Rabbit</v>
      </c>
      <c r="D1161" s="46" t="str">
        <f>IF(EXACT("Percent", Pets!$C6),,IF(EXACT("Count", Pets!$C6),,IF(EXACT("", Pets!$C6),,Pets!$H6)))</f>
        <v/>
      </c>
    </row>
    <row r="1162">
      <c r="A1162" s="17" t="s">
        <v>3</v>
      </c>
      <c r="B1162" s="17" t="str">
        <f>IF(EXACT("Percent", Pets!C151),,IF(EXACT("Count", Pets!C151),,IF(EXACT("", Pets!C151),,Pets!B151)))</f>
        <v>Rare</v>
      </c>
      <c r="C1162" s="17" t="str">
        <f>IF(EXACT("Percent", Pets!C151),,IF(EXACT("Count", Pets!C151),,IF(EXACT("", Pets!C151),,Pets!C151)))</f>
        <v>Wired Hatchling</v>
      </c>
      <c r="D1162" s="46" t="str">
        <f>IF(EXACT("Percent", Pets!C151),,IF(EXACT("Count", Pets!C151),,IF(EXACT("", Pets!C151),,Pets!D151)))</f>
        <v/>
      </c>
    </row>
    <row r="1163">
      <c r="A1163" s="17" t="s">
        <v>4</v>
      </c>
      <c r="B1163" s="17" t="str">
        <f>IF(EXACT("Percent", Pets!$C151),,IF(EXACT("Count", Pets!$C151),,IF(EXACT("", Pets!$C151),,Pets!$B151)))</f>
        <v>Rare</v>
      </c>
      <c r="C1163" s="17" t="str">
        <f>IF(EXACT("Percent", Pets!$C151),,IF(EXACT("Count", Pets!$C151),,IF(EXACT("", Pets!$C151),,Pets!$C151)))</f>
        <v>Wired Hatchling</v>
      </c>
      <c r="D1163" s="46" t="str">
        <f>IF(EXACT("Percent", Pets!$C151),,IF(EXACT("Count", Pets!$C151),,IF(EXACT("", Pets!$C151),,Pets!$E151)))</f>
        <v/>
      </c>
    </row>
    <row r="1164">
      <c r="A1164" s="17" t="s">
        <v>5</v>
      </c>
      <c r="B1164" s="17" t="str">
        <f>IF(EXACT("Percent", Pets!$C151),,IF(EXACT("Count", Pets!$C151),,IF(EXACT("", Pets!$C151),,Pets!$B151)))</f>
        <v>Rare</v>
      </c>
      <c r="C1164" s="17" t="str">
        <f>IF(EXACT("Percent", Pets!$C151),,IF(EXACT("Count", Pets!$C151),,IF(EXACT("", Pets!$C151),,Pets!$C151)))</f>
        <v>Wired Hatchling</v>
      </c>
      <c r="D1164" s="46" t="str">
        <f>IF(EXACT("Percent", Pets!$C151),,IF(EXACT("Count", Pets!$C151),,IF(EXACT("", Pets!$C151),,Pets!$F151)))</f>
        <v/>
      </c>
    </row>
    <row r="1165">
      <c r="A1165" s="17" t="s">
        <v>6</v>
      </c>
      <c r="B1165" s="17" t="str">
        <f>IF(EXACT("Percent", Pets!$C151),,IF(EXACT("Count", Pets!$C151),,IF(EXACT("", Pets!$C151),,Pets!$B151)))</f>
        <v>Rare</v>
      </c>
      <c r="C1165" s="17" t="str">
        <f>IF(EXACT("Percent", Pets!$C151),,IF(EXACT("Count", Pets!$C151),,IF(EXACT("", Pets!$C151),,Pets!$C151)))</f>
        <v>Wired Hatchling</v>
      </c>
      <c r="D1165" s="46" t="str">
        <f>IF(EXACT("Percent", Pets!$C151),,IF(EXACT("Count", Pets!$C151),,IF(EXACT("", Pets!$C151),,Pets!$G151)))</f>
        <v/>
      </c>
    </row>
    <row r="1166">
      <c r="A1166" s="17" t="s">
        <v>7</v>
      </c>
      <c r="B1166" s="17" t="str">
        <f>IF(EXACT("Percent", Pets!$C151),,IF(EXACT("Count", Pets!$C151),,IF(EXACT("", Pets!$C151),,Pets!$B151)))</f>
        <v>Rare</v>
      </c>
      <c r="C1166" s="17" t="str">
        <f>IF(EXACT("Percent", Pets!$C151),,IF(EXACT("Count", Pets!$C151),,IF(EXACT("", Pets!$C151),,Pets!$C151)))</f>
        <v>Wired Hatchling</v>
      </c>
      <c r="D1166" s="46" t="str">
        <f>IF(EXACT("Percent", Pets!$C151),,IF(EXACT("Count", Pets!$C151),,IF(EXACT("", Pets!$C151),,Pets!$H151)))</f>
        <v/>
      </c>
    </row>
    <row r="1167">
      <c r="A1167" s="17" t="s">
        <v>3</v>
      </c>
      <c r="B1167" s="17" t="str">
        <f>IF(EXACT("Percent", Pets!C104),,IF(EXACT("Count", Pets!C104),,IF(EXACT("", Pets!C104),,Pets!B104)))</f>
        <v>Rare</v>
      </c>
      <c r="C1167" s="17" t="str">
        <f>IF(EXACT("Percent", Pets!C104),,IF(EXACT("Count", Pets!C104),,IF(EXACT("", Pets!C104),,Pets!C104)))</f>
        <v>Wise Owl</v>
      </c>
      <c r="D1167" s="46" t="str">
        <f>IF(EXACT("Percent", Pets!C104),,IF(EXACT("Count", Pets!C104),,IF(EXACT("", Pets!C104),,Pets!D104)))</f>
        <v/>
      </c>
    </row>
    <row r="1168">
      <c r="A1168" s="17" t="s">
        <v>4</v>
      </c>
      <c r="B1168" s="17" t="str">
        <f>IF(EXACT("Percent", Pets!$C104),,IF(EXACT("Count", Pets!$C104),,IF(EXACT("", Pets!$C104),,Pets!$B104)))</f>
        <v>Rare</v>
      </c>
      <c r="C1168" s="17" t="str">
        <f>IF(EXACT("Percent", Pets!$C104),,IF(EXACT("Count", Pets!$C104),,IF(EXACT("", Pets!$C104),,Pets!$C104)))</f>
        <v>Wise Owl</v>
      </c>
      <c r="D1168" s="46" t="str">
        <f>IF(EXACT("Percent", Pets!$C104),,IF(EXACT("Count", Pets!$C104),,IF(EXACT("", Pets!$C104),,Pets!$E104)))</f>
        <v/>
      </c>
    </row>
    <row r="1169">
      <c r="A1169" s="17" t="s">
        <v>5</v>
      </c>
      <c r="B1169" s="17" t="str">
        <f>IF(EXACT("Percent", Pets!$C104),,IF(EXACT("Count", Pets!$C104),,IF(EXACT("", Pets!$C104),,Pets!$B104)))</f>
        <v>Rare</v>
      </c>
      <c r="C1169" s="17" t="str">
        <f>IF(EXACT("Percent", Pets!$C104),,IF(EXACT("Count", Pets!$C104),,IF(EXACT("", Pets!$C104),,Pets!$C104)))</f>
        <v>Wise Owl</v>
      </c>
      <c r="D1169" s="46" t="str">
        <f>IF(EXACT("Percent", Pets!$C104),,IF(EXACT("Count", Pets!$C104),,IF(EXACT("", Pets!$C104),,Pets!$F104)))</f>
        <v/>
      </c>
    </row>
    <row r="1170">
      <c r="A1170" s="17" t="s">
        <v>6</v>
      </c>
      <c r="B1170" s="17" t="str">
        <f>IF(EXACT("Percent", Pets!$C104),,IF(EXACT("Count", Pets!$C104),,IF(EXACT("", Pets!$C104),,Pets!$B104)))</f>
        <v>Rare</v>
      </c>
      <c r="C1170" s="17" t="str">
        <f>IF(EXACT("Percent", Pets!$C104),,IF(EXACT("Count", Pets!$C104),,IF(EXACT("", Pets!$C104),,Pets!$C104)))</f>
        <v>Wise Owl</v>
      </c>
      <c r="D1170" s="46" t="str">
        <f>IF(EXACT("Percent", Pets!$C104),,IF(EXACT("Count", Pets!$C104),,IF(EXACT("", Pets!$C104),,Pets!$G104)))</f>
        <v/>
      </c>
    </row>
    <row r="1171">
      <c r="A1171" s="17" t="s">
        <v>7</v>
      </c>
      <c r="B1171" s="17" t="str">
        <f>IF(EXACT("Percent", Pets!$C104),,IF(EXACT("Count", Pets!$C104),,IF(EXACT("", Pets!$C104),,Pets!$B104)))</f>
        <v>Rare</v>
      </c>
      <c r="C1171" s="17" t="str">
        <f>IF(EXACT("Percent", Pets!$C104),,IF(EXACT("Count", Pets!$C104),,IF(EXACT("", Pets!$C104),,Pets!$C104)))</f>
        <v>Wise Owl</v>
      </c>
      <c r="D1171" s="46" t="str">
        <f>IF(EXACT("Percent", Pets!$C104),,IF(EXACT("Count", Pets!$C104),,IF(EXACT("", Pets!$C104),,Pets!$H104)))</f>
        <v/>
      </c>
    </row>
    <row r="1172">
      <c r="A1172" s="17" t="s">
        <v>3</v>
      </c>
      <c r="B1172" s="17" t="str">
        <f>IF(EXACT("Percent", Pets!C164),,IF(EXACT("Count", Pets!C164),,IF(EXACT("", Pets!C164),,Pets!B164)))</f>
        <v>Epic</v>
      </c>
      <c r="C1172" s="17" t="str">
        <f>IF(EXACT("Percent", Pets!C164),,IF(EXACT("Count", Pets!C164),,IF(EXACT("", Pets!C164),,Pets!C164)))</f>
        <v>Wolf</v>
      </c>
      <c r="D1172" s="46" t="str">
        <f>IF(EXACT("Percent", Pets!C164),,IF(EXACT("Count", Pets!C164),,IF(EXACT("", Pets!C164),,Pets!D164)))</f>
        <v/>
      </c>
    </row>
    <row r="1173">
      <c r="A1173" s="17" t="s">
        <v>4</v>
      </c>
      <c r="B1173" s="17" t="str">
        <f>IF(EXACT("Percent", Pets!$C164),,IF(EXACT("Count", Pets!$C164),,IF(EXACT("", Pets!$C164),,Pets!$B164)))</f>
        <v>Epic</v>
      </c>
      <c r="C1173" s="17" t="str">
        <f>IF(EXACT("Percent", Pets!$C164),,IF(EXACT("Count", Pets!$C164),,IF(EXACT("", Pets!$C164),,Pets!$C164)))</f>
        <v>Wolf</v>
      </c>
      <c r="D1173" s="46" t="str">
        <f>IF(EXACT("Percent", Pets!$C164),,IF(EXACT("Count", Pets!$C164),,IF(EXACT("", Pets!$C164),,Pets!$E164)))</f>
        <v/>
      </c>
    </row>
    <row r="1174">
      <c r="A1174" s="17" t="s">
        <v>5</v>
      </c>
      <c r="B1174" s="17" t="str">
        <f>IF(EXACT("Percent", Pets!$C164),,IF(EXACT("Count", Pets!$C164),,IF(EXACT("", Pets!$C164),,Pets!$B164)))</f>
        <v>Epic</v>
      </c>
      <c r="C1174" s="17" t="str">
        <f>IF(EXACT("Percent", Pets!$C164),,IF(EXACT("Count", Pets!$C164),,IF(EXACT("", Pets!$C164),,Pets!$C164)))</f>
        <v>Wolf</v>
      </c>
      <c r="D1174" s="46" t="str">
        <f>IF(EXACT("Percent", Pets!$C164),,IF(EXACT("Count", Pets!$C164),,IF(EXACT("", Pets!$C164),,Pets!$F164)))</f>
        <v/>
      </c>
    </row>
    <row r="1175">
      <c r="A1175" s="17" t="s">
        <v>6</v>
      </c>
      <c r="B1175" s="17" t="str">
        <f>IF(EXACT("Percent", Pets!$C164),,IF(EXACT("Count", Pets!$C164),,IF(EXACT("", Pets!$C164),,Pets!$B164)))</f>
        <v>Epic</v>
      </c>
      <c r="C1175" s="17" t="str">
        <f>IF(EXACT("Percent", Pets!$C164),,IF(EXACT("Count", Pets!$C164),,IF(EXACT("", Pets!$C164),,Pets!$C164)))</f>
        <v>Wolf</v>
      </c>
      <c r="D1175" s="46" t="str">
        <f>IF(EXACT("Percent", Pets!$C164),,IF(EXACT("Count", Pets!$C164),,IF(EXACT("", Pets!$C164),,Pets!$G164)))</f>
        <v/>
      </c>
    </row>
    <row r="1176">
      <c r="A1176" s="17" t="s">
        <v>7</v>
      </c>
      <c r="B1176" s="17" t="str">
        <f>IF(EXACT("Percent", Pets!$C164),,IF(EXACT("Count", Pets!$C164),,IF(EXACT("", Pets!$C164),,Pets!$B164)))</f>
        <v>Epic</v>
      </c>
      <c r="C1176" s="17" t="str">
        <f>IF(EXACT("Percent", Pets!$C164),,IF(EXACT("Count", Pets!$C164),,IF(EXACT("", Pets!$C164),,Pets!$C164)))</f>
        <v>Wolf</v>
      </c>
      <c r="D1176" s="46" t="str">
        <f>IF(EXACT("Percent", Pets!$C164),,IF(EXACT("Count", Pets!$C164),,IF(EXACT("", Pets!$C164),,Pets!$H164)))</f>
        <v/>
      </c>
    </row>
    <row r="1177">
      <c r="A1177" s="17" t="s">
        <v>3</v>
      </c>
      <c r="B1177" s="17" t="str">
        <f>IF(EXACT("Percent", Pets!C102),,IF(EXACT("Count", Pets!C102),,IF(EXACT("", Pets!C102),,Pets!B102)))</f>
        <v>Rare</v>
      </c>
      <c r="C1177" s="17" t="str">
        <f>IF(EXACT("Percent", Pets!C102),,IF(EXACT("Count", Pets!C102),,IF(EXACT("", Pets!C102),,Pets!C102)))</f>
        <v>Wolf Pup</v>
      </c>
      <c r="D1177" s="46" t="str">
        <f>IF(EXACT("Percent", Pets!C102),,IF(EXACT("Count", Pets!C102),,IF(EXACT("", Pets!C102),,Pets!D102)))</f>
        <v/>
      </c>
    </row>
    <row r="1178">
      <c r="A1178" s="17" t="s">
        <v>4</v>
      </c>
      <c r="B1178" s="17" t="str">
        <f>IF(EXACT("Percent", Pets!$C102),,IF(EXACT("Count", Pets!$C102),,IF(EXACT("", Pets!$C102),,Pets!$B102)))</f>
        <v>Rare</v>
      </c>
      <c r="C1178" s="17" t="str">
        <f>IF(EXACT("Percent", Pets!$C102),,IF(EXACT("Count", Pets!$C102),,IF(EXACT("", Pets!$C102),,Pets!$C102)))</f>
        <v>Wolf Pup</v>
      </c>
      <c r="D1178" s="46" t="str">
        <f>IF(EXACT("Percent", Pets!$C102),,IF(EXACT("Count", Pets!$C102),,IF(EXACT("", Pets!$C102),,Pets!$E102)))</f>
        <v/>
      </c>
    </row>
    <row r="1179">
      <c r="A1179" s="17" t="s">
        <v>5</v>
      </c>
      <c r="B1179" s="17" t="str">
        <f>IF(EXACT("Percent", Pets!$C102),,IF(EXACT("Count", Pets!$C102),,IF(EXACT("", Pets!$C102),,Pets!$B102)))</f>
        <v>Rare</v>
      </c>
      <c r="C1179" s="17" t="str">
        <f>IF(EXACT("Percent", Pets!$C102),,IF(EXACT("Count", Pets!$C102),,IF(EXACT("", Pets!$C102),,Pets!$C102)))</f>
        <v>Wolf Pup</v>
      </c>
      <c r="D1179" s="46" t="str">
        <f>IF(EXACT("Percent", Pets!$C102),,IF(EXACT("Count", Pets!$C102),,IF(EXACT("", Pets!$C102),,Pets!$F102)))</f>
        <v/>
      </c>
    </row>
    <row r="1180">
      <c r="A1180" s="17" t="s">
        <v>6</v>
      </c>
      <c r="B1180" s="17" t="str">
        <f>IF(EXACT("Percent", Pets!$C102),,IF(EXACT("Count", Pets!$C102),,IF(EXACT("", Pets!$C102),,Pets!$B102)))</f>
        <v>Rare</v>
      </c>
      <c r="C1180" s="17" t="str">
        <f>IF(EXACT("Percent", Pets!$C102),,IF(EXACT("Count", Pets!$C102),,IF(EXACT("", Pets!$C102),,Pets!$C102)))</f>
        <v>Wolf Pup</v>
      </c>
      <c r="D1180" s="46" t="str">
        <f>IF(EXACT("Percent", Pets!$C102),,IF(EXACT("Count", Pets!$C102),,IF(EXACT("", Pets!$C102),,Pets!$G102)))</f>
        <v/>
      </c>
    </row>
    <row r="1181">
      <c r="A1181" s="17" t="s">
        <v>7</v>
      </c>
      <c r="B1181" s="17" t="str">
        <f>IF(EXACT("Percent", Pets!$C102),,IF(EXACT("Count", Pets!$C102),,IF(EXACT("", Pets!$C102),,Pets!$B102)))</f>
        <v>Rare</v>
      </c>
      <c r="C1181" s="17" t="str">
        <f>IF(EXACT("Percent", Pets!$C102),,IF(EXACT("Count", Pets!$C102),,IF(EXACT("", Pets!$C102),,Pets!$C102)))</f>
        <v>Wolf Pup</v>
      </c>
      <c r="D1181" s="46" t="str">
        <f>IF(EXACT("Percent", Pets!$C102),,IF(EXACT("Count", Pets!$C102),,IF(EXACT("", Pets!$C102),,Pets!$H102)))</f>
        <v/>
      </c>
    </row>
    <row r="1182">
      <c r="A1182" s="17" t="s">
        <v>3</v>
      </c>
      <c r="B1182" s="17" t="str">
        <f>IF(EXACT("Percent", Pets!C19),,IF(EXACT("Count", Pets!C19),,IF(EXACT("", Pets!C19),,Pets!B19)))</f>
        <v>Common</v>
      </c>
      <c r="C1182" s="17" t="str">
        <f>IF(EXACT("Percent", Pets!C19),,IF(EXACT("Count", Pets!C19),,IF(EXACT("", Pets!C19),,Pets!C19)))</f>
        <v>Yellow Duck</v>
      </c>
      <c r="D1182" s="46" t="str">
        <f>IF(EXACT("Percent", Pets!C19),,IF(EXACT("Count", Pets!C19),,IF(EXACT("", Pets!C19),,Pets!D19)))</f>
        <v/>
      </c>
    </row>
    <row r="1183">
      <c r="A1183" s="17" t="s">
        <v>4</v>
      </c>
      <c r="B1183" s="17" t="str">
        <f>IF(EXACT("Percent", Pets!$C19),,IF(EXACT("Count", Pets!$C19),,IF(EXACT("", Pets!$C19),,Pets!$B19)))</f>
        <v>Common</v>
      </c>
      <c r="C1183" s="17" t="str">
        <f>IF(EXACT("Percent", Pets!$C19),,IF(EXACT("Count", Pets!$C19),,IF(EXACT("", Pets!$C19),,Pets!$C19)))</f>
        <v>Yellow Duck</v>
      </c>
      <c r="D1183" s="46" t="str">
        <f>IF(EXACT("Percent", Pets!$C19),,IF(EXACT("Count", Pets!$C19),,IF(EXACT("", Pets!$C19),,Pets!$E19)))</f>
        <v/>
      </c>
    </row>
    <row r="1184">
      <c r="A1184" s="17" t="s">
        <v>5</v>
      </c>
      <c r="B1184" s="17" t="str">
        <f>IF(EXACT("Percent", Pets!$C19),,IF(EXACT("Count", Pets!$C19),,IF(EXACT("", Pets!$C19),,Pets!$B19)))</f>
        <v>Common</v>
      </c>
      <c r="C1184" s="17" t="str">
        <f>IF(EXACT("Percent", Pets!$C19),,IF(EXACT("Count", Pets!$C19),,IF(EXACT("", Pets!$C19),,Pets!$C19)))</f>
        <v>Yellow Duck</v>
      </c>
      <c r="D1184" s="46" t="str">
        <f>IF(EXACT("Percent", Pets!$C19),,IF(EXACT("Count", Pets!$C19),,IF(EXACT("", Pets!$C19),,Pets!$F19)))</f>
        <v/>
      </c>
    </row>
    <row r="1185">
      <c r="A1185" s="17" t="s">
        <v>6</v>
      </c>
      <c r="B1185" s="17" t="str">
        <f>IF(EXACT("Percent", Pets!$C19),,IF(EXACT("Count", Pets!$C19),,IF(EXACT("", Pets!$C19),,Pets!$B19)))</f>
        <v>Common</v>
      </c>
      <c r="C1185" s="17" t="str">
        <f>IF(EXACT("Percent", Pets!$C19),,IF(EXACT("Count", Pets!$C19),,IF(EXACT("", Pets!$C19),,Pets!$C19)))</f>
        <v>Yellow Duck</v>
      </c>
      <c r="D1185" s="46" t="str">
        <f>IF(EXACT("Percent", Pets!$C19),,IF(EXACT("Count", Pets!$C19),,IF(EXACT("", Pets!$C19),,Pets!$G19)))</f>
        <v/>
      </c>
    </row>
    <row r="1186">
      <c r="A1186" s="17" t="s">
        <v>7</v>
      </c>
      <c r="B1186" s="17" t="str">
        <f>IF(EXACT("Percent", Pets!$C19),,IF(EXACT("Count", Pets!$C19),,IF(EXACT("", Pets!$C19),,Pets!$B19)))</f>
        <v>Common</v>
      </c>
      <c r="C1186" s="17" t="str">
        <f>IF(EXACT("Percent", Pets!$C19),,IF(EXACT("Count", Pets!$C19),,IF(EXACT("", Pets!$C19),,Pets!$C19)))</f>
        <v>Yellow Duck</v>
      </c>
      <c r="D1186" s="46" t="str">
        <f>IF(EXACT("Percent", Pets!$C19),,IF(EXACT("Count", Pets!$C19),,IF(EXACT("", Pets!$C19),,Pets!$H19)))</f>
        <v/>
      </c>
    </row>
    <row r="1187">
      <c r="A1187" s="17" t="s">
        <v>3</v>
      </c>
      <c r="B1187" s="17" t="str">
        <f>IF(EXACT("Percent", Pets!C155),,IF(EXACT("Count", Pets!C155),,IF(EXACT("", Pets!C155),,Pets!B155)))</f>
        <v>Rare</v>
      </c>
      <c r="C1187" s="17" t="str">
        <f>IF(EXACT("Percent", Pets!C155),,IF(EXACT("Count", Pets!C155),,IF(EXACT("", Pets!C155),,Pets!C155)))</f>
        <v>Yinyang Dragonette</v>
      </c>
      <c r="D1187" s="46" t="str">
        <f>IF(EXACT("Percent", Pets!C155),,IF(EXACT("Count", Pets!C155),,IF(EXACT("", Pets!C155),,Pets!D155)))</f>
        <v/>
      </c>
    </row>
    <row r="1188">
      <c r="A1188" s="17" t="s">
        <v>4</v>
      </c>
      <c r="B1188" s="17" t="str">
        <f>IF(EXACT("Percent", Pets!$C155),,IF(EXACT("Count", Pets!$C155),,IF(EXACT("", Pets!$C155),,Pets!$B155)))</f>
        <v>Rare</v>
      </c>
      <c r="C1188" s="17" t="str">
        <f>IF(EXACT("Percent", Pets!$C155),,IF(EXACT("Count", Pets!$C155),,IF(EXACT("", Pets!$C155),,Pets!$C155)))</f>
        <v>Yinyang Dragonette</v>
      </c>
      <c r="D1188" s="46" t="str">
        <f>IF(EXACT("Percent", Pets!$C155),,IF(EXACT("Count", Pets!$C155),,IF(EXACT("", Pets!$C155),,Pets!$E155)))</f>
        <v/>
      </c>
    </row>
    <row r="1189">
      <c r="A1189" s="17" t="s">
        <v>5</v>
      </c>
      <c r="B1189" s="17" t="str">
        <f>IF(EXACT("Percent", Pets!$C155),,IF(EXACT("Count", Pets!$C155),,IF(EXACT("", Pets!$C155),,Pets!$B155)))</f>
        <v>Rare</v>
      </c>
      <c r="C1189" s="17" t="str">
        <f>IF(EXACT("Percent", Pets!$C155),,IF(EXACT("Count", Pets!$C155),,IF(EXACT("", Pets!$C155),,Pets!$C155)))</f>
        <v>Yinyang Dragonette</v>
      </c>
      <c r="D1189" s="46" t="str">
        <f>IF(EXACT("Percent", Pets!$C155),,IF(EXACT("Count", Pets!$C155),,IF(EXACT("", Pets!$C155),,Pets!$F155)))</f>
        <v/>
      </c>
    </row>
    <row r="1190">
      <c r="A1190" s="17" t="s">
        <v>6</v>
      </c>
      <c r="B1190" s="17" t="str">
        <f>IF(EXACT("Percent", Pets!$C155),,IF(EXACT("Count", Pets!$C155),,IF(EXACT("", Pets!$C155),,Pets!$B155)))</f>
        <v>Rare</v>
      </c>
      <c r="C1190" s="17" t="str">
        <f>IF(EXACT("Percent", Pets!$C155),,IF(EXACT("Count", Pets!$C155),,IF(EXACT("", Pets!$C155),,Pets!$C155)))</f>
        <v>Yinyang Dragonette</v>
      </c>
      <c r="D1190" s="46" t="str">
        <f>IF(EXACT("Percent", Pets!$C155),,IF(EXACT("Count", Pets!$C155),,IF(EXACT("", Pets!$C155),,Pets!$G155)))</f>
        <v/>
      </c>
    </row>
    <row r="1191">
      <c r="A1191" s="17" t="s">
        <v>7</v>
      </c>
      <c r="B1191" s="17" t="str">
        <f>IF(EXACT("Percent", Pets!$C155),,IF(EXACT("Count", Pets!$C155),,IF(EXACT("", Pets!$C155),,Pets!$B155)))</f>
        <v>Rare</v>
      </c>
      <c r="C1191" s="17" t="str">
        <f>IF(EXACT("Percent", Pets!$C155),,IF(EXACT("Count", Pets!$C155),,IF(EXACT("", Pets!$C155),,Pets!$C155)))</f>
        <v>Yinyang Dragonette</v>
      </c>
      <c r="D1191" s="46" t="str">
        <f>IF(EXACT("Percent", Pets!$C155),,IF(EXACT("Count", Pets!$C155),,IF(EXACT("", Pets!$C155),,Pets!$H155)))</f>
        <v/>
      </c>
    </row>
    <row r="1192">
      <c r="A1192" s="17" t="s">
        <v>3</v>
      </c>
      <c r="B1192" s="17" t="str">
        <f>IF(EXACT("Percent", Pets!C210),,IF(EXACT("Count", Pets!C210),,IF(EXACT("", Pets!C210),,Pets!B210)))</f>
        <v>Epic</v>
      </c>
      <c r="C1192" s="17" t="str">
        <f>IF(EXACT("Percent", Pets!C210),,IF(EXACT("Count", Pets!C210),,IF(EXACT("", Pets!C210),,Pets!C210)))</f>
        <v>Yinyang Unicorn</v>
      </c>
      <c r="D1192" s="46" t="str">
        <f>IF(EXACT("Percent", Pets!C210),,IF(EXACT("Count", Pets!C210),,IF(EXACT("", Pets!C210),,Pets!D210)))</f>
        <v/>
      </c>
    </row>
    <row r="1193">
      <c r="A1193" s="17" t="s">
        <v>4</v>
      </c>
      <c r="B1193" s="17" t="str">
        <f>IF(EXACT("Percent", Pets!$C210),,IF(EXACT("Count", Pets!$C210),,IF(EXACT("", Pets!$C210),,Pets!$B210)))</f>
        <v>Epic</v>
      </c>
      <c r="C1193" s="17" t="str">
        <f>IF(EXACT("Percent", Pets!$C210),,IF(EXACT("Count", Pets!$C210),,IF(EXACT("", Pets!$C210),,Pets!$C210)))</f>
        <v>Yinyang Unicorn</v>
      </c>
      <c r="D1193" s="46" t="str">
        <f>IF(EXACT("Percent", Pets!$C210),,IF(EXACT("Count", Pets!$C210),,IF(EXACT("", Pets!$C210),,Pets!$E210)))</f>
        <v/>
      </c>
    </row>
    <row r="1194">
      <c r="A1194" s="17" t="s">
        <v>5</v>
      </c>
      <c r="B1194" s="17" t="str">
        <f>IF(EXACT("Percent", Pets!$C210),,IF(EXACT("Count", Pets!$C210),,IF(EXACT("", Pets!$C210),,Pets!$B210)))</f>
        <v>Epic</v>
      </c>
      <c r="C1194" s="17" t="str">
        <f>IF(EXACT("Percent", Pets!$C210),,IF(EXACT("Count", Pets!$C210),,IF(EXACT("", Pets!$C210),,Pets!$C210)))</f>
        <v>Yinyang Unicorn</v>
      </c>
      <c r="D1194" s="46" t="str">
        <f>IF(EXACT("Percent", Pets!$C210),,IF(EXACT("Count", Pets!$C210),,IF(EXACT("", Pets!$C210),,Pets!$F210)))</f>
        <v/>
      </c>
    </row>
    <row r="1195">
      <c r="A1195" s="17" t="s">
        <v>6</v>
      </c>
      <c r="B1195" s="17" t="str">
        <f>IF(EXACT("Percent", Pets!$C210),,IF(EXACT("Count", Pets!$C210),,IF(EXACT("", Pets!$C210),,Pets!$B210)))</f>
        <v>Epic</v>
      </c>
      <c r="C1195" s="17" t="str">
        <f>IF(EXACT("Percent", Pets!$C210),,IF(EXACT("Count", Pets!$C210),,IF(EXACT("", Pets!$C210),,Pets!$C210)))</f>
        <v>Yinyang Unicorn</v>
      </c>
      <c r="D1195" s="46" t="str">
        <f>IF(EXACT("Percent", Pets!$C210),,IF(EXACT("Count", Pets!$C210),,IF(EXACT("", Pets!$C210),,Pets!$G210)))</f>
        <v/>
      </c>
    </row>
    <row r="1196">
      <c r="A1196" s="17" t="s">
        <v>7</v>
      </c>
      <c r="B1196" s="17" t="str">
        <f>IF(EXACT("Percent", Pets!$C210),,IF(EXACT("Count", Pets!$C210),,IF(EXACT("", Pets!$C210),,Pets!$B210)))</f>
        <v>Epic</v>
      </c>
      <c r="C1196" s="17" t="str">
        <f>IF(EXACT("Percent", Pets!$C210),,IF(EXACT("Count", Pets!$C210),,IF(EXACT("", Pets!$C210),,Pets!$C210)))</f>
        <v>Yinyang Unicorn</v>
      </c>
      <c r="D1196" s="46" t="str">
        <f>IF(EXACT("Percent", Pets!$C210),,IF(EXACT("Count", Pets!$C210),,IF(EXACT("", Pets!$C210),,Pets!$H210)))</f>
        <v/>
      </c>
    </row>
    <row r="1197">
      <c r="A1197" s="17" t="s">
        <v>3</v>
      </c>
      <c r="B1197" s="17" t="str">
        <f>IF(EXACT("Percent", Pets!C106),,IF(EXACT("Count", Pets!C106),,IF(EXACT("", Pets!C106),,Pets!B106)))</f>
        <v>Rare</v>
      </c>
      <c r="C1197" s="17" t="str">
        <f>IF(EXACT("Percent", Pets!C106),,IF(EXACT("Count", Pets!C106),,IF(EXACT("", Pets!C106),,Pets!C106)))</f>
        <v>Zebra</v>
      </c>
      <c r="D1197" s="46" t="str">
        <f>IF(EXACT("Percent", Pets!C106),,IF(EXACT("Count", Pets!C106),,IF(EXACT("", Pets!C106),,Pets!D106)))</f>
        <v/>
      </c>
    </row>
    <row r="1198">
      <c r="A1198" s="17" t="s">
        <v>4</v>
      </c>
      <c r="B1198" s="17" t="str">
        <f>IF(EXACT("Percent", Pets!$C106),,IF(EXACT("Count", Pets!$C106),,IF(EXACT("", Pets!$C106),,Pets!$B106)))</f>
        <v>Rare</v>
      </c>
      <c r="C1198" s="17" t="str">
        <f>IF(EXACT("Percent", Pets!$C106),,IF(EXACT("Count", Pets!$C106),,IF(EXACT("", Pets!$C106),,Pets!$C106)))</f>
        <v>Zebra</v>
      </c>
      <c r="D1198" s="46" t="str">
        <f>IF(EXACT("Percent", Pets!$C106),,IF(EXACT("Count", Pets!$C106),,IF(EXACT("", Pets!$C106),,Pets!$E106)))</f>
        <v/>
      </c>
    </row>
    <row r="1199">
      <c r="A1199" s="17" t="s">
        <v>5</v>
      </c>
      <c r="B1199" s="17" t="str">
        <f>IF(EXACT("Percent", Pets!$C106),,IF(EXACT("Count", Pets!$C106),,IF(EXACT("", Pets!$C106),,Pets!$B106)))</f>
        <v>Rare</v>
      </c>
      <c r="C1199" s="17" t="str">
        <f>IF(EXACT("Percent", Pets!$C106),,IF(EXACT("Count", Pets!$C106),,IF(EXACT("", Pets!$C106),,Pets!$C106)))</f>
        <v>Zebra</v>
      </c>
      <c r="D1199" s="46" t="str">
        <f>IF(EXACT("Percent", Pets!$C106),,IF(EXACT("Count", Pets!$C106),,IF(EXACT("", Pets!$C106),,Pets!$F106)))</f>
        <v/>
      </c>
    </row>
    <row r="1200">
      <c r="A1200" s="17" t="s">
        <v>6</v>
      </c>
      <c r="B1200" s="17" t="str">
        <f>IF(EXACT("Percent", Pets!$C106),,IF(EXACT("Count", Pets!$C106),,IF(EXACT("", Pets!$C106),,Pets!$B106)))</f>
        <v>Rare</v>
      </c>
      <c r="C1200" s="17" t="str">
        <f>IF(EXACT("Percent", Pets!$C106),,IF(EXACT("Count", Pets!$C106),,IF(EXACT("", Pets!$C106),,Pets!$C106)))</f>
        <v>Zebra</v>
      </c>
      <c r="D1200" s="46" t="str">
        <f>IF(EXACT("Percent", Pets!$C106),,IF(EXACT("Count", Pets!$C106),,IF(EXACT("", Pets!$C106),,Pets!$G106)))</f>
        <v/>
      </c>
    </row>
    <row r="1201">
      <c r="A1201" s="17" t="s">
        <v>7</v>
      </c>
      <c r="B1201" s="17" t="str">
        <f>IF(EXACT("Percent", Pets!$C106),,IF(EXACT("Count", Pets!$C106),,IF(EXACT("", Pets!$C106),,Pets!$B106)))</f>
        <v>Rare</v>
      </c>
      <c r="C1201" s="17" t="str">
        <f>IF(EXACT("Percent", Pets!$C106),,IF(EXACT("Count", Pets!$C106),,IF(EXACT("", Pets!$C106),,Pets!$C106)))</f>
        <v>Zebra</v>
      </c>
      <c r="D1201" s="46" t="str">
        <f>IF(EXACT("Percent", Pets!$C106),,IF(EXACT("Count", Pets!$C106),,IF(EXACT("", Pets!$C106),,Pets!$H106)))</f>
        <v/>
      </c>
    </row>
    <row r="1202">
      <c r="A1202" s="17"/>
      <c r="B1202" s="17"/>
      <c r="C1202" s="17"/>
      <c r="D1202" s="46" t="str">
        <f>IF(EXACT("Percent", Pets!C44),,IF(EXACT("Count", Pets!C44),,IF(EXACT("", Pets!C44),,Pets!D44)))</f>
        <v/>
      </c>
    </row>
    <row r="1203">
      <c r="A1203" s="17"/>
      <c r="B1203" s="17"/>
      <c r="C1203" s="17"/>
      <c r="D1203" s="46" t="str">
        <f>IF(EXACT("Percent", Pets!C45),,IF(EXACT("Count", Pets!C45),,IF(EXACT("", Pets!C45),,Pets!D45)))</f>
        <v/>
      </c>
    </row>
    <row r="1204">
      <c r="A1204" s="17"/>
      <c r="B1204" s="17"/>
      <c r="C1204" s="17"/>
      <c r="D1204" s="46" t="str">
        <f>IF(EXACT("Percent", Pets!C46),,IF(EXACT("Count", Pets!C46),,IF(EXACT("", Pets!C46),,Pets!D46)))</f>
        <v/>
      </c>
    </row>
    <row r="1205">
      <c r="A1205" s="17"/>
      <c r="B1205" s="17"/>
      <c r="C1205" s="17"/>
      <c r="D1205" s="46" t="str">
        <f>IF(EXACT("Percent", Pets!C47),,IF(EXACT("Count", Pets!C47),,IF(EXACT("", Pets!C47),,Pets!D47)))</f>
        <v/>
      </c>
    </row>
    <row r="1206">
      <c r="A1206" s="17"/>
      <c r="B1206" s="17"/>
      <c r="C1206" s="17"/>
      <c r="D1206" s="46" t="str">
        <f>IF(EXACT("Percent", Pets!C96),,IF(EXACT("Count", Pets!C96),,IF(EXACT("", Pets!C96),,Pets!D96)))</f>
        <v/>
      </c>
    </row>
    <row r="1207">
      <c r="A1207" s="17"/>
      <c r="B1207" s="17"/>
      <c r="C1207" s="17"/>
      <c r="D1207" s="46" t="str">
        <f>IF(EXACT("Percent", Pets!C97),,IF(EXACT("Count", Pets!C97),,IF(EXACT("", Pets!C97),,Pets!D97)))</f>
        <v/>
      </c>
    </row>
    <row r="1208">
      <c r="A1208" s="17"/>
      <c r="B1208" s="17"/>
      <c r="C1208" s="17"/>
      <c r="D1208" s="46" t="str">
        <f>IF(EXACT("Percent", Pets!C98),,IF(EXACT("Count", Pets!C98),,IF(EXACT("", Pets!C98),,Pets!D98)))</f>
        <v/>
      </c>
    </row>
    <row r="1209">
      <c r="A1209" s="17"/>
      <c r="B1209" s="17"/>
      <c r="C1209" s="17"/>
      <c r="D1209" s="46" t="str">
        <f>IF(EXACT("Percent", Pets!C99),,IF(EXACT("Count", Pets!C99),,IF(EXACT("", Pets!C99),,Pets!D99)))</f>
        <v/>
      </c>
    </row>
    <row r="1210">
      <c r="A1210" s="17"/>
      <c r="B1210" s="17"/>
      <c r="C1210" s="17"/>
      <c r="D1210" s="46" t="str">
        <f>IF(EXACT("Percent", Pets!C160),,IF(EXACT("Count", Pets!C160),,IF(EXACT("", Pets!C160),,Pets!D160)))</f>
        <v/>
      </c>
    </row>
    <row r="1211">
      <c r="A1211" s="17"/>
      <c r="B1211" s="17"/>
      <c r="C1211" s="17"/>
      <c r="D1211" s="46" t="str">
        <f>IF(EXACT("Percent", Pets!C161),,IF(EXACT("Count", Pets!C161),,IF(EXACT("", Pets!C161),,Pets!D161)))</f>
        <v/>
      </c>
    </row>
    <row r="1212">
      <c r="A1212" s="17"/>
      <c r="B1212" s="17"/>
      <c r="C1212" s="17"/>
      <c r="D1212" s="46" t="str">
        <f>IF(EXACT("Percent", Pets!C162),,IF(EXACT("Count", Pets!C162),,IF(EXACT("", Pets!C162),,Pets!D162)))</f>
        <v/>
      </c>
    </row>
    <row r="1213">
      <c r="A1213" s="17"/>
      <c r="B1213" s="17"/>
      <c r="C1213" s="17"/>
      <c r="D1213" s="46" t="str">
        <f>IF(EXACT("Percent", Pets!C163),,IF(EXACT("Count", Pets!C163),,IF(EXACT("", Pets!C163),,Pets!D163)))</f>
        <v/>
      </c>
    </row>
    <row r="1214">
      <c r="A1214" s="17"/>
      <c r="B1214" s="17"/>
      <c r="C1214" s="17"/>
      <c r="D1214" s="46" t="str">
        <f>IF(EXACT("Percent", Pets!C212),,IF(EXACT("Count", Pets!C212),,IF(EXACT("", Pets!C212),,Pets!D212)))</f>
        <v/>
      </c>
    </row>
    <row r="1215">
      <c r="A1215" s="17"/>
      <c r="B1215" s="17"/>
      <c r="C1215" s="17"/>
      <c r="D1215" s="46" t="str">
        <f>IF(EXACT("Percent", Pets!C213),,IF(EXACT("Count", Pets!C213),,IF(EXACT("", Pets!C213),,Pets!D213)))</f>
        <v/>
      </c>
    </row>
    <row r="1216">
      <c r="A1216" s="17"/>
      <c r="B1216" s="17"/>
      <c r="C1216" s="17"/>
      <c r="D1216" s="46" t="str">
        <f>IF(EXACT("Percent", Pets!C214),,IF(EXACT("Count", Pets!C214),,IF(EXACT("", Pets!C214),,Pets!D214)))</f>
        <v/>
      </c>
    </row>
    <row r="1217">
      <c r="A1217" s="17"/>
      <c r="B1217" s="17"/>
      <c r="C1217" s="17"/>
      <c r="D1217" s="46" t="str">
        <f>IF(EXACT("Percent", Pets!C215),,IF(EXACT("Count", Pets!C215),,IF(EXACT("", Pets!C215),,Pets!D215)))</f>
        <v/>
      </c>
    </row>
    <row r="1218">
      <c r="A1218" s="17"/>
      <c r="B1218" s="17"/>
      <c r="C1218" s="17"/>
      <c r="D1218" s="46" t="str">
        <f>IF(EXACT("Percent", Pets!C240),,IF(EXACT("Count", Pets!C240),,IF(EXACT("", Pets!C240),,Pets!D240)))</f>
        <v/>
      </c>
    </row>
    <row r="1219">
      <c r="A1219" s="17"/>
      <c r="B1219" s="17"/>
      <c r="C1219" s="17"/>
      <c r="D1219" s="46" t="str">
        <f>IF(EXACT("Percent", Pets!C241),,IF(EXACT("Count", Pets!C241),,IF(EXACT("", Pets!C241),,Pets!D241)))</f>
        <v/>
      </c>
    </row>
    <row r="1220">
      <c r="A1220" s="17"/>
      <c r="B1220" s="17"/>
      <c r="C1220" s="17"/>
      <c r="D1220" s="46" t="str">
        <f>IF(EXACT("Percent", Pets!C242),,IF(EXACT("Count", Pets!C242),,IF(EXACT("", Pets!C242),,Pets!D242)))</f>
        <v/>
      </c>
    </row>
    <row r="1221">
      <c r="A1221" s="17"/>
      <c r="B1221" s="17"/>
      <c r="C1221" s="17"/>
      <c r="D1221" s="46" t="str">
        <f>IF(EXACT("Percent", Pets!C243),,IF(EXACT("Count", Pets!C243),,IF(EXACT("", Pets!C243),,Pets!D243)))</f>
        <v/>
      </c>
    </row>
    <row r="1222">
      <c r="A1222" s="17"/>
      <c r="B1222" s="17"/>
      <c r="C1222" s="17"/>
      <c r="D1222" s="46" t="str">
        <f>IF(EXACT("Percent", Pets!C250),,IF(EXACT("Count", Pets!C250),,IF(EXACT("", Pets!C250),,Pets!D250)))</f>
        <v/>
      </c>
    </row>
    <row r="1223">
      <c r="A1223" s="17"/>
      <c r="B1223" s="17"/>
      <c r="C1223" s="17"/>
      <c r="D1223" s="46" t="str">
        <f>IF(EXACT("Percent", Pets!C251),,IF(EXACT("Count", Pets!C251),,IF(EXACT("", Pets!C251),,Pets!D251)))</f>
        <v/>
      </c>
    </row>
    <row r="1224">
      <c r="A1224" s="17"/>
      <c r="B1224" s="17"/>
      <c r="C1224" s="17"/>
      <c r="D1224" s="46" t="str">
        <f>IF(EXACT("Percent", Pets!C252),,IF(EXACT("Count", Pets!C252),,IF(EXACT("", Pets!C252),,Pets!D252)))</f>
        <v/>
      </c>
    </row>
    <row r="1225">
      <c r="A1225" s="17"/>
      <c r="B1225" s="17"/>
      <c r="C1225" s="17"/>
      <c r="D1225" s="46" t="str">
        <f>IF(EXACT("Percent", Pets!C253),,IF(EXACT("Count", Pets!C253),,IF(EXACT("", Pets!C253),,Pets!D253)))</f>
        <v/>
      </c>
    </row>
    <row r="1226">
      <c r="A1226" s="17"/>
      <c r="B1226" s="17"/>
      <c r="C1226" s="17"/>
      <c r="D1226" s="46" t="str">
        <f>IF(EXACT("Percent", Pets!C260),,IF(EXACT("Count", Pets!C260),,IF(EXACT("", Pets!C260),,Pets!D260)))</f>
        <v/>
      </c>
    </row>
    <row r="1227">
      <c r="A1227" s="17"/>
      <c r="B1227" s="17"/>
      <c r="C1227" s="17"/>
      <c r="D1227" s="46" t="str">
        <f>IF(EXACT("Percent", Pets!C261),,IF(EXACT("Count", Pets!C261),,IF(EXACT("", Pets!C261),,Pets!D261)))</f>
        <v/>
      </c>
    </row>
    <row r="1228">
      <c r="A1228" s="17"/>
      <c r="B1228" s="17"/>
      <c r="C1228" s="17"/>
      <c r="D1228" s="46" t="str">
        <f>IF(EXACT("Percent", Pets!C262),,IF(EXACT("Count", Pets!C262),,IF(EXACT("", Pets!C262),,Pets!D262)))</f>
        <v/>
      </c>
    </row>
    <row r="1229">
      <c r="A1229" s="17"/>
      <c r="B1229" s="17"/>
      <c r="C1229" s="17"/>
      <c r="D1229" s="46" t="str">
        <f>IF(EXACT("Percent", Pets!C263),,IF(EXACT("Count", Pets!C263),,IF(EXACT("", Pets!C263),,Pets!D263)))</f>
        <v/>
      </c>
    </row>
    <row r="1230">
      <c r="D1230" s="46"/>
    </row>
    <row r="1231">
      <c r="A1231" s="17"/>
      <c r="B1231" s="17"/>
      <c r="C1231" s="17"/>
      <c r="D1231" s="46" t="str">
        <f>IF(EXACT("Percent", Pets!$C44),,IF(EXACT("Count", Pets!$C44),,IF(EXACT("", Pets!$C44),,Pets!$E44)))</f>
        <v/>
      </c>
    </row>
    <row r="1232">
      <c r="A1232" s="17"/>
      <c r="B1232" s="17"/>
      <c r="C1232" s="17"/>
      <c r="D1232" s="46" t="str">
        <f>IF(EXACT("Percent", Pets!$C45),,IF(EXACT("Count", Pets!$C45),,IF(EXACT("", Pets!$C45),,Pets!$E45)))</f>
        <v/>
      </c>
    </row>
    <row r="1233">
      <c r="A1233" s="17"/>
      <c r="B1233" s="17"/>
      <c r="C1233" s="17"/>
      <c r="D1233" s="46" t="str">
        <f>IF(EXACT("Percent", Pets!$C46),,IF(EXACT("Count", Pets!$C46),,IF(EXACT("", Pets!$C46),,Pets!$E46)))</f>
        <v/>
      </c>
    </row>
    <row r="1234">
      <c r="A1234" s="17"/>
      <c r="B1234" s="17"/>
      <c r="C1234" s="17"/>
      <c r="D1234" s="46" t="str">
        <f>IF(EXACT("Percent", Pets!$C47),,IF(EXACT("Count", Pets!$C47),,IF(EXACT("", Pets!$C47),,Pets!$E47)))</f>
        <v/>
      </c>
    </row>
    <row r="1235">
      <c r="A1235" s="17"/>
      <c r="B1235" s="17"/>
      <c r="C1235" s="17"/>
      <c r="D1235" s="46" t="str">
        <f>IF(EXACT("Percent", Pets!$C96),,IF(EXACT("Count", Pets!$C96),,IF(EXACT("", Pets!$C96),,Pets!$E96)))</f>
        <v/>
      </c>
    </row>
    <row r="1236">
      <c r="A1236" s="17"/>
      <c r="B1236" s="17"/>
      <c r="C1236" s="17"/>
      <c r="D1236" s="46" t="str">
        <f>IF(EXACT("Percent", Pets!$C97),,IF(EXACT("Count", Pets!$C97),,IF(EXACT("", Pets!$C97),,Pets!$E97)))</f>
        <v/>
      </c>
    </row>
    <row r="1237">
      <c r="A1237" s="17"/>
      <c r="B1237" s="17"/>
      <c r="C1237" s="17"/>
      <c r="D1237" s="46" t="str">
        <f>IF(EXACT("Percent", Pets!$C98),,IF(EXACT("Count", Pets!$C98),,IF(EXACT("", Pets!$C98),,Pets!$E98)))</f>
        <v/>
      </c>
    </row>
    <row r="1238">
      <c r="A1238" s="17"/>
      <c r="B1238" s="17"/>
      <c r="C1238" s="17"/>
      <c r="D1238" s="46" t="str">
        <f>IF(EXACT("Percent", Pets!$C99),,IF(EXACT("Count", Pets!$C99),,IF(EXACT("", Pets!$C99),,Pets!$E99)))</f>
        <v/>
      </c>
    </row>
    <row r="1239">
      <c r="A1239" s="17"/>
      <c r="B1239" s="17"/>
      <c r="C1239" s="17"/>
      <c r="D1239" s="46" t="str">
        <f>IF(EXACT("Percent", Pets!$C160),,IF(EXACT("Count", Pets!$C160),,IF(EXACT("", Pets!$C160),,Pets!$E160)))</f>
        <v/>
      </c>
    </row>
    <row r="1240">
      <c r="A1240" s="17"/>
      <c r="B1240" s="17"/>
      <c r="C1240" s="17"/>
      <c r="D1240" s="46" t="str">
        <f>IF(EXACT("Percent", Pets!$C161),,IF(EXACT("Count", Pets!$C161),,IF(EXACT("", Pets!$C161),,Pets!$E161)))</f>
        <v/>
      </c>
    </row>
    <row r="1241">
      <c r="A1241" s="17"/>
      <c r="B1241" s="17"/>
      <c r="C1241" s="17"/>
      <c r="D1241" s="46" t="str">
        <f>IF(EXACT("Percent", Pets!$C162),,IF(EXACT("Count", Pets!$C162),,IF(EXACT("", Pets!$C162),,Pets!$E162)))</f>
        <v/>
      </c>
    </row>
    <row r="1242">
      <c r="A1242" s="17"/>
      <c r="B1242" s="17"/>
      <c r="C1242" s="17"/>
      <c r="D1242" s="46" t="str">
        <f>IF(EXACT("Percent", Pets!$C163),,IF(EXACT("Count", Pets!$C163),,IF(EXACT("", Pets!$C163),,Pets!$E163)))</f>
        <v/>
      </c>
    </row>
    <row r="1243">
      <c r="A1243" s="17"/>
      <c r="B1243" s="17"/>
      <c r="C1243" s="17"/>
      <c r="D1243" s="46" t="str">
        <f>IF(EXACT("Percent", Pets!$C212),,IF(EXACT("Count", Pets!$C212),,IF(EXACT("", Pets!$C212),,Pets!$E212)))</f>
        <v/>
      </c>
    </row>
    <row r="1244">
      <c r="A1244" s="17"/>
      <c r="B1244" s="17"/>
      <c r="C1244" s="17"/>
      <c r="D1244" s="46" t="str">
        <f>IF(EXACT("Percent", Pets!$C213),,IF(EXACT("Count", Pets!$C213),,IF(EXACT("", Pets!$C213),,Pets!$E213)))</f>
        <v/>
      </c>
    </row>
    <row r="1245">
      <c r="A1245" s="17"/>
      <c r="B1245" s="17"/>
      <c r="C1245" s="17"/>
      <c r="D1245" s="46" t="str">
        <f>IF(EXACT("Percent", Pets!$C214),,IF(EXACT("Count", Pets!$C214),,IF(EXACT("", Pets!$C214),,Pets!$E214)))</f>
        <v/>
      </c>
    </row>
    <row r="1246">
      <c r="A1246" s="17"/>
      <c r="B1246" s="17"/>
      <c r="C1246" s="17"/>
      <c r="D1246" s="46" t="str">
        <f>IF(EXACT("Percent", Pets!$C215),,IF(EXACT("Count", Pets!$C215),,IF(EXACT("", Pets!$C215),,Pets!$E215)))</f>
        <v/>
      </c>
    </row>
    <row r="1247">
      <c r="A1247" s="17"/>
      <c r="B1247" s="17"/>
      <c r="C1247" s="17"/>
      <c r="D1247" s="46" t="str">
        <f>IF(EXACT("Percent", Pets!$C240),,IF(EXACT("Count", Pets!$C240),,IF(EXACT("", Pets!$C240),,Pets!$E240)))</f>
        <v/>
      </c>
    </row>
    <row r="1248">
      <c r="A1248" s="17"/>
      <c r="B1248" s="17"/>
      <c r="C1248" s="17"/>
      <c r="D1248" s="46" t="str">
        <f>IF(EXACT("Percent", Pets!$C241),,IF(EXACT("Count", Pets!$C241),,IF(EXACT("", Pets!$C241),,Pets!$E241)))</f>
        <v/>
      </c>
    </row>
    <row r="1249">
      <c r="A1249" s="17"/>
      <c r="B1249" s="17"/>
      <c r="C1249" s="17"/>
      <c r="D1249" s="46" t="str">
        <f>IF(EXACT("Percent", Pets!$C242),,IF(EXACT("Count", Pets!$C242),,IF(EXACT("", Pets!$C242),,Pets!$E242)))</f>
        <v/>
      </c>
    </row>
    <row r="1250">
      <c r="A1250" s="17"/>
      <c r="B1250" s="17"/>
      <c r="C1250" s="17"/>
      <c r="D1250" s="46" t="str">
        <f>IF(EXACT("Percent", Pets!$C243),,IF(EXACT("Count", Pets!$C243),,IF(EXACT("", Pets!$C243),,Pets!$E243)))</f>
        <v/>
      </c>
    </row>
    <row r="1251">
      <c r="A1251" s="17"/>
      <c r="B1251" s="17"/>
      <c r="C1251" s="17"/>
      <c r="D1251" s="46" t="str">
        <f>IF(EXACT("Percent", Pets!$C250),,IF(EXACT("Count", Pets!$C250),,IF(EXACT("", Pets!$C250),,Pets!$E250)))</f>
        <v/>
      </c>
    </row>
    <row r="1252">
      <c r="A1252" s="17"/>
      <c r="B1252" s="17"/>
      <c r="C1252" s="17"/>
      <c r="D1252" s="46" t="str">
        <f>IF(EXACT("Percent", Pets!$C251),,IF(EXACT("Count", Pets!$C251),,IF(EXACT("", Pets!$C251),,Pets!$E251)))</f>
        <v/>
      </c>
    </row>
    <row r="1253">
      <c r="A1253" s="17"/>
      <c r="B1253" s="17"/>
      <c r="C1253" s="17"/>
      <c r="D1253" s="46" t="str">
        <f>IF(EXACT("Percent", Pets!$C252),,IF(EXACT("Count", Pets!$C252),,IF(EXACT("", Pets!$C252),,Pets!$E252)))</f>
        <v/>
      </c>
    </row>
    <row r="1254">
      <c r="A1254" s="17"/>
      <c r="B1254" s="17"/>
      <c r="C1254" s="17"/>
      <c r="D1254" s="46" t="str">
        <f>IF(EXACT("Percent", Pets!$C253),,IF(EXACT("Count", Pets!$C253),,IF(EXACT("", Pets!$C253),,Pets!$E253)))</f>
        <v/>
      </c>
    </row>
    <row r="1255">
      <c r="A1255" s="17"/>
      <c r="B1255" s="17"/>
      <c r="C1255" s="17"/>
      <c r="D1255" s="46" t="str">
        <f>IF(EXACT("Percent", Pets!$C260),,IF(EXACT("Count", Pets!$C260),,IF(EXACT("", Pets!$C260),,Pets!$E260)))</f>
        <v/>
      </c>
    </row>
    <row r="1256">
      <c r="A1256" s="17"/>
      <c r="B1256" s="17"/>
      <c r="C1256" s="17"/>
      <c r="D1256" s="46" t="str">
        <f>IF(EXACT("Percent", Pets!$C261),,IF(EXACT("Count", Pets!$C261),,IF(EXACT("", Pets!$C261),,Pets!$E261)))</f>
        <v/>
      </c>
    </row>
    <row r="1257">
      <c r="A1257" s="17"/>
      <c r="B1257" s="17"/>
      <c r="C1257" s="17"/>
      <c r="D1257" s="46" t="str">
        <f>IF(EXACT("Percent", Pets!$C262),,IF(EXACT("Count", Pets!$C262),,IF(EXACT("", Pets!$C262),,Pets!$E262)))</f>
        <v/>
      </c>
    </row>
    <row r="1258">
      <c r="A1258" s="17"/>
      <c r="B1258" s="17"/>
      <c r="C1258" s="17"/>
      <c r="D1258" s="46" t="str">
        <f>IF(EXACT("Percent", Pets!$C263),,IF(EXACT("Count", Pets!$C263),,IF(EXACT("", Pets!$C263),,Pets!$E263)))</f>
        <v/>
      </c>
    </row>
    <row r="1259">
      <c r="D1259" s="46"/>
    </row>
    <row r="1260">
      <c r="A1260" s="17"/>
      <c r="B1260" s="17"/>
      <c r="C1260" s="17"/>
      <c r="D1260" s="46" t="str">
        <f>IF(EXACT("Percent", Pets!$C44),,IF(EXACT("Count", Pets!$C44),,IF(EXACT("", Pets!$C44),,Pets!$F44)))</f>
        <v/>
      </c>
    </row>
    <row r="1261">
      <c r="A1261" s="17"/>
      <c r="B1261" s="17"/>
      <c r="C1261" s="17"/>
      <c r="D1261" s="46" t="str">
        <f>IF(EXACT("Percent", Pets!$C45),,IF(EXACT("Count", Pets!$C45),,IF(EXACT("", Pets!$C45),,Pets!$F45)))</f>
        <v/>
      </c>
    </row>
    <row r="1262">
      <c r="A1262" s="17"/>
      <c r="B1262" s="17"/>
      <c r="C1262" s="17"/>
      <c r="D1262" s="46" t="str">
        <f>IF(EXACT("Percent", Pets!$C46),,IF(EXACT("Count", Pets!$C46),,IF(EXACT("", Pets!$C46),,Pets!$F46)))</f>
        <v/>
      </c>
    </row>
    <row r="1263">
      <c r="A1263" s="17"/>
      <c r="B1263" s="17"/>
      <c r="C1263" s="17"/>
      <c r="D1263" s="46" t="str">
        <f>IF(EXACT("Percent", Pets!$C47),,IF(EXACT("Count", Pets!$C47),,IF(EXACT("", Pets!$C47),,Pets!$F47)))</f>
        <v/>
      </c>
    </row>
    <row r="1264">
      <c r="A1264" s="17"/>
      <c r="B1264" s="17"/>
      <c r="C1264" s="17"/>
      <c r="D1264" s="46" t="str">
        <f>IF(EXACT("Percent", Pets!$C96),,IF(EXACT("Count", Pets!$C96),,IF(EXACT("", Pets!$C96),,Pets!$F96)))</f>
        <v/>
      </c>
    </row>
    <row r="1265">
      <c r="A1265" s="17"/>
      <c r="B1265" s="17"/>
      <c r="C1265" s="17"/>
      <c r="D1265" s="46" t="str">
        <f>IF(EXACT("Percent", Pets!$C97),,IF(EXACT("Count", Pets!$C97),,IF(EXACT("", Pets!$C97),,Pets!$F97)))</f>
        <v/>
      </c>
    </row>
    <row r="1266">
      <c r="A1266" s="17"/>
      <c r="B1266" s="17"/>
      <c r="C1266" s="17"/>
      <c r="D1266" s="46" t="str">
        <f>IF(EXACT("Percent", Pets!$C98),,IF(EXACT("Count", Pets!$C98),,IF(EXACT("", Pets!$C98),,Pets!$F98)))</f>
        <v/>
      </c>
    </row>
    <row r="1267">
      <c r="A1267" s="17"/>
      <c r="B1267" s="17"/>
      <c r="C1267" s="17"/>
      <c r="D1267" s="46" t="str">
        <f>IF(EXACT("Percent", Pets!$C99),,IF(EXACT("Count", Pets!$C99),,IF(EXACT("", Pets!$C99),,Pets!$F99)))</f>
        <v/>
      </c>
    </row>
    <row r="1268">
      <c r="A1268" s="17"/>
      <c r="B1268" s="17"/>
      <c r="C1268" s="17"/>
      <c r="D1268" s="46" t="str">
        <f>IF(EXACT("Percent", Pets!$C160),,IF(EXACT("Count", Pets!$C160),,IF(EXACT("", Pets!$C160),,Pets!$F160)))</f>
        <v/>
      </c>
    </row>
    <row r="1269">
      <c r="A1269" s="17"/>
      <c r="B1269" s="17"/>
      <c r="C1269" s="17"/>
      <c r="D1269" s="46" t="str">
        <f>IF(EXACT("Percent", Pets!$C161),,IF(EXACT("Count", Pets!$C161),,IF(EXACT("", Pets!$C161),,Pets!$F161)))</f>
        <v/>
      </c>
    </row>
    <row r="1270">
      <c r="A1270" s="17"/>
      <c r="B1270" s="17"/>
      <c r="C1270" s="17"/>
      <c r="D1270" s="46" t="str">
        <f>IF(EXACT("Percent", Pets!$C162),,IF(EXACT("Count", Pets!$C162),,IF(EXACT("", Pets!$C162),,Pets!$F162)))</f>
        <v/>
      </c>
    </row>
    <row r="1271">
      <c r="A1271" s="17"/>
      <c r="B1271" s="17"/>
      <c r="C1271" s="17"/>
      <c r="D1271" s="46" t="str">
        <f>IF(EXACT("Percent", Pets!$C163),,IF(EXACT("Count", Pets!$C163),,IF(EXACT("", Pets!$C163),,Pets!$F163)))</f>
        <v/>
      </c>
    </row>
    <row r="1272">
      <c r="A1272" s="17"/>
      <c r="B1272" s="17"/>
      <c r="C1272" s="17"/>
      <c r="D1272" s="46" t="str">
        <f>IF(EXACT("Percent", Pets!$C212),,IF(EXACT("Count", Pets!$C212),,IF(EXACT("", Pets!$C212),,Pets!$F212)))</f>
        <v/>
      </c>
    </row>
    <row r="1273">
      <c r="A1273" s="17"/>
      <c r="B1273" s="17"/>
      <c r="C1273" s="17"/>
      <c r="D1273" s="46" t="str">
        <f>IF(EXACT("Percent", Pets!$C213),,IF(EXACT("Count", Pets!$C213),,IF(EXACT("", Pets!$C213),,Pets!$F213)))</f>
        <v/>
      </c>
    </row>
    <row r="1274">
      <c r="A1274" s="17"/>
      <c r="B1274" s="17"/>
      <c r="C1274" s="17"/>
      <c r="D1274" s="46" t="str">
        <f>IF(EXACT("Percent", Pets!$C214),,IF(EXACT("Count", Pets!$C214),,IF(EXACT("", Pets!$C214),,Pets!$F214)))</f>
        <v/>
      </c>
    </row>
    <row r="1275">
      <c r="A1275" s="17"/>
      <c r="B1275" s="17"/>
      <c r="C1275" s="17"/>
      <c r="D1275" s="46" t="str">
        <f>IF(EXACT("Percent", Pets!$C215),,IF(EXACT("Count", Pets!$C215),,IF(EXACT("", Pets!$C215),,Pets!$F215)))</f>
        <v/>
      </c>
    </row>
    <row r="1276">
      <c r="A1276" s="17"/>
      <c r="B1276" s="17"/>
      <c r="C1276" s="17"/>
      <c r="D1276" s="46" t="str">
        <f>IF(EXACT("Percent", Pets!$C240),,IF(EXACT("Count", Pets!$C240),,IF(EXACT("", Pets!$C240),,Pets!$F240)))</f>
        <v/>
      </c>
    </row>
    <row r="1277">
      <c r="A1277" s="17"/>
      <c r="B1277" s="17"/>
      <c r="C1277" s="17"/>
      <c r="D1277" s="46" t="str">
        <f>IF(EXACT("Percent", Pets!$C241),,IF(EXACT("Count", Pets!$C241),,IF(EXACT("", Pets!$C241),,Pets!$F241)))</f>
        <v/>
      </c>
    </row>
    <row r="1278">
      <c r="A1278" s="17"/>
      <c r="B1278" s="17"/>
      <c r="C1278" s="17"/>
      <c r="D1278" s="46" t="str">
        <f>IF(EXACT("Percent", Pets!$C242),,IF(EXACT("Count", Pets!$C242),,IF(EXACT("", Pets!$C242),,Pets!$F242)))</f>
        <v/>
      </c>
    </row>
    <row r="1279">
      <c r="A1279" s="17"/>
      <c r="B1279" s="17"/>
      <c r="C1279" s="17"/>
      <c r="D1279" s="46" t="str">
        <f>IF(EXACT("Percent", Pets!$C243),,IF(EXACT("Count", Pets!$C243),,IF(EXACT("", Pets!$C243),,Pets!$F243)))</f>
        <v/>
      </c>
    </row>
    <row r="1280">
      <c r="A1280" s="17"/>
      <c r="B1280" s="17"/>
      <c r="C1280" s="17"/>
      <c r="D1280" s="46" t="str">
        <f>IF(EXACT("Percent", Pets!$C250),,IF(EXACT("Count", Pets!$C250),,IF(EXACT("", Pets!$C250),,Pets!$F250)))</f>
        <v/>
      </c>
    </row>
    <row r="1281">
      <c r="A1281" s="17"/>
      <c r="B1281" s="17"/>
      <c r="C1281" s="17"/>
      <c r="D1281" s="46" t="str">
        <f>IF(EXACT("Percent", Pets!$C251),,IF(EXACT("Count", Pets!$C251),,IF(EXACT("", Pets!$C251),,Pets!$F251)))</f>
        <v/>
      </c>
    </row>
    <row r="1282">
      <c r="A1282" s="17"/>
      <c r="B1282" s="17"/>
      <c r="C1282" s="17"/>
      <c r="D1282" s="46" t="str">
        <f>IF(EXACT("Percent", Pets!$C252),,IF(EXACT("Count", Pets!$C252),,IF(EXACT("", Pets!$C252),,Pets!$F252)))</f>
        <v/>
      </c>
    </row>
    <row r="1283">
      <c r="A1283" s="17"/>
      <c r="B1283" s="17"/>
      <c r="C1283" s="17"/>
      <c r="D1283" s="46" t="str">
        <f>IF(EXACT("Percent", Pets!$C253),,IF(EXACT("Count", Pets!$C253),,IF(EXACT("", Pets!$C253),,Pets!$F253)))</f>
        <v/>
      </c>
    </row>
    <row r="1284">
      <c r="A1284" s="17"/>
      <c r="B1284" s="17"/>
      <c r="C1284" s="17"/>
      <c r="D1284" s="46" t="str">
        <f>IF(EXACT("Percent", Pets!$C260),,IF(EXACT("Count", Pets!$C260),,IF(EXACT("", Pets!$C260),,Pets!$F260)))</f>
        <v/>
      </c>
    </row>
    <row r="1285">
      <c r="A1285" s="17"/>
      <c r="B1285" s="17"/>
      <c r="C1285" s="17"/>
      <c r="D1285" s="46" t="str">
        <f>IF(EXACT("Percent", Pets!$C261),,IF(EXACT("Count", Pets!$C261),,IF(EXACT("", Pets!$C261),,Pets!$F261)))</f>
        <v/>
      </c>
    </row>
    <row r="1286">
      <c r="A1286" s="17"/>
      <c r="B1286" s="17"/>
      <c r="C1286" s="17"/>
      <c r="D1286" s="46" t="str">
        <f>IF(EXACT("Percent", Pets!$C262),,IF(EXACT("Count", Pets!$C262),,IF(EXACT("", Pets!$C262),,Pets!$F262)))</f>
        <v/>
      </c>
    </row>
    <row r="1287">
      <c r="A1287" s="17"/>
      <c r="B1287" s="17"/>
      <c r="C1287" s="17"/>
      <c r="D1287" s="46" t="str">
        <f>IF(EXACT("Percent", Pets!$C263),,IF(EXACT("Count", Pets!$C263),,IF(EXACT("", Pets!$C263),,Pets!$F263)))</f>
        <v/>
      </c>
    </row>
    <row r="1288">
      <c r="D1288" s="46"/>
    </row>
    <row r="1289">
      <c r="A1289" s="17"/>
      <c r="B1289" s="17"/>
      <c r="C1289" s="17"/>
      <c r="D1289" s="46" t="str">
        <f>IF(EXACT("Percent", Pets!$C44),,IF(EXACT("Count", Pets!$C44),,IF(EXACT("", Pets!$C44),,Pets!$G44)))</f>
        <v/>
      </c>
    </row>
    <row r="1290">
      <c r="A1290" s="17"/>
      <c r="B1290" s="17"/>
      <c r="C1290" s="17"/>
      <c r="D1290" s="46" t="str">
        <f>IF(EXACT("Percent", Pets!$C45),,IF(EXACT("Count", Pets!$C45),,IF(EXACT("", Pets!$C45),,Pets!$G45)))</f>
        <v/>
      </c>
    </row>
    <row r="1291">
      <c r="A1291" s="17"/>
      <c r="B1291" s="17"/>
      <c r="C1291" s="17"/>
      <c r="D1291" s="46" t="str">
        <f>IF(EXACT("Percent", Pets!$C46),,IF(EXACT("Count", Pets!$C46),,IF(EXACT("", Pets!$C46),,Pets!$G46)))</f>
        <v/>
      </c>
    </row>
    <row r="1292">
      <c r="A1292" s="17"/>
      <c r="B1292" s="17"/>
      <c r="C1292" s="17"/>
      <c r="D1292" s="46" t="str">
        <f>IF(EXACT("Percent", Pets!$C47),,IF(EXACT("Count", Pets!$C47),,IF(EXACT("", Pets!$C47),,Pets!$G47)))</f>
        <v/>
      </c>
    </row>
    <row r="1293">
      <c r="A1293" s="17"/>
      <c r="B1293" s="17"/>
      <c r="C1293" s="17"/>
      <c r="D1293" s="46" t="str">
        <f>IF(EXACT("Percent", Pets!$C96),,IF(EXACT("Count", Pets!$C96),,IF(EXACT("", Pets!$C96),,Pets!$G96)))</f>
        <v/>
      </c>
    </row>
    <row r="1294">
      <c r="A1294" s="17"/>
      <c r="B1294" s="17"/>
      <c r="C1294" s="17"/>
      <c r="D1294" s="46" t="str">
        <f>IF(EXACT("Percent", Pets!$C97),,IF(EXACT("Count", Pets!$C97),,IF(EXACT("", Pets!$C97),,Pets!$G97)))</f>
        <v/>
      </c>
    </row>
    <row r="1295">
      <c r="A1295" s="17"/>
      <c r="B1295" s="17"/>
      <c r="C1295" s="17"/>
      <c r="D1295" s="46" t="str">
        <f>IF(EXACT("Percent", Pets!$C98),,IF(EXACT("Count", Pets!$C98),,IF(EXACT("", Pets!$C98),,Pets!$G98)))</f>
        <v/>
      </c>
    </row>
    <row r="1296">
      <c r="A1296" s="17"/>
      <c r="B1296" s="17"/>
      <c r="C1296" s="17"/>
      <c r="D1296" s="46" t="str">
        <f>IF(EXACT("Percent", Pets!$C99),,IF(EXACT("Count", Pets!$C99),,IF(EXACT("", Pets!$C99),,Pets!$G99)))</f>
        <v/>
      </c>
    </row>
    <row r="1297">
      <c r="A1297" s="17"/>
      <c r="B1297" s="17"/>
      <c r="C1297" s="17"/>
      <c r="D1297" s="46" t="str">
        <f>IF(EXACT("Percent", Pets!$C160),,IF(EXACT("Count", Pets!$C160),,IF(EXACT("", Pets!$C160),,Pets!$G160)))</f>
        <v/>
      </c>
    </row>
    <row r="1298">
      <c r="A1298" s="17"/>
      <c r="B1298" s="17"/>
      <c r="C1298" s="17"/>
      <c r="D1298" s="46" t="str">
        <f>IF(EXACT("Percent", Pets!$C161),,IF(EXACT("Count", Pets!$C161),,IF(EXACT("", Pets!$C161),,Pets!$G161)))</f>
        <v/>
      </c>
    </row>
    <row r="1299">
      <c r="A1299" s="17"/>
      <c r="B1299" s="17"/>
      <c r="C1299" s="17"/>
      <c r="D1299" s="46" t="str">
        <f>IF(EXACT("Percent", Pets!$C162),,IF(EXACT("Count", Pets!$C162),,IF(EXACT("", Pets!$C162),,Pets!$G162)))</f>
        <v/>
      </c>
    </row>
    <row r="1300">
      <c r="A1300" s="17"/>
      <c r="B1300" s="17"/>
      <c r="C1300" s="17"/>
      <c r="D1300" s="46" t="str">
        <f>IF(EXACT("Percent", Pets!$C163),,IF(EXACT("Count", Pets!$C163),,IF(EXACT("", Pets!$C163),,Pets!$G163)))</f>
        <v/>
      </c>
    </row>
    <row r="1301">
      <c r="A1301" s="17"/>
      <c r="B1301" s="17"/>
      <c r="C1301" s="17"/>
      <c r="D1301" s="46" t="str">
        <f>IF(EXACT("Percent", Pets!$C212),,IF(EXACT("Count", Pets!$C212),,IF(EXACT("", Pets!$C212),,Pets!$G212)))</f>
        <v/>
      </c>
    </row>
    <row r="1302">
      <c r="A1302" s="17"/>
      <c r="B1302" s="17"/>
      <c r="C1302" s="17"/>
      <c r="D1302" s="46" t="str">
        <f>IF(EXACT("Percent", Pets!$C213),,IF(EXACT("Count", Pets!$C213),,IF(EXACT("", Pets!$C213),,Pets!$G213)))</f>
        <v/>
      </c>
    </row>
    <row r="1303">
      <c r="A1303" s="17"/>
      <c r="B1303" s="17"/>
      <c r="C1303" s="17"/>
      <c r="D1303" s="46" t="str">
        <f>IF(EXACT("Percent", Pets!$C214),,IF(EXACT("Count", Pets!$C214),,IF(EXACT("", Pets!$C214),,Pets!$G214)))</f>
        <v/>
      </c>
    </row>
    <row r="1304">
      <c r="A1304" s="17"/>
      <c r="B1304" s="17"/>
      <c r="C1304" s="17"/>
      <c r="D1304" s="46" t="str">
        <f>IF(EXACT("Percent", Pets!$C215),,IF(EXACT("Count", Pets!$C215),,IF(EXACT("", Pets!$C215),,Pets!$G215)))</f>
        <v/>
      </c>
    </row>
    <row r="1305">
      <c r="A1305" s="17"/>
      <c r="B1305" s="17"/>
      <c r="C1305" s="17"/>
      <c r="D1305" s="46" t="str">
        <f>IF(EXACT("Percent", Pets!$C240),,IF(EXACT("Count", Pets!$C240),,IF(EXACT("", Pets!$C240),,Pets!$G240)))</f>
        <v/>
      </c>
    </row>
    <row r="1306">
      <c r="A1306" s="17"/>
      <c r="B1306" s="17"/>
      <c r="C1306" s="17"/>
      <c r="D1306" s="46" t="str">
        <f>IF(EXACT("Percent", Pets!$C241),,IF(EXACT("Count", Pets!$C241),,IF(EXACT("", Pets!$C241),,Pets!$G241)))</f>
        <v/>
      </c>
    </row>
    <row r="1307">
      <c r="A1307" s="17"/>
      <c r="B1307" s="17"/>
      <c r="C1307" s="17"/>
      <c r="D1307" s="46" t="str">
        <f>IF(EXACT("Percent", Pets!$C242),,IF(EXACT("Count", Pets!$C242),,IF(EXACT("", Pets!$C242),,Pets!$G242)))</f>
        <v/>
      </c>
    </row>
    <row r="1308">
      <c r="A1308" s="17"/>
      <c r="B1308" s="17"/>
      <c r="C1308" s="17"/>
      <c r="D1308" s="46" t="str">
        <f>IF(EXACT("Percent", Pets!$C243),,IF(EXACT("Count", Pets!$C243),,IF(EXACT("", Pets!$C243),,Pets!$G243)))</f>
        <v/>
      </c>
    </row>
    <row r="1309">
      <c r="A1309" s="17"/>
      <c r="B1309" s="17"/>
      <c r="C1309" s="17"/>
      <c r="D1309" s="46" t="str">
        <f>IF(EXACT("Percent", Pets!$C250),,IF(EXACT("Count", Pets!$C250),,IF(EXACT("", Pets!$C250),,Pets!$G250)))</f>
        <v/>
      </c>
    </row>
    <row r="1310">
      <c r="A1310" s="17"/>
      <c r="B1310" s="17"/>
      <c r="C1310" s="17"/>
      <c r="D1310" s="46" t="str">
        <f>IF(EXACT("Percent", Pets!$C251),,IF(EXACT("Count", Pets!$C251),,IF(EXACT("", Pets!$C251),,Pets!$G251)))</f>
        <v/>
      </c>
    </row>
    <row r="1311">
      <c r="A1311" s="17"/>
      <c r="B1311" s="17"/>
      <c r="C1311" s="17"/>
      <c r="D1311" s="46" t="str">
        <f>IF(EXACT("Percent", Pets!$C252),,IF(EXACT("Count", Pets!$C252),,IF(EXACT("", Pets!$C252),,Pets!$G252)))</f>
        <v/>
      </c>
    </row>
    <row r="1312">
      <c r="A1312" s="17"/>
      <c r="B1312" s="17"/>
      <c r="C1312" s="17"/>
      <c r="D1312" s="46" t="str">
        <f>IF(EXACT("Percent", Pets!$C253),,IF(EXACT("Count", Pets!$C253),,IF(EXACT("", Pets!$C253),,Pets!$G253)))</f>
        <v/>
      </c>
    </row>
    <row r="1313">
      <c r="A1313" s="17"/>
      <c r="B1313" s="17"/>
      <c r="C1313" s="17"/>
      <c r="D1313" s="46" t="str">
        <f>IF(EXACT("Percent", Pets!$C260),,IF(EXACT("Count", Pets!$C260),,IF(EXACT("", Pets!$C260),,Pets!$G260)))</f>
        <v/>
      </c>
    </row>
    <row r="1314">
      <c r="A1314" s="17"/>
      <c r="B1314" s="17"/>
      <c r="C1314" s="17"/>
      <c r="D1314" s="46" t="str">
        <f>IF(EXACT("Percent", Pets!$C261),,IF(EXACT("Count", Pets!$C261),,IF(EXACT("", Pets!$C261),,Pets!$G261)))</f>
        <v/>
      </c>
    </row>
    <row r="1315">
      <c r="A1315" s="17"/>
      <c r="B1315" s="17"/>
      <c r="C1315" s="17"/>
      <c r="D1315" s="46" t="str">
        <f>IF(EXACT("Percent", Pets!$C262),,IF(EXACT("Count", Pets!$C262),,IF(EXACT("", Pets!$C262),,Pets!$G262)))</f>
        <v/>
      </c>
    </row>
    <row r="1316">
      <c r="A1316" s="17"/>
      <c r="B1316" s="17"/>
      <c r="C1316" s="17"/>
      <c r="D1316" s="46" t="str">
        <f>IF(EXACT("Percent", Pets!$C263),,IF(EXACT("Count", Pets!$C263),,IF(EXACT("", Pets!$C263),,Pets!$G263)))</f>
        <v/>
      </c>
    </row>
    <row r="1317">
      <c r="D1317" s="46"/>
    </row>
    <row r="1318">
      <c r="A1318" s="17"/>
      <c r="B1318" s="17"/>
      <c r="C1318" s="17"/>
      <c r="D1318" s="46" t="str">
        <f>IF(EXACT("Percent", Pets!$C44),,IF(EXACT("Count", Pets!$C44),,IF(EXACT("", Pets!$C44),,Pets!$H44)))</f>
        <v/>
      </c>
    </row>
    <row r="1319">
      <c r="A1319" s="17"/>
      <c r="B1319" s="17"/>
      <c r="C1319" s="17"/>
      <c r="D1319" s="46" t="str">
        <f>IF(EXACT("Percent", Pets!$C45),,IF(EXACT("Count", Pets!$C45),,IF(EXACT("", Pets!$C45),,Pets!$H45)))</f>
        <v/>
      </c>
    </row>
    <row r="1320">
      <c r="A1320" s="17"/>
      <c r="B1320" s="17"/>
      <c r="C1320" s="17"/>
      <c r="D1320" s="46" t="str">
        <f>IF(EXACT("Percent", Pets!$C46),,IF(EXACT("Count", Pets!$C46),,IF(EXACT("", Pets!$C46),,Pets!$H46)))</f>
        <v/>
      </c>
    </row>
    <row r="1321">
      <c r="A1321" s="17"/>
      <c r="B1321" s="17"/>
      <c r="C1321" s="17"/>
      <c r="D1321" s="46" t="str">
        <f>IF(EXACT("Percent", Pets!$C47),,IF(EXACT("Count", Pets!$C47),,IF(EXACT("", Pets!$C47),,Pets!$H47)))</f>
        <v/>
      </c>
    </row>
    <row r="1322">
      <c r="A1322" s="17"/>
      <c r="B1322" s="17"/>
      <c r="C1322" s="17"/>
      <c r="D1322" s="46" t="str">
        <f>IF(EXACT("Percent", Pets!$C96),,IF(EXACT("Count", Pets!$C96),,IF(EXACT("", Pets!$C96),,Pets!$H96)))</f>
        <v/>
      </c>
    </row>
    <row r="1323">
      <c r="A1323" s="17"/>
      <c r="B1323" s="17"/>
      <c r="C1323" s="17"/>
      <c r="D1323" s="46" t="str">
        <f>IF(EXACT("Percent", Pets!$C97),,IF(EXACT("Count", Pets!$C97),,IF(EXACT("", Pets!$C97),,Pets!$H97)))</f>
        <v/>
      </c>
    </row>
    <row r="1324">
      <c r="A1324" s="17"/>
      <c r="B1324" s="17"/>
      <c r="C1324" s="17"/>
      <c r="D1324" s="46" t="str">
        <f>IF(EXACT("Percent", Pets!$C98),,IF(EXACT("Count", Pets!$C98),,IF(EXACT("", Pets!$C98),,Pets!$H98)))</f>
        <v/>
      </c>
    </row>
    <row r="1325">
      <c r="A1325" s="17"/>
      <c r="B1325" s="17"/>
      <c r="C1325" s="17"/>
      <c r="D1325" s="46" t="str">
        <f>IF(EXACT("Percent", Pets!$C99),,IF(EXACT("Count", Pets!$C99),,IF(EXACT("", Pets!$C99),,Pets!$H99)))</f>
        <v/>
      </c>
    </row>
    <row r="1326">
      <c r="A1326" s="17"/>
      <c r="B1326" s="17"/>
      <c r="C1326" s="17"/>
      <c r="D1326" s="46" t="str">
        <f>IF(EXACT("Percent", Pets!$C160),,IF(EXACT("Count", Pets!$C160),,IF(EXACT("", Pets!$C160),,Pets!$H160)))</f>
        <v/>
      </c>
    </row>
    <row r="1327">
      <c r="A1327" s="17"/>
      <c r="B1327" s="17"/>
      <c r="C1327" s="17"/>
      <c r="D1327" s="46" t="str">
        <f>IF(EXACT("Percent", Pets!$C161),,IF(EXACT("Count", Pets!$C161),,IF(EXACT("", Pets!$C161),,Pets!$H161)))</f>
        <v/>
      </c>
    </row>
    <row r="1328">
      <c r="A1328" s="17"/>
      <c r="B1328" s="17"/>
      <c r="C1328" s="17"/>
      <c r="D1328" s="46" t="str">
        <f>IF(EXACT("Percent", Pets!$C162),,IF(EXACT("Count", Pets!$C162),,IF(EXACT("", Pets!$C162),,Pets!$H162)))</f>
        <v/>
      </c>
    </row>
    <row r="1329">
      <c r="A1329" s="17"/>
      <c r="B1329" s="17"/>
      <c r="C1329" s="17"/>
      <c r="D1329" s="46" t="str">
        <f>IF(EXACT("Percent", Pets!$C163),,IF(EXACT("Count", Pets!$C163),,IF(EXACT("", Pets!$C163),,Pets!$H163)))</f>
        <v/>
      </c>
    </row>
    <row r="1330">
      <c r="A1330" s="17"/>
      <c r="B1330" s="17"/>
      <c r="C1330" s="17"/>
      <c r="D1330" s="46" t="str">
        <f>IF(EXACT("Percent", Pets!$C212),,IF(EXACT("Count", Pets!$C212),,IF(EXACT("", Pets!$C212),,Pets!$H212)))</f>
        <v/>
      </c>
    </row>
    <row r="1331">
      <c r="A1331" s="17"/>
      <c r="B1331" s="17"/>
      <c r="C1331" s="17"/>
      <c r="D1331" s="46" t="str">
        <f>IF(EXACT("Percent", Pets!$C213),,IF(EXACT("Count", Pets!$C213),,IF(EXACT("", Pets!$C213),,Pets!$H213)))</f>
        <v/>
      </c>
    </row>
    <row r="1332">
      <c r="A1332" s="17"/>
      <c r="B1332" s="17"/>
      <c r="C1332" s="17"/>
      <c r="D1332" s="46" t="str">
        <f>IF(EXACT("Percent", Pets!$C214),,IF(EXACT("Count", Pets!$C214),,IF(EXACT("", Pets!$C214),,Pets!$H214)))</f>
        <v/>
      </c>
    </row>
    <row r="1333">
      <c r="A1333" s="17"/>
      <c r="B1333" s="17"/>
      <c r="C1333" s="17"/>
      <c r="D1333" s="46" t="str">
        <f>IF(EXACT("Percent", Pets!$C215),,IF(EXACT("Count", Pets!$C215),,IF(EXACT("", Pets!$C215),,Pets!$H215)))</f>
        <v/>
      </c>
    </row>
    <row r="1334">
      <c r="A1334" s="17"/>
      <c r="B1334" s="17"/>
      <c r="C1334" s="17"/>
      <c r="D1334" s="46" t="str">
        <f>IF(EXACT("Percent", Pets!$C240),,IF(EXACT("Count", Pets!$C240),,IF(EXACT("", Pets!$C240),,Pets!$H240)))</f>
        <v/>
      </c>
    </row>
    <row r="1335">
      <c r="A1335" s="17"/>
      <c r="B1335" s="17"/>
      <c r="C1335" s="17"/>
      <c r="D1335" s="46" t="str">
        <f>IF(EXACT("Percent", Pets!$C241),,IF(EXACT("Count", Pets!$C241),,IF(EXACT("", Pets!$C241),,Pets!$H241)))</f>
        <v/>
      </c>
    </row>
    <row r="1336">
      <c r="A1336" s="17"/>
      <c r="B1336" s="17"/>
      <c r="C1336" s="17"/>
      <c r="D1336" s="46" t="str">
        <f>IF(EXACT("Percent", Pets!$C242),,IF(EXACT("Count", Pets!$C242),,IF(EXACT("", Pets!$C242),,Pets!$H242)))</f>
        <v/>
      </c>
    </row>
    <row r="1337">
      <c r="A1337" s="17"/>
      <c r="B1337" s="17"/>
      <c r="C1337" s="17"/>
      <c r="D1337" s="46" t="str">
        <f>IF(EXACT("Percent", Pets!$C243),,IF(EXACT("Count", Pets!$C243),,IF(EXACT("", Pets!$C243),,Pets!$H243)))</f>
        <v/>
      </c>
    </row>
    <row r="1338">
      <c r="A1338" s="17"/>
      <c r="B1338" s="17"/>
      <c r="C1338" s="17"/>
      <c r="D1338" s="46" t="str">
        <f>IF(EXACT("Percent", Pets!$C250),,IF(EXACT("Count", Pets!$C250),,IF(EXACT("", Pets!$C250),,Pets!$H250)))</f>
        <v/>
      </c>
    </row>
    <row r="1339">
      <c r="A1339" s="17"/>
      <c r="B1339" s="17"/>
      <c r="C1339" s="17"/>
      <c r="D1339" s="46" t="str">
        <f>IF(EXACT("Percent", Pets!$C251),,IF(EXACT("Count", Pets!$C251),,IF(EXACT("", Pets!$C251),,Pets!$H251)))</f>
        <v/>
      </c>
    </row>
    <row r="1340">
      <c r="A1340" s="17"/>
      <c r="B1340" s="17"/>
      <c r="C1340" s="17"/>
      <c r="D1340" s="46" t="str">
        <f>IF(EXACT("Percent", Pets!$C252),,IF(EXACT("Count", Pets!$C252),,IF(EXACT("", Pets!$C252),,Pets!$H252)))</f>
        <v/>
      </c>
    </row>
    <row r="1341">
      <c r="A1341" s="17"/>
      <c r="B1341" s="17"/>
      <c r="C1341" s="17"/>
      <c r="D1341" s="46" t="str">
        <f>IF(EXACT("Percent", Pets!$C253),,IF(EXACT("Count", Pets!$C253),,IF(EXACT("", Pets!$C253),,Pets!$H253)))</f>
        <v/>
      </c>
    </row>
    <row r="1342">
      <c r="A1342" s="17"/>
      <c r="B1342" s="17"/>
      <c r="C1342" s="17"/>
      <c r="D1342" s="46" t="str">
        <f>IF(EXACT("Percent", Pets!$C260),,IF(EXACT("Count", Pets!$C260),,IF(EXACT("", Pets!$C260),,Pets!$H260)))</f>
        <v/>
      </c>
    </row>
    <row r="1343">
      <c r="A1343" s="17"/>
      <c r="B1343" s="17"/>
      <c r="C1343" s="17"/>
      <c r="D1343" s="46" t="str">
        <f>IF(EXACT("Percent", Pets!$C261),,IF(EXACT("Count", Pets!$C261),,IF(EXACT("", Pets!$C261),,Pets!$H261)))</f>
        <v/>
      </c>
    </row>
    <row r="1344">
      <c r="A1344" s="17"/>
      <c r="B1344" s="17"/>
      <c r="C1344" s="17"/>
      <c r="D1344" s="46" t="str">
        <f>IF(EXACT("Percent", Pets!$C262),,IF(EXACT("Count", Pets!$C262),,IF(EXACT("", Pets!$C262),,Pets!$H262)))</f>
        <v/>
      </c>
    </row>
    <row r="1345">
      <c r="A1345" s="17"/>
      <c r="B1345" s="17"/>
      <c r="C1345" s="17"/>
      <c r="D1345" s="46" t="str">
        <f>IF(EXACT("Percent", Pets!$C263),,IF(EXACT("Count", Pets!$C263),,IF(EXACT("", Pets!$C263),,Pets!$H263)))</f>
        <v/>
      </c>
    </row>
    <row r="1346">
      <c r="D1346" s="46"/>
    </row>
    <row r="1347">
      <c r="D1347" s="46"/>
    </row>
    <row r="1348">
      <c r="D1348" s="46"/>
    </row>
    <row r="1349">
      <c r="D1349" s="46"/>
    </row>
    <row r="1350">
      <c r="D1350" s="46"/>
    </row>
    <row r="1351">
      <c r="D1351" s="46"/>
    </row>
    <row r="1352">
      <c r="D1352" s="46"/>
    </row>
    <row r="1353">
      <c r="D1353" s="46"/>
    </row>
    <row r="1354">
      <c r="D1354" s="46"/>
    </row>
    <row r="1355">
      <c r="D1355" s="46"/>
    </row>
    <row r="1356">
      <c r="D1356" s="46"/>
    </row>
    <row r="1357">
      <c r="D1357" s="46"/>
    </row>
    <row r="1358">
      <c r="D1358" s="46"/>
    </row>
    <row r="1359">
      <c r="D1359" s="46"/>
    </row>
    <row r="1360">
      <c r="D1360" s="46"/>
    </row>
    <row r="1361">
      <c r="D1361" s="46"/>
    </row>
    <row r="1362">
      <c r="D1362" s="46"/>
    </row>
    <row r="1363">
      <c r="D1363" s="46"/>
    </row>
    <row r="1364">
      <c r="D1364" s="46"/>
    </row>
    <row r="1365">
      <c r="D1365" s="46"/>
    </row>
    <row r="1366">
      <c r="D1366" s="46"/>
    </row>
    <row r="1367">
      <c r="D1367" s="46"/>
    </row>
    <row r="1368">
      <c r="D1368" s="46"/>
    </row>
    <row r="1369">
      <c r="D1369" s="46"/>
    </row>
    <row r="1370">
      <c r="D1370" s="46"/>
    </row>
    <row r="1371">
      <c r="D1371" s="46"/>
    </row>
    <row r="1372">
      <c r="D1372" s="46"/>
    </row>
    <row r="1373">
      <c r="D1373" s="46"/>
    </row>
    <row r="1374">
      <c r="D1374" s="46"/>
    </row>
    <row r="1375">
      <c r="D1375" s="46"/>
    </row>
    <row r="1376">
      <c r="D1376" s="46"/>
    </row>
    <row r="1377">
      <c r="D1377" s="46"/>
    </row>
    <row r="1378">
      <c r="D1378" s="46"/>
    </row>
    <row r="1379">
      <c r="D1379" s="46"/>
    </row>
    <row r="1380">
      <c r="D1380" s="46"/>
    </row>
    <row r="1381">
      <c r="D1381" s="46"/>
    </row>
    <row r="1382">
      <c r="D1382" s="46"/>
    </row>
    <row r="1383">
      <c r="D1383" s="46"/>
    </row>
    <row r="1384">
      <c r="D1384" s="46"/>
    </row>
    <row r="1385">
      <c r="D1385" s="46"/>
    </row>
    <row r="1386">
      <c r="D1386" s="46"/>
    </row>
    <row r="1387">
      <c r="D1387" s="46"/>
    </row>
    <row r="1388">
      <c r="D1388" s="46"/>
    </row>
    <row r="1389">
      <c r="D1389" s="46"/>
    </row>
    <row r="1390">
      <c r="D1390" s="46"/>
    </row>
    <row r="1391">
      <c r="D1391" s="46"/>
    </row>
    <row r="1392">
      <c r="D1392" s="46"/>
    </row>
    <row r="1393">
      <c r="D1393" s="46"/>
    </row>
    <row r="1394">
      <c r="D1394" s="46"/>
    </row>
    <row r="1395">
      <c r="D1395" s="46"/>
    </row>
    <row r="1396">
      <c r="D1396" s="46"/>
    </row>
    <row r="1397">
      <c r="D1397" s="46"/>
    </row>
    <row r="1398">
      <c r="D1398" s="46"/>
    </row>
    <row r="1399">
      <c r="D1399" s="46"/>
    </row>
    <row r="1400">
      <c r="D1400" s="46"/>
    </row>
    <row r="1401">
      <c r="D1401" s="46"/>
    </row>
    <row r="1402">
      <c r="D1402" s="46"/>
    </row>
    <row r="1403">
      <c r="D1403" s="46"/>
    </row>
    <row r="1404">
      <c r="D1404" s="46"/>
    </row>
    <row r="1405">
      <c r="D1405" s="46"/>
    </row>
    <row r="1406">
      <c r="D1406" s="46"/>
    </row>
    <row r="1407">
      <c r="D1407" s="46"/>
    </row>
    <row r="1408">
      <c r="D1408" s="46"/>
    </row>
    <row r="1409">
      <c r="D1409" s="46"/>
    </row>
    <row r="1410">
      <c r="D1410" s="46"/>
    </row>
    <row r="1411">
      <c r="D1411" s="46"/>
    </row>
    <row r="1412">
      <c r="D1412" s="46"/>
    </row>
    <row r="1413">
      <c r="D1413" s="46"/>
    </row>
    <row r="1414">
      <c r="D1414" s="46"/>
    </row>
    <row r="1415">
      <c r="D1415" s="46"/>
    </row>
    <row r="1416">
      <c r="D1416" s="46"/>
    </row>
    <row r="1417">
      <c r="D1417" s="46"/>
    </row>
    <row r="1418">
      <c r="D1418" s="46"/>
    </row>
    <row r="1419">
      <c r="D1419" s="46"/>
    </row>
    <row r="1420">
      <c r="D1420" s="46"/>
    </row>
    <row r="1421">
      <c r="D1421" s="46"/>
    </row>
    <row r="1422">
      <c r="D1422" s="46"/>
    </row>
    <row r="1423">
      <c r="D1423" s="46"/>
    </row>
    <row r="1424">
      <c r="D1424" s="46"/>
    </row>
    <row r="1425">
      <c r="D1425" s="46"/>
    </row>
    <row r="1426">
      <c r="D1426" s="46"/>
    </row>
    <row r="1427">
      <c r="D1427" s="46"/>
    </row>
    <row r="1428">
      <c r="D1428" s="46"/>
    </row>
    <row r="1429">
      <c r="D1429" s="46"/>
    </row>
    <row r="1430">
      <c r="D1430" s="46"/>
    </row>
    <row r="1431">
      <c r="D1431" s="46"/>
    </row>
    <row r="1432">
      <c r="D1432" s="46"/>
    </row>
    <row r="1433">
      <c r="D1433" s="46"/>
    </row>
    <row r="1434">
      <c r="D1434" s="46"/>
    </row>
    <row r="1435">
      <c r="D1435" s="46"/>
    </row>
    <row r="1436">
      <c r="D1436" s="46"/>
    </row>
    <row r="1437">
      <c r="D1437" s="46"/>
    </row>
    <row r="1438">
      <c r="D1438" s="46"/>
    </row>
    <row r="1439">
      <c r="D1439" s="46"/>
    </row>
    <row r="1440">
      <c r="D1440" s="46"/>
    </row>
    <row r="1441">
      <c r="D1441" s="46"/>
    </row>
    <row r="1442">
      <c r="D1442" s="46"/>
    </row>
    <row r="1443">
      <c r="D1443" s="46"/>
    </row>
    <row r="1444">
      <c r="D1444" s="46"/>
    </row>
    <row r="1445">
      <c r="D1445" s="46"/>
    </row>
    <row r="1446">
      <c r="D1446" s="46"/>
    </row>
    <row r="1447">
      <c r="D1447" s="46"/>
    </row>
    <row r="1448">
      <c r="D1448" s="46"/>
    </row>
    <row r="1449">
      <c r="D1449" s="46"/>
    </row>
    <row r="1450">
      <c r="D1450" s="46"/>
    </row>
    <row r="1451">
      <c r="D1451" s="46"/>
    </row>
    <row r="1452">
      <c r="D1452" s="46"/>
    </row>
    <row r="1453">
      <c r="D1453" s="46"/>
    </row>
    <row r="1454">
      <c r="D1454" s="46"/>
    </row>
    <row r="1455">
      <c r="D1455" s="46"/>
    </row>
    <row r="1456">
      <c r="D1456" s="46"/>
    </row>
    <row r="1457">
      <c r="D1457" s="46"/>
    </row>
    <row r="1458">
      <c r="D1458" s="46"/>
    </row>
    <row r="1459">
      <c r="D1459" s="46"/>
    </row>
    <row r="1460">
      <c r="D1460" s="46"/>
    </row>
    <row r="1461">
      <c r="D1461" s="46"/>
    </row>
    <row r="1462">
      <c r="D1462" s="46"/>
    </row>
    <row r="1463">
      <c r="D1463" s="46"/>
    </row>
    <row r="1464">
      <c r="D1464" s="46"/>
    </row>
    <row r="1465">
      <c r="D1465" s="46"/>
    </row>
    <row r="1466">
      <c r="D1466" s="46"/>
    </row>
    <row r="1467">
      <c r="D1467" s="46"/>
    </row>
    <row r="1468">
      <c r="D1468" s="46"/>
    </row>
    <row r="1469">
      <c r="D1469" s="46"/>
    </row>
    <row r="1470">
      <c r="D1470" s="46"/>
    </row>
    <row r="1471">
      <c r="D1471" s="46"/>
    </row>
    <row r="1472">
      <c r="D1472" s="46"/>
    </row>
    <row r="1473">
      <c r="D1473" s="46"/>
    </row>
    <row r="1474">
      <c r="D1474" s="46"/>
    </row>
    <row r="1475">
      <c r="D1475" s="46"/>
    </row>
    <row r="1476">
      <c r="D1476" s="46"/>
    </row>
    <row r="1477">
      <c r="D1477" s="46"/>
    </row>
    <row r="1478">
      <c r="D1478" s="46"/>
    </row>
    <row r="1479">
      <c r="D1479" s="46"/>
    </row>
    <row r="1480">
      <c r="D1480" s="46"/>
    </row>
    <row r="1481">
      <c r="D1481" s="46"/>
    </row>
    <row r="1482">
      <c r="D1482" s="46"/>
    </row>
    <row r="1483">
      <c r="D1483" s="46"/>
    </row>
    <row r="1484">
      <c r="D1484" s="46"/>
    </row>
    <row r="1485">
      <c r="D1485" s="46"/>
    </row>
    <row r="1486">
      <c r="D1486" s="46"/>
    </row>
    <row r="1487">
      <c r="D1487" s="46"/>
    </row>
    <row r="1488">
      <c r="D1488" s="46"/>
    </row>
    <row r="1489">
      <c r="D1489" s="46"/>
    </row>
    <row r="1490">
      <c r="D1490" s="46"/>
    </row>
    <row r="1491">
      <c r="D1491" s="46"/>
    </row>
    <row r="1492">
      <c r="D1492" s="46"/>
    </row>
    <row r="1493">
      <c r="D1493" s="46"/>
    </row>
    <row r="1494">
      <c r="D1494" s="46"/>
    </row>
    <row r="1495">
      <c r="D1495" s="46"/>
    </row>
    <row r="1496">
      <c r="D1496" s="46"/>
    </row>
    <row r="1497">
      <c r="D1497" s="46"/>
    </row>
    <row r="1498">
      <c r="D1498" s="46"/>
    </row>
    <row r="1499">
      <c r="D1499" s="46"/>
    </row>
    <row r="1500">
      <c r="D1500" s="46"/>
    </row>
    <row r="1501">
      <c r="D1501" s="46"/>
    </row>
    <row r="1502">
      <c r="D1502" s="46"/>
    </row>
    <row r="1503">
      <c r="D1503" s="46"/>
    </row>
    <row r="1504">
      <c r="D1504" s="46"/>
    </row>
    <row r="1505">
      <c r="D1505" s="46"/>
    </row>
    <row r="1506">
      <c r="D1506" s="46"/>
    </row>
    <row r="1507">
      <c r="D1507" s="46"/>
    </row>
    <row r="1508">
      <c r="D1508" s="46"/>
    </row>
    <row r="1509">
      <c r="D1509" s="46"/>
    </row>
    <row r="1510">
      <c r="D1510" s="46"/>
    </row>
    <row r="1511">
      <c r="D1511" s="46"/>
    </row>
    <row r="1512">
      <c r="D1512" s="46"/>
    </row>
    <row r="1513">
      <c r="D1513" s="46"/>
    </row>
    <row r="1514">
      <c r="D1514" s="46"/>
    </row>
    <row r="1515">
      <c r="D1515" s="46"/>
    </row>
    <row r="1516">
      <c r="D1516" s="46"/>
    </row>
    <row r="1517">
      <c r="D1517" s="46"/>
    </row>
    <row r="1518">
      <c r="D1518" s="46"/>
    </row>
    <row r="1519">
      <c r="D1519" s="46"/>
    </row>
    <row r="1520">
      <c r="D1520" s="46"/>
    </row>
    <row r="1521">
      <c r="D1521" s="46"/>
    </row>
    <row r="1522">
      <c r="D1522" s="46"/>
    </row>
    <row r="1523">
      <c r="D1523" s="46"/>
    </row>
    <row r="1524">
      <c r="D1524" s="46"/>
    </row>
    <row r="1525">
      <c r="D1525" s="46"/>
    </row>
    <row r="1526">
      <c r="D1526" s="46"/>
    </row>
    <row r="1527">
      <c r="D1527" s="46"/>
    </row>
    <row r="1528">
      <c r="D1528" s="46"/>
    </row>
    <row r="1529">
      <c r="D1529" s="46"/>
    </row>
    <row r="1530">
      <c r="D1530" s="46"/>
    </row>
    <row r="1531">
      <c r="D1531" s="46"/>
    </row>
    <row r="1532">
      <c r="D1532" s="46"/>
    </row>
    <row r="1533">
      <c r="D1533" s="46"/>
    </row>
    <row r="1534">
      <c r="D1534" s="46"/>
    </row>
    <row r="1535">
      <c r="D1535" s="46"/>
    </row>
    <row r="1536">
      <c r="D1536" s="46"/>
    </row>
    <row r="1537">
      <c r="D1537" s="46"/>
    </row>
    <row r="1538">
      <c r="D1538" s="46"/>
    </row>
    <row r="1539">
      <c r="D1539" s="46"/>
    </row>
    <row r="1540">
      <c r="D1540" s="46"/>
    </row>
    <row r="1541">
      <c r="D1541" s="46"/>
    </row>
    <row r="1542">
      <c r="D1542" s="46"/>
    </row>
    <row r="1543">
      <c r="D1543" s="46"/>
    </row>
    <row r="1544">
      <c r="D1544" s="46"/>
    </row>
    <row r="1545">
      <c r="D1545" s="46"/>
    </row>
    <row r="1546">
      <c r="D1546" s="46"/>
    </row>
    <row r="1547">
      <c r="D1547" s="46"/>
    </row>
    <row r="1548">
      <c r="D1548" s="46"/>
    </row>
    <row r="1549">
      <c r="D1549" s="46"/>
    </row>
    <row r="1550">
      <c r="D1550" s="46"/>
    </row>
    <row r="1551">
      <c r="D1551" s="46"/>
    </row>
    <row r="1552">
      <c r="D1552" s="46"/>
    </row>
    <row r="1553">
      <c r="D1553" s="46"/>
    </row>
    <row r="1554">
      <c r="D1554" s="46"/>
    </row>
    <row r="1555">
      <c r="D1555" s="46"/>
    </row>
    <row r="1556">
      <c r="D1556" s="46"/>
    </row>
    <row r="1557">
      <c r="D1557" s="46"/>
    </row>
    <row r="1558">
      <c r="D1558" s="46"/>
    </row>
    <row r="1559">
      <c r="D1559" s="46"/>
    </row>
    <row r="1560">
      <c r="D1560" s="46"/>
    </row>
    <row r="1561">
      <c r="D1561" s="46"/>
    </row>
    <row r="1562">
      <c r="D1562" s="46"/>
    </row>
    <row r="1563">
      <c r="D1563" s="46"/>
    </row>
    <row r="1564">
      <c r="D1564" s="46"/>
    </row>
    <row r="1565">
      <c r="D1565" s="46"/>
    </row>
    <row r="1566">
      <c r="D1566" s="46"/>
    </row>
    <row r="1567">
      <c r="D1567" s="46"/>
    </row>
    <row r="1568">
      <c r="D1568" s="46"/>
    </row>
    <row r="1569">
      <c r="D1569" s="46"/>
    </row>
    <row r="1570">
      <c r="D1570" s="46"/>
    </row>
    <row r="1571">
      <c r="D1571" s="46"/>
    </row>
    <row r="1572">
      <c r="D1572" s="46"/>
    </row>
    <row r="1573">
      <c r="D1573" s="46"/>
    </row>
    <row r="1574">
      <c r="D1574" s="46"/>
    </row>
    <row r="1575">
      <c r="D1575" s="46"/>
    </row>
    <row r="1576">
      <c r="D1576" s="46"/>
    </row>
    <row r="1577">
      <c r="D1577" s="46"/>
    </row>
    <row r="1578">
      <c r="D1578" s="46"/>
    </row>
    <row r="1579">
      <c r="D1579" s="46"/>
    </row>
    <row r="1580">
      <c r="D1580" s="46"/>
    </row>
    <row r="1581">
      <c r="D1581" s="46"/>
    </row>
    <row r="1582">
      <c r="D1582" s="46"/>
    </row>
    <row r="1583">
      <c r="D1583" s="46"/>
    </row>
    <row r="1584">
      <c r="D1584" s="46"/>
    </row>
    <row r="1585">
      <c r="D1585" s="46"/>
    </row>
    <row r="1586">
      <c r="D1586" s="46"/>
    </row>
    <row r="1587">
      <c r="D1587" s="46"/>
    </row>
    <row r="1588">
      <c r="D1588" s="46"/>
    </row>
    <row r="1589">
      <c r="D1589" s="46"/>
    </row>
    <row r="1590">
      <c r="D1590" s="46"/>
    </row>
    <row r="1591">
      <c r="D1591" s="46"/>
    </row>
    <row r="1592">
      <c r="D1592" s="46"/>
    </row>
    <row r="1593">
      <c r="D1593" s="46"/>
    </row>
    <row r="1594">
      <c r="D1594" s="46"/>
    </row>
    <row r="1595">
      <c r="D1595" s="46"/>
    </row>
    <row r="1596">
      <c r="D1596" s="46"/>
    </row>
    <row r="1597">
      <c r="D1597" s="46"/>
    </row>
    <row r="1598">
      <c r="D1598" s="46"/>
    </row>
    <row r="1599">
      <c r="D1599" s="46"/>
    </row>
    <row r="1600">
      <c r="D1600" s="46"/>
    </row>
    <row r="1601">
      <c r="D1601" s="46"/>
    </row>
    <row r="1602">
      <c r="D1602" s="46"/>
    </row>
    <row r="1603">
      <c r="D1603" s="46"/>
    </row>
    <row r="1604">
      <c r="D1604" s="46"/>
    </row>
    <row r="1605">
      <c r="D1605" s="46"/>
    </row>
    <row r="1606">
      <c r="D1606" s="46"/>
    </row>
    <row r="1607">
      <c r="D1607" s="46"/>
    </row>
    <row r="1608">
      <c r="D1608" s="46"/>
    </row>
    <row r="1609">
      <c r="D1609" s="46"/>
    </row>
    <row r="1610">
      <c r="D1610" s="46"/>
    </row>
    <row r="1611">
      <c r="D1611" s="46"/>
    </row>
    <row r="1612">
      <c r="D1612" s="46"/>
    </row>
    <row r="1613">
      <c r="D1613" s="46"/>
    </row>
    <row r="1614">
      <c r="D1614" s="46"/>
    </row>
    <row r="1615">
      <c r="D1615" s="46"/>
    </row>
    <row r="1616">
      <c r="D1616" s="46"/>
    </row>
    <row r="1617">
      <c r="D1617" s="46"/>
    </row>
    <row r="1618">
      <c r="D1618" s="46"/>
    </row>
    <row r="1619">
      <c r="D1619" s="46"/>
    </row>
    <row r="1620">
      <c r="D1620" s="46"/>
    </row>
    <row r="1621">
      <c r="D1621" s="46"/>
    </row>
    <row r="1622">
      <c r="D1622" s="46"/>
    </row>
    <row r="1623">
      <c r="D1623" s="46"/>
    </row>
    <row r="1624">
      <c r="D1624" s="46"/>
    </row>
    <row r="1625">
      <c r="D1625" s="46"/>
    </row>
    <row r="1626">
      <c r="D1626" s="46"/>
    </row>
    <row r="1627">
      <c r="D1627" s="46"/>
    </row>
    <row r="1628">
      <c r="D1628" s="46"/>
    </row>
    <row r="1629">
      <c r="D1629" s="46"/>
    </row>
    <row r="1630">
      <c r="D1630" s="46"/>
    </row>
    <row r="1631">
      <c r="D1631" s="46"/>
    </row>
    <row r="1632">
      <c r="D1632" s="46"/>
    </row>
    <row r="1633">
      <c r="D1633" s="46"/>
    </row>
    <row r="1634">
      <c r="D1634" s="46"/>
    </row>
    <row r="1635">
      <c r="D1635" s="46"/>
    </row>
    <row r="1636">
      <c r="D1636" s="46"/>
    </row>
    <row r="1637">
      <c r="D1637" s="46"/>
    </row>
    <row r="1638">
      <c r="D1638" s="46"/>
    </row>
    <row r="1639">
      <c r="D1639" s="46"/>
    </row>
    <row r="1640">
      <c r="D1640" s="46"/>
    </row>
    <row r="1641">
      <c r="D1641" s="46"/>
    </row>
    <row r="1642">
      <c r="D1642" s="46"/>
    </row>
    <row r="1643">
      <c r="D1643" s="46"/>
    </row>
    <row r="1644">
      <c r="D1644" s="46"/>
    </row>
    <row r="1645">
      <c r="D1645" s="46"/>
    </row>
    <row r="1646">
      <c r="D1646" s="46"/>
    </row>
    <row r="1647">
      <c r="D1647" s="46"/>
    </row>
    <row r="1648">
      <c r="D1648" s="46"/>
    </row>
    <row r="1649">
      <c r="D1649" s="46"/>
    </row>
    <row r="1650">
      <c r="D1650" s="46"/>
    </row>
    <row r="1651">
      <c r="D1651" s="46"/>
    </row>
    <row r="1652">
      <c r="D1652" s="46"/>
    </row>
    <row r="1653">
      <c r="D1653" s="46"/>
    </row>
    <row r="1654">
      <c r="D1654" s="46"/>
    </row>
    <row r="1655">
      <c r="D1655" s="46"/>
    </row>
    <row r="1656">
      <c r="D1656" s="46"/>
    </row>
    <row r="1657">
      <c r="D1657" s="46"/>
    </row>
    <row r="1658">
      <c r="D1658" s="46"/>
    </row>
    <row r="1659">
      <c r="D1659" s="46"/>
    </row>
    <row r="1660">
      <c r="D1660" s="46"/>
    </row>
    <row r="1661">
      <c r="D1661" s="46"/>
    </row>
    <row r="1662">
      <c r="D1662" s="46"/>
    </row>
    <row r="1663">
      <c r="D1663" s="46"/>
    </row>
    <row r="1664">
      <c r="D1664" s="46"/>
    </row>
    <row r="1665">
      <c r="D1665" s="46"/>
    </row>
    <row r="1666">
      <c r="D1666" s="46"/>
    </row>
    <row r="1667">
      <c r="D1667" s="46"/>
    </row>
    <row r="1668">
      <c r="D1668" s="46"/>
    </row>
    <row r="1669">
      <c r="D1669" s="46"/>
    </row>
    <row r="1670">
      <c r="D1670" s="46"/>
    </row>
    <row r="1671">
      <c r="D1671" s="46"/>
    </row>
    <row r="1672">
      <c r="D1672" s="46"/>
    </row>
    <row r="1673">
      <c r="D1673" s="46"/>
    </row>
    <row r="1674">
      <c r="D1674" s="46"/>
    </row>
    <row r="1675">
      <c r="D1675" s="46"/>
    </row>
    <row r="1676">
      <c r="D1676" s="46"/>
    </row>
    <row r="1677">
      <c r="D1677" s="46"/>
    </row>
    <row r="1678">
      <c r="D1678" s="46"/>
    </row>
    <row r="1679">
      <c r="D1679" s="46"/>
    </row>
    <row r="1680">
      <c r="D1680" s="46"/>
    </row>
    <row r="1681">
      <c r="D1681" s="46"/>
    </row>
    <row r="1682">
      <c r="D1682" s="46"/>
    </row>
    <row r="1683">
      <c r="D1683" s="46"/>
    </row>
    <row r="1684">
      <c r="D1684" s="46"/>
    </row>
    <row r="1685">
      <c r="D1685" s="46"/>
    </row>
    <row r="1686">
      <c r="D1686" s="46"/>
    </row>
    <row r="1687">
      <c r="D1687" s="46"/>
    </row>
    <row r="1688">
      <c r="D1688" s="46"/>
    </row>
    <row r="1689">
      <c r="D1689" s="46"/>
    </row>
    <row r="1690">
      <c r="D1690" s="46"/>
    </row>
    <row r="1691">
      <c r="D1691" s="46"/>
    </row>
    <row r="1692">
      <c r="D1692" s="46"/>
    </row>
    <row r="1693">
      <c r="D1693" s="46"/>
    </row>
    <row r="1694">
      <c r="D1694" s="46"/>
    </row>
    <row r="1695">
      <c r="D1695" s="46"/>
    </row>
    <row r="1696">
      <c r="D1696" s="46"/>
    </row>
    <row r="1697">
      <c r="D1697" s="46"/>
    </row>
    <row r="1698">
      <c r="D1698" s="46"/>
    </row>
    <row r="1699">
      <c r="D1699" s="46"/>
    </row>
    <row r="1700">
      <c r="D1700" s="46"/>
    </row>
    <row r="1701">
      <c r="D1701" s="46"/>
    </row>
    <row r="1702">
      <c r="D1702" s="46"/>
    </row>
    <row r="1703">
      <c r="D1703" s="46"/>
    </row>
    <row r="1704">
      <c r="D1704" s="46"/>
    </row>
    <row r="1705">
      <c r="D1705" s="46"/>
    </row>
    <row r="1706">
      <c r="D1706" s="46"/>
    </row>
    <row r="1707">
      <c r="D1707" s="46"/>
    </row>
    <row r="1708">
      <c r="D1708" s="46"/>
    </row>
    <row r="1709">
      <c r="D1709" s="46"/>
    </row>
    <row r="1710">
      <c r="D1710" s="46"/>
    </row>
    <row r="1711">
      <c r="D1711" s="46"/>
    </row>
    <row r="1712">
      <c r="D1712" s="46"/>
    </row>
    <row r="1713">
      <c r="D1713" s="46"/>
    </row>
    <row r="1714">
      <c r="D1714" s="46"/>
    </row>
    <row r="1715">
      <c r="D1715" s="46"/>
    </row>
    <row r="1716">
      <c r="D1716" s="46"/>
    </row>
    <row r="1717">
      <c r="D1717" s="46"/>
    </row>
    <row r="1718">
      <c r="D1718" s="46"/>
    </row>
    <row r="1719">
      <c r="D1719" s="46"/>
    </row>
    <row r="1720">
      <c r="D1720" s="46"/>
    </row>
    <row r="1721">
      <c r="D1721" s="46"/>
    </row>
    <row r="1722">
      <c r="D1722" s="46"/>
    </row>
    <row r="1723">
      <c r="D1723" s="46"/>
    </row>
    <row r="1724">
      <c r="D1724" s="46"/>
    </row>
    <row r="1725">
      <c r="D1725" s="46"/>
    </row>
    <row r="1726">
      <c r="D1726" s="46"/>
    </row>
    <row r="1727">
      <c r="D1727" s="46"/>
    </row>
    <row r="1728">
      <c r="D1728" s="46"/>
    </row>
    <row r="1729">
      <c r="D1729" s="46"/>
    </row>
    <row r="1730">
      <c r="D1730" s="46"/>
    </row>
    <row r="1731">
      <c r="D1731" s="46"/>
    </row>
    <row r="1732">
      <c r="D1732" s="46"/>
    </row>
    <row r="1733">
      <c r="D1733" s="46"/>
    </row>
    <row r="1734">
      <c r="D1734" s="46"/>
    </row>
    <row r="1735">
      <c r="D1735" s="46"/>
    </row>
    <row r="1736">
      <c r="D1736" s="46"/>
    </row>
    <row r="1737">
      <c r="D1737" s="46"/>
    </row>
    <row r="1738">
      <c r="D1738" s="46"/>
    </row>
    <row r="1739">
      <c r="D1739" s="46"/>
    </row>
    <row r="1740">
      <c r="D1740" s="46"/>
    </row>
    <row r="1741">
      <c r="D1741" s="46"/>
    </row>
    <row r="1742">
      <c r="D1742" s="46"/>
    </row>
    <row r="1743">
      <c r="D1743" s="46"/>
    </row>
    <row r="1744">
      <c r="D1744" s="46"/>
    </row>
    <row r="1745">
      <c r="D1745" s="46"/>
    </row>
    <row r="1746">
      <c r="D1746" s="46"/>
    </row>
    <row r="1747">
      <c r="D1747" s="46"/>
    </row>
    <row r="1748">
      <c r="D1748" s="46"/>
    </row>
    <row r="1749">
      <c r="D1749" s="46"/>
    </row>
    <row r="1750">
      <c r="D1750" s="46"/>
    </row>
    <row r="1751">
      <c r="D1751" s="46"/>
    </row>
    <row r="1752">
      <c r="D1752" s="46"/>
    </row>
    <row r="1753">
      <c r="D1753" s="46"/>
    </row>
    <row r="1754">
      <c r="D1754" s="46"/>
    </row>
    <row r="1755">
      <c r="D1755" s="46"/>
    </row>
    <row r="1756">
      <c r="D1756" s="46"/>
    </row>
    <row r="1757">
      <c r="D1757" s="46"/>
    </row>
    <row r="1758">
      <c r="D1758" s="46"/>
    </row>
    <row r="1759">
      <c r="D1759" s="46"/>
    </row>
    <row r="1760">
      <c r="D1760" s="46"/>
    </row>
    <row r="1761">
      <c r="D1761" s="46"/>
    </row>
    <row r="1762">
      <c r="D1762" s="46"/>
    </row>
    <row r="1763">
      <c r="D1763" s="46"/>
    </row>
    <row r="1764">
      <c r="D1764" s="46"/>
    </row>
    <row r="1765">
      <c r="D1765" s="46"/>
    </row>
    <row r="1766">
      <c r="D1766" s="46"/>
    </row>
    <row r="1767">
      <c r="D1767" s="46"/>
    </row>
    <row r="1768">
      <c r="D1768" s="46"/>
    </row>
    <row r="1769">
      <c r="D1769" s="46"/>
    </row>
    <row r="1770">
      <c r="D1770" s="46"/>
    </row>
    <row r="1771">
      <c r="D1771" s="46"/>
    </row>
    <row r="1772">
      <c r="D1772" s="46"/>
    </row>
    <row r="1773">
      <c r="D1773" s="46"/>
    </row>
    <row r="1774">
      <c r="D1774" s="46"/>
    </row>
    <row r="1775">
      <c r="D1775" s="46"/>
    </row>
    <row r="1776">
      <c r="D1776" s="46"/>
    </row>
    <row r="1777">
      <c r="D1777" s="46"/>
    </row>
    <row r="1778">
      <c r="D1778" s="46"/>
    </row>
    <row r="1779">
      <c r="D1779" s="46"/>
    </row>
    <row r="1780">
      <c r="D1780" s="46"/>
    </row>
    <row r="1781">
      <c r="D1781" s="46"/>
    </row>
    <row r="1782">
      <c r="D1782" s="46"/>
    </row>
    <row r="1783">
      <c r="D1783" s="46"/>
    </row>
    <row r="1784">
      <c r="D1784" s="46"/>
    </row>
    <row r="1785">
      <c r="D1785" s="46"/>
    </row>
    <row r="1786">
      <c r="D1786" s="46"/>
    </row>
    <row r="1787">
      <c r="D1787" s="46"/>
    </row>
    <row r="1788">
      <c r="D1788" s="46"/>
    </row>
    <row r="1789">
      <c r="D1789" s="46"/>
    </row>
    <row r="1790">
      <c r="D1790" s="46"/>
    </row>
    <row r="1791">
      <c r="D1791" s="46"/>
    </row>
    <row r="1792">
      <c r="D1792" s="46"/>
    </row>
    <row r="1793">
      <c r="D1793" s="46"/>
    </row>
    <row r="1794">
      <c r="D1794" s="46"/>
    </row>
    <row r="1795">
      <c r="D1795" s="46"/>
    </row>
    <row r="1796">
      <c r="D1796" s="46"/>
    </row>
    <row r="1797">
      <c r="D1797" s="46"/>
    </row>
    <row r="1798">
      <c r="D1798" s="46"/>
    </row>
    <row r="1799">
      <c r="D1799" s="46"/>
    </row>
    <row r="1800">
      <c r="D1800" s="46"/>
    </row>
    <row r="1801">
      <c r="D1801" s="46"/>
    </row>
    <row r="1802">
      <c r="D1802" s="46"/>
    </row>
    <row r="1803">
      <c r="D1803" s="46"/>
    </row>
    <row r="1804">
      <c r="D1804" s="46"/>
    </row>
    <row r="1805">
      <c r="D1805" s="46"/>
    </row>
    <row r="1806">
      <c r="D1806" s="46"/>
    </row>
    <row r="1807">
      <c r="D1807" s="46"/>
    </row>
    <row r="1808">
      <c r="D1808" s="46"/>
    </row>
    <row r="1809">
      <c r="D1809" s="46"/>
    </row>
    <row r="1810">
      <c r="D1810" s="46"/>
    </row>
    <row r="1811">
      <c r="D1811" s="46"/>
    </row>
    <row r="1812">
      <c r="D1812" s="46"/>
    </row>
    <row r="1813">
      <c r="D1813" s="46"/>
    </row>
    <row r="1814">
      <c r="D1814" s="46"/>
    </row>
    <row r="1815">
      <c r="D1815" s="46"/>
    </row>
    <row r="1816">
      <c r="D1816" s="46"/>
    </row>
    <row r="1817">
      <c r="D1817" s="46"/>
    </row>
    <row r="1818">
      <c r="D1818" s="46"/>
    </row>
    <row r="1819">
      <c r="D1819" s="46"/>
    </row>
    <row r="1820">
      <c r="D1820" s="46"/>
    </row>
    <row r="1821">
      <c r="D1821" s="46"/>
    </row>
    <row r="1822">
      <c r="D1822" s="46"/>
    </row>
    <row r="1823">
      <c r="D1823" s="46"/>
    </row>
    <row r="1824">
      <c r="D1824" s="46"/>
    </row>
    <row r="1825">
      <c r="D1825" s="46"/>
    </row>
    <row r="1826">
      <c r="D1826" s="46"/>
    </row>
    <row r="1827">
      <c r="D1827" s="46"/>
    </row>
    <row r="1828">
      <c r="D1828" s="46"/>
    </row>
    <row r="1829">
      <c r="D1829" s="46"/>
    </row>
    <row r="1830">
      <c r="D1830" s="46"/>
    </row>
    <row r="1831">
      <c r="D1831" s="46"/>
    </row>
    <row r="1832">
      <c r="D1832" s="46"/>
    </row>
    <row r="1833">
      <c r="D1833" s="46"/>
    </row>
    <row r="1834">
      <c r="D1834" s="46"/>
    </row>
    <row r="1835">
      <c r="D1835" s="46"/>
    </row>
    <row r="1836">
      <c r="D1836" s="46"/>
    </row>
    <row r="1837">
      <c r="D1837" s="46"/>
    </row>
    <row r="1838">
      <c r="D1838" s="46"/>
    </row>
    <row r="1839">
      <c r="D1839" s="46"/>
    </row>
    <row r="1840">
      <c r="D1840" s="46"/>
    </row>
    <row r="1841">
      <c r="D1841" s="46"/>
    </row>
    <row r="1842">
      <c r="D1842" s="46"/>
    </row>
    <row r="1843">
      <c r="D1843" s="46"/>
    </row>
    <row r="1844">
      <c r="D1844" s="46"/>
    </row>
    <row r="1845">
      <c r="D1845" s="46"/>
    </row>
    <row r="1846">
      <c r="D1846" s="46"/>
    </row>
    <row r="1847">
      <c r="D1847" s="46"/>
    </row>
    <row r="1848">
      <c r="D1848" s="46"/>
    </row>
    <row r="1849">
      <c r="D1849" s="46"/>
    </row>
    <row r="1850">
      <c r="D1850" s="46"/>
    </row>
    <row r="1851">
      <c r="D1851" s="46"/>
    </row>
    <row r="1852">
      <c r="D1852" s="46"/>
    </row>
    <row r="1853">
      <c r="D1853" s="46"/>
    </row>
    <row r="1854">
      <c r="D1854" s="46"/>
    </row>
    <row r="1855">
      <c r="D1855" s="46"/>
    </row>
    <row r="1856">
      <c r="D1856" s="46"/>
    </row>
    <row r="1857">
      <c r="D1857" s="46"/>
    </row>
    <row r="1858">
      <c r="D1858" s="46"/>
    </row>
    <row r="1859">
      <c r="D1859" s="46"/>
    </row>
    <row r="1860">
      <c r="D1860" s="46"/>
    </row>
    <row r="1861">
      <c r="D1861" s="46"/>
    </row>
    <row r="1862">
      <c r="D1862" s="46"/>
    </row>
    <row r="1863">
      <c r="D1863" s="46"/>
    </row>
    <row r="1864">
      <c r="D1864" s="46"/>
    </row>
    <row r="1865">
      <c r="D1865" s="46"/>
    </row>
    <row r="1866">
      <c r="D1866" s="46"/>
    </row>
    <row r="1867">
      <c r="D1867" s="46"/>
    </row>
    <row r="1868">
      <c r="D1868" s="46"/>
    </row>
    <row r="1869">
      <c r="D1869" s="46"/>
    </row>
    <row r="1870">
      <c r="D1870" s="46"/>
    </row>
    <row r="1871">
      <c r="D1871" s="46"/>
    </row>
    <row r="1872">
      <c r="D1872" s="46"/>
    </row>
    <row r="1873">
      <c r="D1873" s="46"/>
    </row>
    <row r="1874">
      <c r="D1874" s="46"/>
    </row>
    <row r="1875">
      <c r="D1875" s="46"/>
    </row>
    <row r="1876">
      <c r="D1876" s="46"/>
    </row>
    <row r="1877">
      <c r="D1877" s="46"/>
    </row>
    <row r="1878">
      <c r="D1878" s="46"/>
    </row>
    <row r="1879">
      <c r="D1879" s="46"/>
    </row>
    <row r="1880">
      <c r="D1880" s="46"/>
    </row>
    <row r="1881">
      <c r="D1881" s="46"/>
    </row>
    <row r="1882">
      <c r="D1882" s="46"/>
    </row>
    <row r="1883">
      <c r="D1883" s="46"/>
    </row>
    <row r="1884">
      <c r="D1884" s="46"/>
    </row>
    <row r="1885">
      <c r="D1885" s="46"/>
    </row>
    <row r="1886">
      <c r="D1886" s="46"/>
    </row>
    <row r="1887">
      <c r="D1887" s="46"/>
    </row>
    <row r="1888">
      <c r="D1888" s="46"/>
    </row>
    <row r="1889">
      <c r="D1889" s="46"/>
    </row>
    <row r="1890">
      <c r="D1890" s="46"/>
    </row>
    <row r="1891">
      <c r="D1891" s="46"/>
    </row>
    <row r="1892">
      <c r="D1892" s="46"/>
    </row>
    <row r="1893">
      <c r="D1893" s="46"/>
    </row>
    <row r="1894">
      <c r="D1894" s="46"/>
    </row>
    <row r="1895">
      <c r="D1895" s="46"/>
    </row>
    <row r="1896">
      <c r="D1896" s="46"/>
    </row>
    <row r="1897">
      <c r="D1897" s="46"/>
    </row>
    <row r="1898">
      <c r="D1898" s="46"/>
    </row>
    <row r="1899">
      <c r="D1899" s="46"/>
    </row>
    <row r="1900">
      <c r="D1900" s="46"/>
    </row>
    <row r="1901">
      <c r="D1901" s="46"/>
    </row>
    <row r="1902">
      <c r="D1902" s="46"/>
    </row>
    <row r="1903">
      <c r="D1903" s="46"/>
    </row>
    <row r="1904">
      <c r="D1904" s="46"/>
    </row>
    <row r="1905">
      <c r="D1905" s="46"/>
    </row>
    <row r="1906">
      <c r="D1906" s="46"/>
    </row>
    <row r="1907">
      <c r="D1907" s="46"/>
    </row>
    <row r="1908">
      <c r="D1908" s="46"/>
    </row>
    <row r="1909">
      <c r="D1909" s="46"/>
    </row>
    <row r="1910">
      <c r="D1910" s="46"/>
    </row>
    <row r="1911">
      <c r="D1911" s="46"/>
    </row>
    <row r="1912">
      <c r="D1912" s="46"/>
    </row>
    <row r="1913">
      <c r="D1913" s="46"/>
    </row>
    <row r="1914">
      <c r="D1914" s="46"/>
    </row>
    <row r="1915">
      <c r="D1915" s="46"/>
    </row>
    <row r="1916">
      <c r="D1916" s="46"/>
    </row>
    <row r="1917">
      <c r="D1917" s="46"/>
    </row>
    <row r="1918">
      <c r="D1918" s="46"/>
    </row>
    <row r="1919">
      <c r="D1919" s="46"/>
    </row>
    <row r="1920">
      <c r="D1920" s="46"/>
    </row>
    <row r="1921">
      <c r="D1921" s="46"/>
    </row>
    <row r="1922">
      <c r="D1922" s="46"/>
    </row>
    <row r="1923">
      <c r="D1923" s="46"/>
    </row>
    <row r="1924">
      <c r="D1924" s="46"/>
    </row>
    <row r="1925">
      <c r="D1925" s="46"/>
    </row>
    <row r="1926">
      <c r="D1926" s="46"/>
    </row>
    <row r="1927">
      <c r="D1927" s="46"/>
    </row>
    <row r="1928">
      <c r="D1928" s="46"/>
    </row>
    <row r="1929">
      <c r="D1929" s="46"/>
    </row>
    <row r="1930">
      <c r="D1930" s="46"/>
    </row>
    <row r="1931">
      <c r="D1931" s="46"/>
    </row>
    <row r="1932">
      <c r="D1932" s="46"/>
    </row>
    <row r="1933">
      <c r="D1933" s="46"/>
    </row>
    <row r="1934">
      <c r="D1934" s="46"/>
    </row>
    <row r="1935">
      <c r="D1935" s="46"/>
    </row>
    <row r="1936">
      <c r="D1936" s="46"/>
    </row>
    <row r="1937">
      <c r="D1937" s="46"/>
    </row>
    <row r="1938">
      <c r="D1938" s="46"/>
    </row>
    <row r="1939">
      <c r="D1939" s="46"/>
    </row>
    <row r="1940">
      <c r="D1940" s="46"/>
    </row>
    <row r="1941">
      <c r="D1941" s="46"/>
    </row>
    <row r="1942">
      <c r="D1942" s="46"/>
    </row>
    <row r="1943">
      <c r="D1943" s="46"/>
    </row>
    <row r="1944">
      <c r="D1944" s="46"/>
    </row>
    <row r="1945">
      <c r="D1945" s="46"/>
    </row>
    <row r="1946">
      <c r="D1946" s="46"/>
    </row>
    <row r="1947">
      <c r="D1947" s="46"/>
    </row>
    <row r="1948">
      <c r="D1948" s="46"/>
    </row>
    <row r="1949">
      <c r="D1949" s="46"/>
    </row>
    <row r="1950">
      <c r="D1950" s="46"/>
    </row>
    <row r="1951">
      <c r="D1951" s="46"/>
    </row>
    <row r="1952">
      <c r="D1952" s="46"/>
    </row>
    <row r="1953">
      <c r="D1953" s="46"/>
    </row>
    <row r="1954">
      <c r="D1954" s="46"/>
    </row>
    <row r="1955">
      <c r="D1955" s="46"/>
    </row>
    <row r="1956">
      <c r="D1956" s="46"/>
    </row>
    <row r="1957">
      <c r="D1957" s="46"/>
    </row>
    <row r="1958">
      <c r="D1958" s="46"/>
    </row>
    <row r="1959">
      <c r="D1959" s="46"/>
    </row>
    <row r="1960">
      <c r="D1960" s="46"/>
    </row>
    <row r="1961">
      <c r="D1961" s="46"/>
    </row>
    <row r="1962">
      <c r="D1962" s="46"/>
    </row>
    <row r="1963">
      <c r="D1963" s="46"/>
    </row>
    <row r="1964">
      <c r="D1964" s="46"/>
    </row>
    <row r="1965">
      <c r="D1965" s="46"/>
    </row>
    <row r="1966">
      <c r="D1966" s="46"/>
    </row>
    <row r="1967">
      <c r="D1967" s="46"/>
    </row>
    <row r="1968">
      <c r="D1968" s="46"/>
    </row>
    <row r="1969">
      <c r="D1969" s="46"/>
    </row>
    <row r="1970">
      <c r="D1970" s="46"/>
    </row>
    <row r="1971">
      <c r="D1971" s="46"/>
    </row>
    <row r="1972">
      <c r="D1972" s="46"/>
    </row>
    <row r="1973">
      <c r="D1973" s="46"/>
    </row>
    <row r="1974">
      <c r="D1974" s="46"/>
    </row>
    <row r="1975">
      <c r="D1975" s="46"/>
    </row>
    <row r="1976">
      <c r="D1976" s="46"/>
    </row>
    <row r="1977">
      <c r="D1977" s="46"/>
    </row>
    <row r="1978">
      <c r="D1978" s="46"/>
    </row>
    <row r="1979">
      <c r="D1979" s="46"/>
    </row>
    <row r="1980">
      <c r="D1980" s="46"/>
    </row>
    <row r="1981">
      <c r="D1981" s="46"/>
    </row>
    <row r="1982">
      <c r="D1982" s="46"/>
    </row>
    <row r="1983">
      <c r="D1983" s="46"/>
    </row>
    <row r="1984">
      <c r="D1984" s="46"/>
    </row>
    <row r="1985">
      <c r="D1985" s="46"/>
    </row>
    <row r="1986">
      <c r="D1986" s="46"/>
    </row>
    <row r="1987">
      <c r="D1987" s="46"/>
    </row>
    <row r="1988">
      <c r="D1988" s="46"/>
    </row>
    <row r="1989">
      <c r="D1989" s="46"/>
    </row>
    <row r="1990">
      <c r="D1990" s="46"/>
    </row>
    <row r="1991">
      <c r="D1991" s="46"/>
    </row>
    <row r="1992">
      <c r="D1992" s="46"/>
    </row>
    <row r="1993">
      <c r="D1993" s="46"/>
    </row>
    <row r="1994">
      <c r="D1994" s="46"/>
    </row>
    <row r="1995">
      <c r="D1995" s="46"/>
    </row>
    <row r="1996">
      <c r="D1996" s="46"/>
    </row>
    <row r="1997">
      <c r="D1997" s="46"/>
    </row>
    <row r="1998">
      <c r="D1998" s="46"/>
    </row>
    <row r="1999">
      <c r="D1999" s="46"/>
    </row>
    <row r="2000">
      <c r="D2000" s="46"/>
    </row>
    <row r="2001">
      <c r="D2001" s="46"/>
    </row>
    <row r="2002">
      <c r="D2002" s="46"/>
    </row>
    <row r="2003">
      <c r="D2003" s="46"/>
    </row>
    <row r="2004">
      <c r="D2004" s="46"/>
    </row>
    <row r="2005">
      <c r="D2005" s="46"/>
    </row>
    <row r="2006">
      <c r="D2006" s="46"/>
    </row>
    <row r="2007">
      <c r="D2007" s="46"/>
    </row>
    <row r="2008">
      <c r="D2008" s="46"/>
    </row>
    <row r="2009">
      <c r="D2009" s="46"/>
    </row>
    <row r="2010">
      <c r="D2010" s="46"/>
    </row>
    <row r="2011">
      <c r="D2011" s="46"/>
    </row>
    <row r="2012">
      <c r="D2012" s="46"/>
    </row>
    <row r="2013">
      <c r="D2013" s="46"/>
    </row>
    <row r="2014">
      <c r="D2014" s="46"/>
    </row>
    <row r="2015">
      <c r="D2015" s="46"/>
    </row>
    <row r="2016">
      <c r="D2016" s="46"/>
    </row>
    <row r="2017">
      <c r="D2017" s="46"/>
    </row>
    <row r="2018">
      <c r="D2018" s="46"/>
    </row>
    <row r="2019">
      <c r="D2019" s="46"/>
    </row>
    <row r="2020">
      <c r="D2020" s="46"/>
    </row>
    <row r="2021">
      <c r="D2021" s="46"/>
    </row>
    <row r="2022">
      <c r="D2022" s="46"/>
    </row>
    <row r="2023">
      <c r="D2023" s="46"/>
    </row>
    <row r="2024">
      <c r="D2024" s="46"/>
    </row>
    <row r="2025">
      <c r="D2025" s="46"/>
    </row>
    <row r="2026">
      <c r="D2026" s="46"/>
    </row>
    <row r="2027">
      <c r="D2027" s="46"/>
    </row>
    <row r="2028">
      <c r="D2028" s="46"/>
    </row>
    <row r="2029">
      <c r="D2029" s="46"/>
    </row>
    <row r="2030">
      <c r="D2030" s="46"/>
    </row>
    <row r="2031">
      <c r="D2031" s="46"/>
    </row>
    <row r="2032">
      <c r="D2032" s="46"/>
    </row>
    <row r="2033">
      <c r="D2033" s="46"/>
    </row>
    <row r="2034">
      <c r="D2034" s="46"/>
    </row>
    <row r="2035">
      <c r="D2035" s="46"/>
    </row>
    <row r="2036">
      <c r="D2036" s="46"/>
    </row>
    <row r="2037">
      <c r="D2037" s="46"/>
    </row>
    <row r="2038">
      <c r="D2038" s="46"/>
    </row>
    <row r="2039">
      <c r="D2039" s="46"/>
    </row>
    <row r="2040">
      <c r="D2040" s="46"/>
    </row>
    <row r="2041">
      <c r="D2041" s="46"/>
    </row>
    <row r="2042">
      <c r="D2042" s="46"/>
    </row>
    <row r="2043">
      <c r="D2043" s="46"/>
    </row>
    <row r="2044">
      <c r="D2044" s="46"/>
    </row>
    <row r="2045">
      <c r="D2045" s="46"/>
    </row>
    <row r="2046">
      <c r="D2046" s="46"/>
    </row>
    <row r="2047">
      <c r="D2047" s="46"/>
    </row>
    <row r="2048">
      <c r="D2048" s="46"/>
    </row>
    <row r="2049">
      <c r="D2049" s="46"/>
    </row>
    <row r="2050">
      <c r="D2050" s="46"/>
    </row>
    <row r="2051">
      <c r="D2051" s="46"/>
    </row>
    <row r="2052">
      <c r="D2052" s="46"/>
    </row>
    <row r="2053">
      <c r="D2053" s="46"/>
    </row>
    <row r="2054">
      <c r="D2054" s="46"/>
    </row>
    <row r="2055">
      <c r="D2055" s="46"/>
    </row>
    <row r="2056">
      <c r="D2056" s="46"/>
    </row>
    <row r="2057">
      <c r="D2057" s="46"/>
    </row>
    <row r="2058">
      <c r="D2058" s="46"/>
    </row>
    <row r="2059">
      <c r="D2059" s="46"/>
    </row>
    <row r="2060">
      <c r="D2060" s="46"/>
    </row>
    <row r="2061">
      <c r="D2061" s="46"/>
    </row>
    <row r="2062">
      <c r="D2062" s="46"/>
    </row>
    <row r="2063">
      <c r="D2063" s="46"/>
    </row>
    <row r="2064">
      <c r="D2064" s="46"/>
    </row>
    <row r="2065">
      <c r="D2065" s="46"/>
    </row>
    <row r="2066">
      <c r="D2066" s="46"/>
    </row>
    <row r="2067">
      <c r="D2067" s="46"/>
    </row>
    <row r="2068">
      <c r="D2068" s="46"/>
    </row>
    <row r="2069">
      <c r="D2069" s="46"/>
    </row>
    <row r="2070">
      <c r="D2070" s="46"/>
    </row>
    <row r="2071">
      <c r="D2071" s="46"/>
    </row>
    <row r="2072">
      <c r="D2072" s="46"/>
    </row>
    <row r="2073">
      <c r="D2073" s="46"/>
    </row>
    <row r="2074">
      <c r="D2074" s="46"/>
    </row>
    <row r="2075">
      <c r="D2075" s="46"/>
    </row>
    <row r="2076">
      <c r="D2076" s="46"/>
    </row>
    <row r="2077">
      <c r="D2077" s="46"/>
    </row>
    <row r="2078">
      <c r="D2078" s="46"/>
    </row>
    <row r="2079">
      <c r="D2079" s="46"/>
    </row>
    <row r="2080">
      <c r="D2080" s="46"/>
    </row>
    <row r="2081">
      <c r="D2081" s="46"/>
    </row>
    <row r="2082">
      <c r="D2082" s="46"/>
    </row>
    <row r="2083">
      <c r="D2083" s="46"/>
    </row>
    <row r="2084">
      <c r="D2084" s="46"/>
    </row>
    <row r="2085">
      <c r="D2085" s="46"/>
    </row>
    <row r="2086">
      <c r="D2086" s="46"/>
    </row>
    <row r="2087">
      <c r="D2087" s="46"/>
    </row>
    <row r="2088">
      <c r="D2088" s="46"/>
    </row>
    <row r="2089">
      <c r="D2089" s="46"/>
    </row>
    <row r="2090">
      <c r="D2090" s="46"/>
    </row>
    <row r="2091">
      <c r="D2091" s="46"/>
    </row>
    <row r="2092">
      <c r="D2092" s="46"/>
    </row>
    <row r="2093">
      <c r="D2093" s="46"/>
    </row>
    <row r="2094">
      <c r="D2094" s="46"/>
    </row>
    <row r="2095">
      <c r="D2095" s="46"/>
    </row>
    <row r="2096">
      <c r="D2096" s="46"/>
    </row>
    <row r="2097">
      <c r="D2097" s="46"/>
    </row>
    <row r="2098">
      <c r="D2098" s="46"/>
    </row>
    <row r="2099">
      <c r="D2099" s="46"/>
    </row>
    <row r="2100">
      <c r="D2100" s="46"/>
    </row>
    <row r="2101">
      <c r="D2101" s="46"/>
    </row>
    <row r="2102">
      <c r="D2102" s="46"/>
    </row>
    <row r="2103">
      <c r="D2103" s="46"/>
    </row>
    <row r="2104">
      <c r="D2104" s="46"/>
    </row>
    <row r="2105">
      <c r="D2105" s="46"/>
    </row>
    <row r="2106">
      <c r="D2106" s="46"/>
    </row>
    <row r="2107">
      <c r="D2107" s="46"/>
    </row>
    <row r="2108">
      <c r="D2108" s="46"/>
    </row>
    <row r="2109">
      <c r="D2109" s="46"/>
    </row>
    <row r="2110">
      <c r="D2110" s="46"/>
    </row>
    <row r="2111">
      <c r="D2111" s="46"/>
    </row>
    <row r="2112">
      <c r="D2112" s="46"/>
    </row>
    <row r="2113">
      <c r="D2113" s="46"/>
    </row>
    <row r="2114">
      <c r="D2114" s="46"/>
    </row>
    <row r="2115">
      <c r="D2115" s="46"/>
    </row>
    <row r="2116">
      <c r="D2116" s="46"/>
    </row>
    <row r="2117">
      <c r="D2117" s="46"/>
    </row>
    <row r="2118">
      <c r="D2118" s="46"/>
    </row>
    <row r="2119">
      <c r="D2119" s="46"/>
    </row>
    <row r="2120">
      <c r="D2120" s="46"/>
    </row>
    <row r="2121">
      <c r="D2121" s="46"/>
    </row>
    <row r="2122">
      <c r="D2122" s="46"/>
    </row>
    <row r="2123">
      <c r="D2123" s="46"/>
    </row>
    <row r="2124">
      <c r="D2124" s="46"/>
    </row>
    <row r="2125">
      <c r="D2125" s="46"/>
    </row>
    <row r="2126">
      <c r="D2126" s="46"/>
    </row>
    <row r="2127">
      <c r="D2127" s="46"/>
    </row>
    <row r="2128">
      <c r="D2128" s="46"/>
    </row>
    <row r="2129">
      <c r="D2129" s="46"/>
    </row>
    <row r="2130">
      <c r="D2130" s="46"/>
    </row>
    <row r="2131">
      <c r="D2131" s="46"/>
    </row>
    <row r="2132">
      <c r="D2132" s="46"/>
    </row>
    <row r="2133">
      <c r="D2133" s="46"/>
    </row>
    <row r="2134">
      <c r="D2134" s="46"/>
    </row>
    <row r="2135">
      <c r="D2135" s="46"/>
    </row>
    <row r="2136">
      <c r="D2136" s="46"/>
    </row>
    <row r="2137">
      <c r="D2137" s="46"/>
    </row>
    <row r="2138">
      <c r="D2138" s="46"/>
    </row>
    <row r="2139">
      <c r="D2139" s="46"/>
    </row>
    <row r="2140">
      <c r="D2140" s="46"/>
    </row>
    <row r="2141">
      <c r="D2141" s="46"/>
    </row>
    <row r="2142">
      <c r="D2142" s="46"/>
    </row>
    <row r="2143">
      <c r="D2143" s="46"/>
    </row>
    <row r="2144">
      <c r="D2144" s="46"/>
    </row>
    <row r="2145">
      <c r="D2145" s="46"/>
    </row>
    <row r="2146">
      <c r="D2146" s="46"/>
    </row>
    <row r="2147">
      <c r="D2147" s="46"/>
    </row>
    <row r="2148">
      <c r="D2148" s="46"/>
    </row>
    <row r="2149">
      <c r="D2149" s="46"/>
    </row>
    <row r="2150">
      <c r="D2150" s="46"/>
    </row>
    <row r="2151">
      <c r="D2151" s="46"/>
    </row>
    <row r="2152">
      <c r="D2152" s="46"/>
    </row>
    <row r="2153">
      <c r="D2153" s="46"/>
    </row>
    <row r="2154">
      <c r="D2154" s="46"/>
    </row>
    <row r="2155">
      <c r="D2155" s="46"/>
    </row>
    <row r="2156">
      <c r="D2156" s="46"/>
    </row>
    <row r="2157">
      <c r="D2157" s="46"/>
    </row>
    <row r="2158">
      <c r="D2158" s="46"/>
    </row>
    <row r="2159">
      <c r="D2159" s="46"/>
    </row>
    <row r="2160">
      <c r="D2160" s="46"/>
    </row>
    <row r="2161">
      <c r="D2161" s="46"/>
    </row>
    <row r="2162">
      <c r="D2162" s="46"/>
    </row>
    <row r="2163">
      <c r="D2163" s="46"/>
    </row>
    <row r="2164">
      <c r="D2164" s="46"/>
    </row>
    <row r="2165">
      <c r="D2165" s="46"/>
    </row>
    <row r="2166">
      <c r="D2166" s="46"/>
    </row>
    <row r="2167">
      <c r="D2167" s="46"/>
    </row>
    <row r="2168">
      <c r="D2168" s="46"/>
    </row>
    <row r="2169">
      <c r="D2169" s="46"/>
    </row>
    <row r="2170">
      <c r="D2170" s="46"/>
    </row>
    <row r="2171">
      <c r="D2171" s="46"/>
    </row>
    <row r="2172">
      <c r="D2172" s="46"/>
    </row>
    <row r="2173">
      <c r="D2173" s="46"/>
    </row>
    <row r="2174">
      <c r="D2174" s="46"/>
    </row>
    <row r="2175">
      <c r="D2175" s="46"/>
    </row>
    <row r="2176">
      <c r="D2176" s="46"/>
    </row>
    <row r="2177">
      <c r="D2177" s="46"/>
    </row>
    <row r="2178">
      <c r="D2178" s="46"/>
    </row>
    <row r="2179">
      <c r="D2179" s="46"/>
    </row>
    <row r="2180">
      <c r="D2180" s="46"/>
    </row>
    <row r="2181">
      <c r="D2181" s="46"/>
    </row>
    <row r="2182">
      <c r="D2182" s="46"/>
    </row>
    <row r="2183">
      <c r="D2183" s="46"/>
    </row>
    <row r="2184">
      <c r="D2184" s="46"/>
    </row>
    <row r="2185">
      <c r="D2185" s="46"/>
    </row>
    <row r="2186">
      <c r="D2186" s="46"/>
    </row>
    <row r="2187">
      <c r="D2187" s="46"/>
    </row>
    <row r="2188">
      <c r="D2188" s="46"/>
    </row>
    <row r="2189">
      <c r="D2189" s="46"/>
    </row>
    <row r="2190">
      <c r="D2190" s="46"/>
    </row>
    <row r="2191">
      <c r="D2191" s="46"/>
    </row>
    <row r="2192">
      <c r="D2192" s="46"/>
    </row>
    <row r="2193">
      <c r="D2193" s="46"/>
    </row>
    <row r="2194">
      <c r="D2194" s="46"/>
    </row>
    <row r="2195">
      <c r="D2195" s="46"/>
    </row>
    <row r="2196">
      <c r="D2196" s="46"/>
    </row>
    <row r="2197">
      <c r="D2197" s="46"/>
    </row>
    <row r="2198">
      <c r="D2198" s="46"/>
    </row>
    <row r="2199">
      <c r="D2199" s="46"/>
    </row>
    <row r="2200">
      <c r="D2200" s="46"/>
    </row>
    <row r="2201">
      <c r="D2201" s="46"/>
    </row>
    <row r="2202">
      <c r="D2202" s="46"/>
    </row>
    <row r="2203">
      <c r="D2203" s="46"/>
    </row>
    <row r="2204">
      <c r="D2204" s="46"/>
    </row>
    <row r="2205">
      <c r="D2205" s="46"/>
    </row>
    <row r="2206">
      <c r="D2206" s="46"/>
    </row>
    <row r="2207">
      <c r="D2207" s="46"/>
    </row>
    <row r="2208">
      <c r="D2208" s="46"/>
    </row>
    <row r="2209">
      <c r="D2209" s="46"/>
    </row>
    <row r="2210">
      <c r="D2210" s="46"/>
    </row>
    <row r="2211">
      <c r="D2211" s="46"/>
    </row>
    <row r="2212">
      <c r="D2212" s="46"/>
    </row>
    <row r="2213">
      <c r="D2213" s="46"/>
    </row>
    <row r="2214">
      <c r="D2214" s="46"/>
    </row>
    <row r="2215">
      <c r="D2215" s="46"/>
    </row>
    <row r="2216">
      <c r="D2216" s="46"/>
    </row>
    <row r="2217">
      <c r="D2217" s="46"/>
    </row>
    <row r="2218">
      <c r="D2218" s="46"/>
    </row>
    <row r="2219">
      <c r="D2219" s="46"/>
    </row>
    <row r="2220">
      <c r="D2220" s="46"/>
    </row>
    <row r="2221">
      <c r="D2221" s="46"/>
    </row>
    <row r="2222">
      <c r="D2222" s="46"/>
    </row>
    <row r="2223">
      <c r="D2223" s="46"/>
    </row>
    <row r="2224">
      <c r="D2224" s="46"/>
    </row>
    <row r="2225">
      <c r="D2225" s="46"/>
    </row>
    <row r="2226">
      <c r="D2226" s="46"/>
    </row>
    <row r="2227">
      <c r="D2227" s="46"/>
    </row>
    <row r="2228">
      <c r="D2228" s="46"/>
    </row>
    <row r="2229">
      <c r="D2229" s="46"/>
    </row>
    <row r="2230">
      <c r="D2230" s="46"/>
    </row>
    <row r="2231">
      <c r="D2231" s="46"/>
    </row>
    <row r="2232">
      <c r="D2232" s="46"/>
    </row>
    <row r="2233">
      <c r="D2233" s="46"/>
    </row>
    <row r="2234">
      <c r="D2234" s="46"/>
    </row>
    <row r="2235">
      <c r="D2235" s="46"/>
    </row>
    <row r="2236">
      <c r="D2236" s="46"/>
    </row>
    <row r="2237">
      <c r="D2237" s="46"/>
    </row>
    <row r="2238">
      <c r="D2238" s="46"/>
    </row>
    <row r="2239">
      <c r="D2239" s="46"/>
    </row>
    <row r="2240">
      <c r="D2240" s="46"/>
    </row>
    <row r="2241">
      <c r="D2241" s="46"/>
    </row>
    <row r="2242">
      <c r="D2242" s="46"/>
    </row>
    <row r="2243">
      <c r="D2243" s="46"/>
    </row>
    <row r="2244">
      <c r="D2244" s="46"/>
    </row>
    <row r="2245">
      <c r="D2245" s="46"/>
    </row>
    <row r="2246">
      <c r="D2246" s="46"/>
    </row>
    <row r="2247">
      <c r="D2247" s="46"/>
    </row>
    <row r="2248">
      <c r="D2248" s="46"/>
    </row>
    <row r="2249">
      <c r="D2249" s="46"/>
    </row>
    <row r="2250">
      <c r="D2250" s="46"/>
    </row>
    <row r="2251">
      <c r="D2251" s="46"/>
    </row>
    <row r="2252">
      <c r="D2252" s="46"/>
    </row>
    <row r="2253">
      <c r="D2253" s="46"/>
    </row>
    <row r="2254">
      <c r="D2254" s="46"/>
    </row>
    <row r="2255">
      <c r="D2255" s="46"/>
    </row>
    <row r="2256">
      <c r="D2256" s="46"/>
    </row>
    <row r="2257">
      <c r="D2257" s="46"/>
    </row>
    <row r="2258">
      <c r="D2258" s="46"/>
    </row>
    <row r="2259">
      <c r="D2259" s="46"/>
    </row>
    <row r="2260">
      <c r="D2260" s="46"/>
    </row>
    <row r="2261">
      <c r="D2261" s="46"/>
    </row>
    <row r="2262">
      <c r="D2262" s="46"/>
    </row>
    <row r="2263">
      <c r="D2263" s="46"/>
    </row>
    <row r="2264">
      <c r="D2264" s="46"/>
    </row>
    <row r="2265">
      <c r="D2265" s="46"/>
    </row>
    <row r="2266">
      <c r="D2266" s="46"/>
    </row>
    <row r="2267">
      <c r="D2267" s="46"/>
    </row>
    <row r="2268">
      <c r="D2268" s="46"/>
    </row>
    <row r="2269">
      <c r="D2269" s="46"/>
    </row>
    <row r="2270">
      <c r="D2270" s="46"/>
    </row>
    <row r="2271">
      <c r="D2271" s="46"/>
    </row>
    <row r="2272">
      <c r="D2272" s="46"/>
    </row>
    <row r="2273">
      <c r="D2273" s="46"/>
    </row>
    <row r="2274">
      <c r="D2274" s="46"/>
    </row>
    <row r="2275">
      <c r="D2275" s="46"/>
    </row>
    <row r="2276">
      <c r="D2276" s="46"/>
    </row>
    <row r="2277">
      <c r="D2277" s="46"/>
    </row>
    <row r="2278">
      <c r="D2278" s="46"/>
    </row>
    <row r="2279">
      <c r="D2279" s="46"/>
    </row>
    <row r="2280">
      <c r="D2280" s="46"/>
    </row>
    <row r="2281">
      <c r="D2281" s="46"/>
    </row>
    <row r="2282">
      <c r="D2282" s="46"/>
    </row>
    <row r="2283">
      <c r="D2283" s="46"/>
    </row>
    <row r="2284">
      <c r="D2284" s="46"/>
    </row>
    <row r="2285">
      <c r="D2285" s="46"/>
    </row>
    <row r="2286">
      <c r="D2286" s="46"/>
    </row>
    <row r="2287">
      <c r="D2287" s="46"/>
    </row>
    <row r="2288">
      <c r="D2288" s="46"/>
    </row>
    <row r="2289">
      <c r="D2289" s="46"/>
    </row>
    <row r="2290">
      <c r="D2290" s="46"/>
    </row>
    <row r="2291">
      <c r="D2291" s="46"/>
    </row>
    <row r="2292">
      <c r="D2292" s="46"/>
    </row>
    <row r="2293">
      <c r="D2293" s="46"/>
    </row>
    <row r="2294">
      <c r="D2294" s="46"/>
    </row>
    <row r="2295">
      <c r="D2295" s="46"/>
    </row>
    <row r="2296">
      <c r="D2296" s="46"/>
    </row>
    <row r="2297">
      <c r="D2297" s="46"/>
    </row>
    <row r="2298">
      <c r="D2298" s="46"/>
    </row>
    <row r="2299">
      <c r="D2299" s="46"/>
    </row>
    <row r="2300">
      <c r="D2300" s="46"/>
    </row>
    <row r="2301">
      <c r="D2301" s="46"/>
    </row>
    <row r="2302">
      <c r="D2302" s="46"/>
    </row>
    <row r="2303">
      <c r="D2303" s="46"/>
    </row>
    <row r="2304">
      <c r="D2304" s="46"/>
    </row>
    <row r="2305">
      <c r="D2305" s="46"/>
    </row>
    <row r="2306">
      <c r="D2306" s="46"/>
    </row>
    <row r="2307">
      <c r="D2307" s="46"/>
    </row>
    <row r="2308">
      <c r="D2308" s="46"/>
    </row>
    <row r="2309">
      <c r="D2309" s="46"/>
    </row>
    <row r="2310">
      <c r="D2310" s="46"/>
    </row>
    <row r="2311">
      <c r="D2311" s="46"/>
    </row>
    <row r="2312">
      <c r="D2312" s="46"/>
    </row>
    <row r="2313">
      <c r="D2313" s="46"/>
    </row>
    <row r="2314">
      <c r="D2314" s="46"/>
    </row>
    <row r="2315">
      <c r="D2315" s="46"/>
    </row>
    <row r="2316">
      <c r="D2316" s="46"/>
    </row>
    <row r="2317">
      <c r="D2317" s="46"/>
    </row>
    <row r="2318">
      <c r="D2318" s="46"/>
    </row>
    <row r="2319">
      <c r="D2319" s="46"/>
    </row>
    <row r="2320">
      <c r="D2320" s="46"/>
    </row>
    <row r="2321">
      <c r="D2321" s="46"/>
    </row>
    <row r="2322">
      <c r="D2322" s="46"/>
    </row>
    <row r="2323">
      <c r="D2323" s="46"/>
    </row>
    <row r="2324">
      <c r="D2324" s="46"/>
    </row>
    <row r="2325">
      <c r="D2325" s="46"/>
    </row>
    <row r="2326">
      <c r="D2326" s="46"/>
    </row>
    <row r="2327">
      <c r="D2327" s="46"/>
    </row>
    <row r="2328">
      <c r="D2328" s="46"/>
    </row>
    <row r="2329">
      <c r="D2329" s="46"/>
    </row>
    <row r="2330">
      <c r="D2330" s="46"/>
    </row>
    <row r="2331">
      <c r="D2331" s="46"/>
    </row>
    <row r="2332">
      <c r="D2332" s="46"/>
    </row>
    <row r="2333">
      <c r="D2333" s="46"/>
    </row>
    <row r="2334">
      <c r="D2334" s="46"/>
    </row>
    <row r="2335">
      <c r="D2335" s="46"/>
    </row>
    <row r="2336">
      <c r="D2336" s="46"/>
    </row>
    <row r="2337">
      <c r="D2337" s="46"/>
    </row>
    <row r="2338">
      <c r="D2338" s="46"/>
    </row>
    <row r="2339">
      <c r="D2339" s="46"/>
    </row>
    <row r="2340">
      <c r="D2340" s="46"/>
    </row>
    <row r="2341">
      <c r="D2341" s="46"/>
    </row>
    <row r="2342">
      <c r="D2342" s="46"/>
    </row>
    <row r="2343">
      <c r="D2343" s="46"/>
    </row>
    <row r="2344">
      <c r="D2344" s="46"/>
    </row>
    <row r="2345">
      <c r="D2345" s="46"/>
    </row>
    <row r="2346">
      <c r="D2346" s="46"/>
    </row>
    <row r="2347">
      <c r="D2347" s="46"/>
    </row>
    <row r="2348">
      <c r="D2348" s="46"/>
    </row>
    <row r="2349">
      <c r="D2349" s="46"/>
    </row>
    <row r="2350">
      <c r="D2350" s="46"/>
    </row>
    <row r="2351">
      <c r="D2351" s="46"/>
    </row>
    <row r="2352">
      <c r="D2352" s="46"/>
    </row>
    <row r="2353">
      <c r="D2353" s="46"/>
    </row>
    <row r="2354">
      <c r="D2354" s="46"/>
    </row>
    <row r="2355">
      <c r="D2355" s="46"/>
    </row>
    <row r="2356">
      <c r="D2356" s="46"/>
    </row>
    <row r="2357">
      <c r="D2357" s="46"/>
    </row>
    <row r="2358">
      <c r="D2358" s="46"/>
    </row>
    <row r="2359">
      <c r="D2359" s="46"/>
    </row>
    <row r="2360">
      <c r="D2360" s="46"/>
    </row>
    <row r="2361">
      <c r="D2361" s="46"/>
    </row>
    <row r="2362">
      <c r="D2362" s="46"/>
    </row>
    <row r="2363">
      <c r="D2363" s="46"/>
    </row>
    <row r="2364">
      <c r="D2364" s="46"/>
    </row>
    <row r="2365">
      <c r="D2365" s="46"/>
    </row>
    <row r="2366">
      <c r="D2366" s="46"/>
    </row>
    <row r="2367">
      <c r="D2367" s="46"/>
    </row>
  </sheetData>
  <conditionalFormatting sqref="M1:M2367 P14:P2367">
    <cfRule type="colorScale" priority="1">
      <colorScale>
        <cfvo type="min"/>
        <cfvo type="percentile" val="50"/>
        <cfvo type="max"/>
        <color rgb="FFE67C73"/>
        <color rgb="FFB7E1CD"/>
        <color rgb="FF57BB8A"/>
      </colorScale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23.14"/>
  </cols>
  <sheetData>
    <row r="1" ht="85.5" customHeight="1">
      <c r="A1" s="48" t="s">
        <v>264</v>
      </c>
      <c r="C1" s="49">
        <f>Pets!$I$275</f>
        <v>0</v>
      </c>
      <c r="E1" s="50">
        <f>TODAY()</f>
        <v>44967</v>
      </c>
    </row>
    <row r="2" ht="117.0" customHeight="1">
      <c r="A2" s="39" t="str">
        <f>IMAGE(CONCATENATE("https://collect-all-pets.github.io/assets/pets/", if(not(isblank(Pets!H2)),"titanium",if(not(isblank(Pets!G2)),"obsidian",if(not(isblank(Pets!F2)),"diamond",if(not(isblank(Pets!E2)),"gold",if(not(isblank(Pets!D2)),"chrome","unknown"))))) ,"/001.png"))</f>
        <v/>
      </c>
      <c r="B2" s="39" t="str">
        <f>IMAGE(CONCATENATE("https://collect-all-pets.github.io/assets/pets/", if(not(isblank(Pets!H3)),"titanium",if(not(isblank(Pets!G3)),"obsidian",if(not(isblank(Pets!F3)),"diamond",if(not(isblank(Pets!E3)),"gold",if(not(isblank(Pets!D3)),"chrome","unknown"))))) ,"/002.png"))</f>
        <v/>
      </c>
      <c r="C2" s="39" t="str">
        <f>IMAGE(CONCATENATE("https://collect-all-pets.github.io/assets/pets/", if(not(isblank(Pets!H4)),"titanium",if(not(isblank(Pets!G4)),"obsidian",if(not(isblank(Pets!F4)),"diamond",if(not(isblank(Pets!E4)),"gold",if(not(isblank(Pets!D4)),"chrome","unknown"))))) ,"/003.png"))</f>
        <v/>
      </c>
      <c r="D2" s="39" t="str">
        <f>IMAGE(CONCATENATE("https://collect-all-pets.github.io/assets/pets/", if(not(isblank(Pets!H5)),"titanium",if(not(isblank(Pets!G5)),"obsidian",if(not(isblank(Pets!F5)),"diamond",if(not(isblank(Pets!E5)),"gold",if(not(isblank(Pets!D5)),"chrome","unknown"))))) ,"/004.png"))</f>
        <v/>
      </c>
      <c r="E2" s="39" t="str">
        <f>IMAGE(CONCATENATE("https://collect-all-pets.github.io/assets/pets/", if(not(isblank(Pets!H6)),"titanium",if(not(isblank(Pets!G6)),"obsidian",if(not(isblank(Pets!F6)),"diamond",if(not(isblank(Pets!E6)),"gold",if(not(isblank(Pets!D6)),"chrome","unknown"))))) ,"/005.png"))</f>
        <v/>
      </c>
      <c r="F2" s="9" t="str">
        <f>IMAGE(CONCATENATE("https://collect-all-pets.github.io/assets/pets/", if(not(isblank(Pets!H7)),"titanium",if(not(isblank(Pets!G7)),"obsidian",if(not(isblank(Pets!F7)),"diamond",if(not(isblank(Pets!E7)),"gold",if(not(isblank(Pets!D7)),"chrome","unknown"))))) ,"/006.png"))</f>
        <v/>
      </c>
    </row>
    <row r="3" ht="117.0" customHeight="1">
      <c r="A3" s="39" t="str">
        <f>IMAGE(CONCATENATE("https://collect-all-pets.github.io/assets/pets/", if(not(isblank(Pets!H8)),"titanium",if(not(isblank(Pets!G8)),"obsidian",if(not(isblank(Pets!F8)),"diamond",if(not(isblank(Pets!E8)),"gold",if(not(isblank(Pets!D8)),"chrome","unknown"))))) ,"/007.png"))</f>
        <v/>
      </c>
      <c r="B3" s="39" t="str">
        <f>IMAGE(CONCATENATE("https://collect-all-pets.github.io/assets/pets/", if(not(isblank(Pets!H9)),"titanium",if(not(isblank(Pets!G9)),"obsidian",if(not(isblank(Pets!F9)),"diamond",if(not(isblank(Pets!E9)),"gold",if(not(isblank(Pets!D9)),"chrome","unknown"))))) ,"/008.png"))</f>
        <v/>
      </c>
      <c r="C3" s="39" t="str">
        <f>IMAGE(CONCATENATE("https://collect-all-pets.github.io/assets/pets/", if(not(isblank(Pets!H10)),"titanium",if(not(isblank(Pets!G10)),"obsidian",if(not(isblank(Pets!F10)),"diamond",if(not(isblank(Pets!E10)),"gold",if(not(isblank(Pets!D10)),"chrome","unknown"))))) ,"/009.png"))</f>
        <v/>
      </c>
      <c r="D3" s="39" t="str">
        <f>IMAGE(CONCATENATE("https://collect-all-pets.github.io/assets/pets/", if(not(isblank(Pets!H11)),"titanium",if(not(isblank(Pets!G11)),"obsidian",if(not(isblank(Pets!F11)),"diamond",if(not(isblank(Pets!E11)),"gold",if(not(isblank(Pets!D11)),"chrome","unknown"))))) ,"/010.png"))</f>
        <v/>
      </c>
      <c r="E3" s="39" t="str">
        <f>IMAGE(CONCATENATE("https://collect-all-pets.github.io/assets/pets/", if(not(isblank(Pets!H12)),"titanium",if(not(isblank(Pets!G12)),"obsidian",if(not(isblank(Pets!F12)),"diamond",if(not(isblank(Pets!E12)),"gold",if(not(isblank(Pets!D12)),"chrome","unknown"))))) ,"/011.png"))</f>
        <v/>
      </c>
      <c r="F3" s="9" t="str">
        <f>IMAGE(CONCATENATE("https://collect-all-pets.github.io/assets/pets/", if(not(isblank(Pets!H13)),"titanium",if(not(isblank(Pets!G13)),"obsidian",if(not(isblank(Pets!F13)),"diamond",if(not(isblank(Pets!E13)),"gold",if(not(isblank(Pets!D13)),"chrome","unknown"))))) ,"/012.png"))</f>
        <v/>
      </c>
    </row>
    <row r="4" ht="117.0" customHeight="1">
      <c r="A4" s="39" t="str">
        <f>IMAGE(CONCATENATE("https://collect-all-pets.github.io/assets/pets/", if(not(isblank(Pets!H14)),"titanium",if(not(isblank(Pets!G14)),"obsidian",if(not(isblank(Pets!F14)),"diamond",if(not(isblank(Pets!E14)),"gold",if(not(isblank(Pets!D14)),"chrome","unknown"))))) ,"/013.png"))</f>
        <v/>
      </c>
      <c r="B4" s="39" t="str">
        <f>IMAGE(CONCATENATE("https://collect-all-pets.github.io/assets/pets/", if(not(isblank(Pets!H15)),"titanium",if(not(isblank(Pets!G15)),"obsidian",if(not(isblank(Pets!F15)),"diamond",if(not(isblank(Pets!E15)),"gold",if(not(isblank(Pets!D15)),"chrome","unknown"))))) ,"/014.png"))</f>
        <v/>
      </c>
      <c r="C4" s="39" t="str">
        <f>IMAGE(CONCATENATE("https://collect-all-pets.github.io/assets/pets/", if(not(isblank(Pets!H16)),"titanium",if(not(isblank(Pets!G16)),"obsidian",if(not(isblank(Pets!F16)),"diamond",if(not(isblank(Pets!E16)),"gold",if(not(isblank(Pets!D16)),"chrome","unknown"))))) ,"/015.png"))</f>
        <v/>
      </c>
      <c r="D4" s="39" t="str">
        <f>IMAGE(CONCATENATE("https://collect-all-pets.github.io/assets/pets/", if(not(isblank(Pets!H17)),"titanium",if(not(isblank(Pets!G17)),"obsidian",if(not(isblank(Pets!F17)),"diamond",if(not(isblank(Pets!E17)),"gold",if(not(isblank(Pets!D17)),"chrome","unknown"))))) ,"/016.png"))</f>
        <v/>
      </c>
      <c r="E4" s="39" t="str">
        <f>IMAGE(CONCATENATE("https://collect-all-pets.github.io/assets/pets/", if(not(isblank(Pets!H18)),"titanium",if(not(isblank(Pets!G18)),"obsidian",if(not(isblank(Pets!F18)),"diamond",if(not(isblank(Pets!E18)),"gold",if(not(isblank(Pets!D18)),"chrome","unknown"))))) ,"/017.png"))</f>
        <v/>
      </c>
      <c r="F4" s="9" t="str">
        <f>IMAGE(CONCATENATE("https://collect-all-pets.github.io/assets/pets/", if(not(isblank(Pets!H19)),"titanium",if(not(isblank(Pets!G19)),"obsidian",if(not(isblank(Pets!F19)),"diamond",if(not(isblank(Pets!E19)),"gold",if(not(isblank(Pets!D19)),"chrome","unknown"))))) ,"/018.png"))</f>
        <v/>
      </c>
    </row>
    <row r="5" ht="117.0" customHeight="1">
      <c r="A5" s="39" t="str">
        <f>IMAGE(CONCATENATE("https://collect-all-pets.github.io/assets/pets/", if(not(isblank(Pets!H20)),"titanium",if(not(isblank(Pets!G20)),"obsidian",if(not(isblank(Pets!F20)),"diamond",if(not(isblank(Pets!E20)),"gold",if(not(isblank(Pets!D20)),"chrome","unknown"))))) ,"/019.png"))</f>
        <v/>
      </c>
      <c r="B5" s="39" t="str">
        <f>IMAGE(CONCATENATE("https://collect-all-pets.github.io/assets/pets/", if(not(isblank(Pets!H21)),"titanium",if(not(isblank(Pets!G21)),"obsidian",if(not(isblank(Pets!F21)),"diamond",if(not(isblank(Pets!E21)),"gold",if(not(isblank(Pets!D21)),"chrome","unknown"))))) ,"/020.png"))</f>
        <v/>
      </c>
      <c r="C5" s="39" t="str">
        <f>IMAGE(CONCATENATE("https://collect-all-pets.github.io/assets/pets/", if(not(isblank(Pets!H22)),"titanium",if(not(isblank(Pets!G22)),"obsidian",if(not(isblank(Pets!F22)),"diamond",if(not(isblank(Pets!E22)),"gold",if(not(isblank(Pets!D22)),"chrome","unknown"))))) ,"/021.png"))</f>
        <v/>
      </c>
      <c r="D5" s="39" t="str">
        <f>IMAGE(CONCATENATE("https://collect-all-pets.github.io/assets/pets/", if(not(isblank(Pets!H23)),"titanium",if(not(isblank(Pets!G23)),"obsidian",if(not(isblank(Pets!F23)),"diamond",if(not(isblank(Pets!E23)),"gold",if(not(isblank(Pets!D23)),"chrome","unknown"))))) ,"/022.png"))</f>
        <v/>
      </c>
      <c r="E5" s="39" t="str">
        <f>IMAGE(CONCATENATE("https://collect-all-pets.github.io/assets/pets/", if(not(isblank(Pets!H24)),"titanium",if(not(isblank(Pets!G24)),"obsidian",if(not(isblank(Pets!F24)),"diamond",if(not(isblank(Pets!E24)),"gold",if(not(isblank(Pets!D24)),"chrome","unknown"))))) ,"/023.png"))</f>
        <v/>
      </c>
      <c r="F5" s="9" t="str">
        <f>IMAGE(CONCATENATE("https://collect-all-pets.github.io/assets/pets/", if(not(isblank(Pets!H25)),"titanium",if(not(isblank(Pets!G25)),"obsidian",if(not(isblank(Pets!F25)),"diamond",if(not(isblank(Pets!E25)),"gold",if(not(isblank(Pets!D25)),"chrome","unknown"))))) ,"/024.png"))</f>
        <v/>
      </c>
    </row>
    <row r="6" ht="117.0" customHeight="1">
      <c r="A6" s="39" t="str">
        <f>IMAGE(CONCATENATE("https://collect-all-pets.github.io/assets/pets/", if(not(isblank(Pets!H26)),"titanium",if(not(isblank(Pets!G26)),"obsidian",if(not(isblank(Pets!F26)),"diamond",if(not(isblank(Pets!E26)),"gold",if(not(isblank(Pets!D26)),"chrome","unknown"))))) ,"/025.png"))</f>
        <v/>
      </c>
      <c r="B6" s="39" t="str">
        <f>IMAGE(CONCATENATE("https://collect-all-pets.github.io/assets/pets/", if(not(isblank(Pets!H27)),"titanium",if(not(isblank(Pets!G27)),"obsidian",if(not(isblank(Pets!F27)),"diamond",if(not(isblank(Pets!E27)),"gold",if(not(isblank(Pets!D27)),"chrome","unknown"))))) ,"/026.png"))</f>
        <v/>
      </c>
      <c r="C6" s="39" t="str">
        <f>IMAGE(CONCATENATE("https://collect-all-pets.github.io/assets/pets/", if(not(isblank(Pets!H28)),"titanium",if(not(isblank(Pets!G28)),"obsidian",if(not(isblank(Pets!F28)),"diamond",if(not(isblank(Pets!E28)),"gold",if(not(isblank(Pets!D28)),"chrome","unknown"))))) ,"/027.png"))</f>
        <v/>
      </c>
      <c r="D6" s="39" t="str">
        <f>IMAGE(CONCATENATE("https://collect-all-pets.github.io/assets/pets/", if(not(isblank(Pets!H29)),"titanium",if(not(isblank(Pets!G29)),"obsidian",if(not(isblank(Pets!F29)),"diamond",if(not(isblank(Pets!E29)),"gold",if(not(isblank(Pets!D29)),"chrome","unknown"))))) ,"/028.png"))</f>
        <v/>
      </c>
      <c r="E6" s="39" t="str">
        <f>IMAGE(CONCATENATE("https://collect-all-pets.github.io/assets/pets/", if(not(isblank(Pets!H30)),"titanium",if(not(isblank(Pets!G30)),"obsidian",if(not(isblank(Pets!F30)),"diamond",if(not(isblank(Pets!E30)),"gold",if(not(isblank(Pets!D30)),"chrome","unknown"))))) ,"/029.png"))</f>
        <v/>
      </c>
      <c r="F6" s="9" t="str">
        <f>IMAGE(CONCATENATE("https://collect-all-pets.github.io/assets/pets/", if(not(isblank(Pets!H31)),"titanium",if(not(isblank(Pets!G31)),"obsidian",if(not(isblank(Pets!F31)),"diamond",if(not(isblank(Pets!E31)),"gold",if(not(isblank(Pets!D31)),"chrome","unknown"))))) ,"/030.png"))</f>
        <v/>
      </c>
    </row>
    <row r="7" ht="117.0" customHeight="1">
      <c r="A7" s="39" t="str">
        <f>IMAGE(CONCATENATE("https://collect-all-pets.github.io/assets/pets/", if(not(isblank(Pets!H32)),"titanium",if(not(isblank(Pets!G32)),"obsidian",if(not(isblank(Pets!F32)),"diamond",if(not(isblank(Pets!E32)),"gold",if(not(isblank(Pets!D32)),"chrome","unknown"))))) ,"/031.png"))</f>
        <v/>
      </c>
      <c r="B7" s="39" t="str">
        <f>IMAGE(CONCATENATE("https://collect-all-pets.github.io/assets/pets/", if(not(isblank(Pets!H33)),"titanium",if(not(isblank(Pets!G33)),"obsidian",if(not(isblank(Pets!F33)),"diamond",if(not(isblank(Pets!E33)),"gold",if(not(isblank(Pets!D33)),"chrome","unknown"))))) ,"/032.png"))</f>
        <v/>
      </c>
      <c r="C7" s="39" t="str">
        <f>IMAGE(CONCATENATE("https://collect-all-pets.github.io/assets/pets/", if(not(isblank(Pets!H34)),"titanium",if(not(isblank(Pets!G34)),"obsidian",if(not(isblank(Pets!F34)),"diamond",if(not(isblank(Pets!E34)),"gold",if(not(isblank(Pets!D34)),"chrome","unknown"))))) ,"/033.png"))</f>
        <v/>
      </c>
      <c r="D7" s="39" t="str">
        <f>IMAGE(CONCATENATE("https://collect-all-pets.github.io/assets/pets/", if(not(isblank(Pets!H35)),"titanium",if(not(isblank(Pets!G35)),"obsidian",if(not(isblank(Pets!F35)),"diamond",if(not(isblank(Pets!E35)),"gold",if(not(isblank(Pets!D35)),"chrome","unknown"))))) ,"/034.png"))</f>
        <v/>
      </c>
      <c r="E7" s="39" t="str">
        <f>IMAGE(CONCATENATE("https://collect-all-pets.github.io/assets/pets/", if(not(isblank(Pets!H36)),"titanium",if(not(isblank(Pets!G36)),"obsidian",if(not(isblank(Pets!F36)),"diamond",if(not(isblank(Pets!E36)),"gold",if(not(isblank(Pets!D36)),"chrome","unknown"))))) ,"/035.png"))</f>
        <v/>
      </c>
      <c r="F7" s="9" t="str">
        <f>IMAGE(CONCATENATE("https://collect-all-pets.github.io/assets/pets/", if(not(isblank(Pets!H37)),"titanium",if(not(isblank(Pets!G37)),"obsidian",if(not(isblank(Pets!F37)),"diamond",if(not(isblank(Pets!E37)),"gold",if(not(isblank(Pets!D37)),"chrome","unknown"))))) ,"/036.png"))</f>
        <v/>
      </c>
    </row>
    <row r="8" ht="117.0" customHeight="1">
      <c r="A8" s="39" t="str">
        <f>IMAGE(CONCATENATE("https://collect-all-pets.github.io/assets/pets/", if(not(isblank(Pets!H38)),"titanium",if(not(isblank(Pets!G38)),"obsidian",if(not(isblank(Pets!F38)),"diamond",if(not(isblank(Pets!E38)),"gold",if(not(isblank(Pets!D38)),"chrome","unknown"))))) ,"/037.png"))</f>
        <v/>
      </c>
      <c r="B8" s="39" t="str">
        <f>IMAGE(CONCATENATE("https://collect-all-pets.github.io/assets/pets/", if(not(isblank(Pets!H39)),"titanium",if(not(isblank(Pets!G39)),"obsidian",if(not(isblank(Pets!F39)),"diamond",if(not(isblank(Pets!E39)),"gold",if(not(isblank(Pets!D39)),"chrome","unknown"))))) ,"/038.png"))</f>
        <v/>
      </c>
      <c r="C8" s="39" t="str">
        <f>IMAGE(CONCATENATE("https://collect-all-pets.github.io/assets/pets/", if(not(isblank(Pets!H40)),"titanium",if(not(isblank(Pets!G40)),"obsidian",if(not(isblank(Pets!F40)),"diamond",if(not(isblank(Pets!E40)),"gold",if(not(isblank(Pets!D40)),"chrome","unknown"))))) ,"/039.png"))</f>
        <v/>
      </c>
      <c r="D8" s="39" t="str">
        <f>IMAGE(CONCATENATE("https://collect-all-pets.github.io/assets/pets/", if(not(isblank(Pets!H41)),"titanium",if(not(isblank(Pets!G41)),"obsidian",if(not(isblank(Pets!F41)),"diamond",if(not(isblank(Pets!E41)),"gold",if(not(isblank(Pets!D41)),"chrome","unknown"))))) ,"/040.png"))</f>
        <v/>
      </c>
      <c r="E8" s="39" t="str">
        <f>IMAGE(CONCATENATE("https://collect-all-pets.github.io/assets/pets/", if(not(isblank(Pets!H42)),"titanium",if(not(isblank(Pets!G42)),"obsidian",if(not(isblank(Pets!F42)),"diamond",if(not(isblank(Pets!E42)),"gold",if(not(isblank(Pets!D42)),"chrome","unknown"))))) ,"/041.png"))</f>
        <v/>
      </c>
      <c r="F8" s="9" t="str">
        <f>IMAGE(CONCATENATE("https://collect-all-pets.github.io/assets/pets/", if(not(isblank(Pets!H43)),"titanium",if(not(isblank(Pets!G43)),"obsidian",if(not(isblank(Pets!F43)),"diamond",if(not(isblank(Pets!E43)),"gold",if(not(isblank(Pets!D43)),"chrome","unknown"))))) ,"/042.png"))</f>
        <v/>
      </c>
    </row>
    <row r="9" ht="117.0" customHeight="1">
      <c r="A9" s="39" t="str">
        <f>IMAGE(CONCATENATE("https://collect-all-pets.github.io/assets/pets/", if(not(isblank(Pets!H48)),"titanium",if(not(isblank(Pets!G48)),"obsidian",if(not(isblank(Pets!F48)),"diamond",if(not(isblank(Pets!E48)),"gold",if(not(isblank(Pets!D48)),"chrome","unknown"))))) ,"/043.png"))</f>
        <v/>
      </c>
      <c r="B9" s="39" t="str">
        <f>IMAGE(CONCATENATE("https://collect-all-pets.github.io/assets/pets/", if(not(isblank(Pets!H49)),"titanium",if(not(isblank(Pets!G49)),"obsidian",if(not(isblank(Pets!F49)),"diamond",if(not(isblank(Pets!E49)),"gold",if(not(isblank(Pets!D49)),"chrome","unknown"))))) ,"/044.png"))</f>
        <v/>
      </c>
      <c r="C9" s="39" t="str">
        <f>IMAGE(CONCATENATE("https://collect-all-pets.github.io/assets/pets/", if(not(isblank(Pets!H50)),"titanium",if(not(isblank(Pets!G50)),"obsidian",if(not(isblank(Pets!F50)),"diamond",if(not(isblank(Pets!E50)),"gold",if(not(isblank(Pets!D50)),"chrome","unknown"))))) ,"/045.png"))</f>
        <v/>
      </c>
      <c r="D9" s="39" t="str">
        <f>IMAGE(CONCATENATE("https://collect-all-pets.github.io/assets/pets/", if(not(isblank(Pets!H51)),"titanium",if(not(isblank(Pets!G51)),"obsidian",if(not(isblank(Pets!F51)),"diamond",if(not(isblank(Pets!E51)),"gold",if(not(isblank(Pets!D51)),"chrome","unknown"))))) ,"/046.png"))</f>
        <v/>
      </c>
      <c r="E9" s="39" t="str">
        <f>IMAGE(CONCATENATE("https://collect-all-pets.github.io/assets/pets/", if(not(isblank(Pets!H52)),"titanium",if(not(isblank(Pets!G52)),"obsidian",if(not(isblank(Pets!F52)),"diamond",if(not(isblank(Pets!E52)),"gold",if(not(isblank(Pets!D52)),"chrome","unknown"))))) ,"/047.png"))</f>
        <v/>
      </c>
      <c r="F9" s="9" t="str">
        <f>IMAGE(CONCATENATE("https://collect-all-pets.github.io/assets/pets/", if(not(isblank(Pets!H53)),"titanium",if(not(isblank(Pets!G53)),"obsidian",if(not(isblank(Pets!F53)),"diamond",if(not(isblank(Pets!E53)),"gold",if(not(isblank(Pets!D53)),"chrome","unknown"))))) ,"/048.png"))</f>
        <v/>
      </c>
    </row>
    <row r="10" ht="117.0" customHeight="1">
      <c r="A10" s="39" t="str">
        <f>IMAGE(CONCATENATE("https://collect-all-pets.github.io/assets/pets/", if(not(isblank(Pets!H54)),"titanium",if(not(isblank(Pets!G54)),"obsidian",if(not(isblank(Pets!F54)),"diamond",if(not(isblank(Pets!E54)),"gold",if(not(isblank(Pets!D54)),"chrome","unknown"))))) ,"/049.png"))</f>
        <v/>
      </c>
      <c r="B10" s="39" t="str">
        <f>IMAGE(CONCATENATE("https://collect-all-pets.github.io/assets/pets/", if(not(isblank(Pets!H55)),"titanium",if(not(isblank(Pets!G55)),"obsidian",if(not(isblank(Pets!F55)),"diamond",if(not(isblank(Pets!E55)),"gold",if(not(isblank(Pets!D55)),"chrome","unknown"))))) ,"/050.png"))</f>
        <v/>
      </c>
      <c r="C10" s="39" t="str">
        <f>IMAGE(CONCATENATE("https://collect-all-pets.github.io/assets/pets/", if(not(isblank(Pets!H56)),"titanium",if(not(isblank(Pets!G56)),"obsidian",if(not(isblank(Pets!F56)),"diamond",if(not(isblank(Pets!E56)),"gold",if(not(isblank(Pets!D56)),"chrome","unknown"))))) ,"/051.png"))</f>
        <v/>
      </c>
      <c r="D10" s="39" t="str">
        <f>IMAGE(CONCATENATE("https://collect-all-pets.github.io/assets/pets/", if(not(isblank(Pets!H57)),"titanium",if(not(isblank(Pets!G57)),"obsidian",if(not(isblank(Pets!F57)),"diamond",if(not(isblank(Pets!E57)),"gold",if(not(isblank(Pets!D57)),"chrome","unknown"))))) ,"/052.png"))</f>
        <v/>
      </c>
      <c r="E10" s="39" t="str">
        <f>IMAGE(CONCATENATE("https://collect-all-pets.github.io/assets/pets/", if(not(isblank(Pets!H58)),"titanium",if(not(isblank(Pets!G58)),"obsidian",if(not(isblank(Pets!F58)),"diamond",if(not(isblank(Pets!E58)),"gold",if(not(isblank(Pets!D58)),"chrome","unknown"))))) ,"/053.png"))</f>
        <v/>
      </c>
      <c r="F10" s="9" t="str">
        <f>IMAGE(CONCATENATE("https://collect-all-pets.github.io/assets/pets/", if(not(isblank(Pets!H59)),"titanium",if(not(isblank(Pets!G59)),"obsidian",if(not(isblank(Pets!F59)),"diamond",if(not(isblank(Pets!E59)),"gold",if(not(isblank(Pets!D59)),"chrome","unknown"))))) ,"/054.png"))</f>
        <v/>
      </c>
    </row>
    <row r="11" ht="117.0" customHeight="1">
      <c r="A11" s="39" t="str">
        <f>IMAGE(CONCATENATE("https://collect-all-pets.github.io/assets/pets/", if(not(isblank(Pets!H60)),"titanium",if(not(isblank(Pets!G60)),"obsidian",if(not(isblank(Pets!F60)),"diamond",if(not(isblank(Pets!E60)),"gold",if(not(isblank(Pets!D60)),"chrome","unknown"))))) ,"/055.png"))</f>
        <v/>
      </c>
      <c r="B11" s="39" t="str">
        <f>IMAGE(CONCATENATE("https://collect-all-pets.github.io/assets/pets/", if(not(isblank(Pets!H61)),"titanium",if(not(isblank(Pets!G61)),"obsidian",if(not(isblank(Pets!F61)),"diamond",if(not(isblank(Pets!E61)),"gold",if(not(isblank(Pets!D61)),"chrome","unknown"))))) ,"/056.png"))</f>
        <v/>
      </c>
      <c r="C11" s="39" t="str">
        <f>IMAGE(CONCATENATE("https://collect-all-pets.github.io/assets/pets/", if(not(isblank(Pets!H62)),"titanium",if(not(isblank(Pets!G62)),"obsidian",if(not(isblank(Pets!F62)),"diamond",if(not(isblank(Pets!E62)),"gold",if(not(isblank(Pets!D62)),"chrome","unknown"))))) ,"/057.png"))</f>
        <v/>
      </c>
      <c r="D11" s="39" t="str">
        <f>IMAGE(CONCATENATE("https://collect-all-pets.github.io/assets/pets/", if(not(isblank(Pets!H63)),"titanium",if(not(isblank(Pets!G63)),"obsidian",if(not(isblank(Pets!F63)),"diamond",if(not(isblank(Pets!E63)),"gold",if(not(isblank(Pets!D63)),"chrome","unknown"))))) ,"/058.png"))</f>
        <v/>
      </c>
      <c r="E11" s="39" t="str">
        <f>IMAGE(CONCATENATE("https://collect-all-pets.github.io/assets/pets/", if(not(isblank(Pets!H64)),"titanium",if(not(isblank(Pets!G64)),"obsidian",if(not(isblank(Pets!F64)),"diamond",if(not(isblank(Pets!E64)),"gold",if(not(isblank(Pets!D64)),"chrome","unknown"))))) ,"/059.png"))</f>
        <v/>
      </c>
      <c r="F11" s="9" t="str">
        <f>IMAGE(CONCATENATE("https://collect-all-pets.github.io/assets/pets/", if(not(isblank(Pets!H65)),"titanium",if(not(isblank(Pets!G65)),"obsidian",if(not(isblank(Pets!F65)),"diamond",if(not(isblank(Pets!E65)),"gold",if(not(isblank(Pets!D65)),"chrome","unknown"))))) ,"/060.png"))</f>
        <v/>
      </c>
    </row>
    <row r="12" ht="117.0" customHeight="1">
      <c r="A12" s="39" t="str">
        <f>IMAGE(CONCATENATE("https://collect-all-pets.github.io/assets/pets/", if(not(isblank(Pets!H66)),"titanium",if(not(isblank(Pets!G66)),"obsidian",if(not(isblank(Pets!F66)),"diamond",if(not(isblank(Pets!E66)),"gold",if(not(isblank(Pets!D66)),"chrome","unknown"))))) ,"/061.png"))</f>
        <v/>
      </c>
      <c r="B12" s="39" t="str">
        <f>IMAGE(CONCATENATE("https://collect-all-pets.github.io/assets/pets/", if(not(isblank(Pets!H67)),"titanium",if(not(isblank(Pets!G67)),"obsidian",if(not(isblank(Pets!F67)),"diamond",if(not(isblank(Pets!E67)),"gold",if(not(isblank(Pets!D67)),"chrome","unknown"))))) ,"/062.png"))</f>
        <v/>
      </c>
      <c r="C12" s="39" t="str">
        <f>IMAGE(CONCATENATE("https://collect-all-pets.github.io/assets/pets/", if(not(isblank(Pets!H68)),"titanium",if(not(isblank(Pets!G68)),"obsidian",if(not(isblank(Pets!F68)),"diamond",if(not(isblank(Pets!E68)),"gold",if(not(isblank(Pets!D68)),"chrome","unknown"))))) ,"/063.png"))</f>
        <v/>
      </c>
      <c r="D12" s="39" t="str">
        <f>IMAGE(CONCATENATE("https://collect-all-pets.github.io/assets/pets/", if(not(isblank(Pets!H69)),"titanium",if(not(isblank(Pets!G69)),"obsidian",if(not(isblank(Pets!F69)),"diamond",if(not(isblank(Pets!E69)),"gold",if(not(isblank(Pets!D69)),"chrome","unknown"))))) ,"/064.png"))</f>
        <v/>
      </c>
      <c r="E12" s="39" t="str">
        <f>IMAGE(CONCATENATE("https://collect-all-pets.github.io/assets/pets/", if(not(isblank(Pets!H70)),"titanium",if(not(isblank(Pets!G70)),"obsidian",if(not(isblank(Pets!F70)),"diamond",if(not(isblank(Pets!E70)),"gold",if(not(isblank(Pets!D70)),"chrome","unknown"))))) ,"/065.png"))</f>
        <v/>
      </c>
      <c r="F12" s="9" t="str">
        <f>IMAGE(CONCATENATE("https://collect-all-pets.github.io/assets/pets/", if(not(isblank(Pets!H71)),"titanium",if(not(isblank(Pets!G71)),"obsidian",if(not(isblank(Pets!F71)),"diamond",if(not(isblank(Pets!E71)),"gold",if(not(isblank(Pets!D71)),"chrome","unknown"))))) ,"/066.png"))</f>
        <v/>
      </c>
    </row>
    <row r="13" ht="117.0" customHeight="1">
      <c r="A13" s="39" t="str">
        <f>IMAGE(CONCATENATE("https://collect-all-pets.github.io/assets/pets/", if(not(isblank(Pets!H72)),"titanium",if(not(isblank(Pets!G72)),"obsidian",if(not(isblank(Pets!F72)),"diamond",if(not(isblank(Pets!E72)),"gold",if(not(isblank(Pets!D72)),"chrome","unknown"))))) ,"/067.png"))</f>
        <v/>
      </c>
      <c r="B13" s="39" t="str">
        <f>IMAGE(CONCATENATE("https://collect-all-pets.github.io/assets/pets/", if(not(isblank(Pets!H73)),"titanium",if(not(isblank(Pets!G73)),"obsidian",if(not(isblank(Pets!F73)),"diamond",if(not(isblank(Pets!E73)),"gold",if(not(isblank(Pets!D73)),"chrome","unknown"))))) ,"/068.png"))</f>
        <v/>
      </c>
      <c r="C13" s="39" t="str">
        <f>IMAGE(CONCATENATE("https://collect-all-pets.github.io/assets/pets/", if(not(isblank(Pets!H74)),"titanium",if(not(isblank(Pets!G74)),"obsidian",if(not(isblank(Pets!F74)),"diamond",if(not(isblank(Pets!E74)),"gold",if(not(isblank(Pets!D74)),"chrome","unknown"))))) ,"/069.png"))</f>
        <v/>
      </c>
      <c r="D13" s="39" t="str">
        <f>IMAGE(CONCATENATE("https://collect-all-pets.github.io/assets/pets/", if(not(isblank(Pets!H75)),"titanium",if(not(isblank(Pets!G75)),"obsidian",if(not(isblank(Pets!F75)),"diamond",if(not(isblank(Pets!E75)),"gold",if(not(isblank(Pets!D75)),"chrome","unknown"))))) ,"/070.png"))</f>
        <v/>
      </c>
      <c r="E13" s="39" t="str">
        <f>IMAGE(CONCATENATE("https://collect-all-pets.github.io/assets/pets/", if(not(isblank(Pets!H76)),"titanium",if(not(isblank(Pets!G76)),"obsidian",if(not(isblank(Pets!F76)),"diamond",if(not(isblank(Pets!E76)),"gold",if(not(isblank(Pets!D76)),"chrome","unknown"))))) ,"/071.png"))</f>
        <v/>
      </c>
      <c r="F13" s="9" t="str">
        <f>IMAGE(CONCATENATE("https://collect-all-pets.github.io/assets/pets/", if(not(isblank(Pets!H77)),"titanium",if(not(isblank(Pets!G77)),"obsidian",if(not(isblank(Pets!F77)),"diamond",if(not(isblank(Pets!E77)),"gold",if(not(isblank(Pets!D77)),"chrome","unknown"))))) ,"/072.png"))</f>
        <v/>
      </c>
    </row>
    <row r="14" ht="117.0" customHeight="1">
      <c r="A14" s="39" t="str">
        <f>IMAGE(CONCATENATE("https://collect-all-pets.github.io/assets/pets/", if(not(isblank(Pets!H78)),"titanium",if(not(isblank(Pets!G78)),"obsidian",if(not(isblank(Pets!F78)),"diamond",if(not(isblank(Pets!E78)),"gold",if(not(isblank(Pets!D78)),"chrome","unknown"))))) ,"/073.png"))</f>
        <v/>
      </c>
      <c r="B14" s="39" t="str">
        <f>IMAGE(CONCATENATE("https://collect-all-pets.github.io/assets/pets/", if(not(isblank(Pets!H79)),"titanium",if(not(isblank(Pets!G79)),"obsidian",if(not(isblank(Pets!F79)),"diamond",if(not(isblank(Pets!E79)),"gold",if(not(isblank(Pets!D79)),"chrome","unknown"))))) ,"/074.png"))</f>
        <v/>
      </c>
      <c r="C14" s="39" t="str">
        <f>IMAGE(CONCATENATE("https://collect-all-pets.github.io/assets/pets/", if(not(isblank(Pets!H80)),"titanium",if(not(isblank(Pets!G80)),"obsidian",if(not(isblank(Pets!F80)),"diamond",if(not(isblank(Pets!E80)),"gold",if(not(isblank(Pets!D80)),"chrome","unknown"))))) ,"/075.png"))</f>
        <v/>
      </c>
      <c r="D14" s="39" t="str">
        <f>IMAGE(CONCATENATE("https://collect-all-pets.github.io/assets/pets/", if(not(isblank(Pets!H81)),"titanium",if(not(isblank(Pets!G81)),"obsidian",if(not(isblank(Pets!F81)),"diamond",if(not(isblank(Pets!E81)),"gold",if(not(isblank(Pets!D81)),"chrome","unknown"))))) ,"/076.png"))</f>
        <v/>
      </c>
      <c r="E14" s="39" t="str">
        <f>IMAGE(CONCATENATE("https://collect-all-pets.github.io/assets/pets/", if(not(isblank(Pets!H82)),"titanium",if(not(isblank(Pets!G82)),"obsidian",if(not(isblank(Pets!F82)),"diamond",if(not(isblank(Pets!E82)),"gold",if(not(isblank(Pets!D82)),"chrome","unknown"))))) ,"/077.png"))</f>
        <v/>
      </c>
      <c r="F14" s="9" t="str">
        <f>IMAGE(CONCATENATE("https://collect-all-pets.github.io/assets/pets/", if(not(isblank(Pets!H83)),"titanium",if(not(isblank(Pets!G83)),"obsidian",if(not(isblank(Pets!F83)),"diamond",if(not(isblank(Pets!E83)),"gold",if(not(isblank(Pets!D83)),"chrome","unknown"))))) ,"/078.png"))</f>
        <v/>
      </c>
    </row>
    <row r="15" ht="117.0" customHeight="1">
      <c r="A15" s="39" t="str">
        <f>IMAGE(CONCATENATE("https://collect-all-pets.github.io/assets/pets/", if(not(isblank(Pets!H84)),"titanium",if(not(isblank(Pets!G84)),"obsidian",if(not(isblank(Pets!F84)),"diamond",if(not(isblank(Pets!E84)),"gold",if(not(isblank(Pets!D84)),"chrome","unknown"))))) ,"/079.png"))</f>
        <v/>
      </c>
      <c r="B15" s="39" t="str">
        <f>IMAGE(CONCATENATE("https://collect-all-pets.github.io/assets/pets/", if(not(isblank(Pets!H85)),"titanium",if(not(isblank(Pets!G85)),"obsidian",if(not(isblank(Pets!F85)),"diamond",if(not(isblank(Pets!E85)),"gold",if(not(isblank(Pets!D85)),"chrome","unknown"))))) ,"/080.png"))</f>
        <v/>
      </c>
      <c r="C15" s="39" t="str">
        <f>IMAGE(CONCATENATE("https://collect-all-pets.github.io/assets/pets/", if(not(isblank(Pets!H86)),"titanium",if(not(isblank(Pets!G86)),"obsidian",if(not(isblank(Pets!F86)),"diamond",if(not(isblank(Pets!E86)),"gold",if(not(isblank(Pets!D86)),"chrome","unknown"))))) ,"/081.png"))</f>
        <v/>
      </c>
      <c r="D15" s="39" t="str">
        <f>IMAGE(CONCATENATE("https://collect-all-pets.github.io/assets/pets/", if(not(isblank(Pets!H87)),"titanium",if(not(isblank(Pets!G87)),"obsidian",if(not(isblank(Pets!F87)),"diamond",if(not(isblank(Pets!E87)),"gold",if(not(isblank(Pets!D87)),"chrome","unknown"))))) ,"/082.png"))</f>
        <v/>
      </c>
      <c r="E15" s="39" t="str">
        <f>IMAGE(CONCATENATE("https://collect-all-pets.github.io/assets/pets/", if(not(isblank(Pets!H88)),"titanium",if(not(isblank(Pets!G88)),"obsidian",if(not(isblank(Pets!F88)),"diamond",if(not(isblank(Pets!E88)),"gold",if(not(isblank(Pets!D88)),"chrome","unknown"))))) ,"/083.png"))</f>
        <v/>
      </c>
      <c r="F15" s="9" t="str">
        <f>IMAGE(CONCATENATE("https://collect-all-pets.github.io/assets/pets/", if(not(isblank(Pets!H89)),"titanium",if(not(isblank(Pets!G89)),"obsidian",if(not(isblank(Pets!F89)),"diamond",if(not(isblank(Pets!E89)),"gold",if(not(isblank(Pets!D89)),"chrome","unknown"))))) ,"/084.png"))</f>
        <v/>
      </c>
    </row>
    <row r="16" ht="117.0" customHeight="1">
      <c r="A16" s="39" t="str">
        <f>IMAGE(CONCATENATE("https://collect-all-pets.github.io/assets/pets/", if(not(isblank(Pets!H90)),"titanium",if(not(isblank(Pets!G90)),"obsidian",if(not(isblank(Pets!F90)),"diamond",if(not(isblank(Pets!E90)),"gold",if(not(isblank(Pets!D90)),"chrome","unknown"))))) ,"/085.png"))</f>
        <v/>
      </c>
      <c r="B16" s="39" t="str">
        <f>IMAGE(CONCATENATE("https://collect-all-pets.github.io/assets/pets/", if(not(isblank(Pets!H91)),"titanium",if(not(isblank(Pets!G91)),"obsidian",if(not(isblank(Pets!F91)),"diamond",if(not(isblank(Pets!E91)),"gold",if(not(isblank(Pets!D91)),"chrome","unknown"))))) ,"/086.png"))</f>
        <v/>
      </c>
      <c r="C16" s="39" t="str">
        <f>IMAGE(CONCATENATE("https://collect-all-pets.github.io/assets/pets/", if(not(isblank(Pets!H92)),"titanium",if(not(isblank(Pets!G92)),"obsidian",if(not(isblank(Pets!F92)),"diamond",if(not(isblank(Pets!E92)),"gold",if(not(isblank(Pets!D92)),"chrome","unknown"))))) ,"/087.png"))</f>
        <v/>
      </c>
      <c r="D16" s="39" t="str">
        <f>IMAGE(CONCATENATE("https://collect-all-pets.github.io/assets/pets/", if(not(isblank(Pets!H93)),"titanium",if(not(isblank(Pets!G93)),"obsidian",if(not(isblank(Pets!F93)),"diamond",if(not(isblank(Pets!E93)),"gold",if(not(isblank(Pets!D93)),"chrome","unknown"))))) ,"/088.png"))</f>
        <v/>
      </c>
      <c r="E16" s="39" t="str">
        <f>IMAGE(CONCATENATE("https://collect-all-pets.github.io/assets/pets/", if(not(isblank(Pets!H94)),"titanium",if(not(isblank(Pets!G94)),"obsidian",if(not(isblank(Pets!F94)),"diamond",if(not(isblank(Pets!E94)),"gold",if(not(isblank(Pets!D94)),"chrome","unknown"))))) ,"/089.png"))</f>
        <v/>
      </c>
      <c r="F16" s="9" t="str">
        <f>IMAGE(CONCATENATE("https://collect-all-pets.github.io/assets/pets/", if(not(isblank(Pets!H95)),"titanium",if(not(isblank(Pets!G95)),"obsidian",if(not(isblank(Pets!F95)),"diamond",if(not(isblank(Pets!E95)),"gold",if(not(isblank(Pets!D95)),"chrome","unknown"))))) ,"/090.png"))</f>
        <v/>
      </c>
    </row>
    <row r="17" ht="117.0" customHeight="1">
      <c r="A17" s="39" t="str">
        <f>IMAGE(CONCATENATE("https://collect-all-pets.github.io/assets/pets/", if(not(isblank(Pets!H100)),"titanium",if(not(isblank(Pets!G100)),"obsidian",if(not(isblank(Pets!F100)),"diamond",if(not(isblank(Pets!E100)),"gold",if(not(isblank(Pets!D100)),"chrome","unknown"))))) ,"/091.png"))</f>
        <v/>
      </c>
      <c r="B17" s="39" t="str">
        <f>IMAGE(CONCATENATE("https://collect-all-pets.github.io/assets/pets/", if(not(isblank(Pets!H101)),"titanium",if(not(isblank(Pets!G101)),"obsidian",if(not(isblank(Pets!F101)),"diamond",if(not(isblank(Pets!E101)),"gold",if(not(isblank(Pets!D101)),"chrome","unknown"))))) ,"/092.png"))</f>
        <v/>
      </c>
      <c r="C17" s="39" t="str">
        <f>IMAGE(CONCATENATE("https://collect-all-pets.github.io/assets/pets/", if(not(isblank(Pets!H102)),"titanium",if(not(isblank(Pets!G102)),"obsidian",if(not(isblank(Pets!F102)),"diamond",if(not(isblank(Pets!E102)),"gold",if(not(isblank(Pets!D102)),"chrome","unknown"))))) ,"/093.png"))</f>
        <v/>
      </c>
      <c r="D17" s="39" t="str">
        <f>IMAGE(CONCATENATE("https://collect-all-pets.github.io/assets/pets/", if(not(isblank(Pets!H103)),"titanium",if(not(isblank(Pets!G103)),"obsidian",if(not(isblank(Pets!F103)),"diamond",if(not(isblank(Pets!E103)),"gold",if(not(isblank(Pets!D103)),"chrome","unknown"))))) ,"/094.png"))</f>
        <v/>
      </c>
      <c r="E17" s="39" t="str">
        <f>IMAGE(CONCATENATE("https://collect-all-pets.github.io/assets/pets/", if(not(isblank(Pets!H104)),"titanium",if(not(isblank(Pets!G104)),"obsidian",if(not(isblank(Pets!F104)),"diamond",if(not(isblank(Pets!E104)),"gold",if(not(isblank(Pets!D104)),"chrome","unknown"))))) ,"/095.png"))</f>
        <v/>
      </c>
      <c r="F17" s="9" t="str">
        <f>IMAGE(CONCATENATE("https://collect-all-pets.github.io/assets/pets/", if(not(isblank(Pets!H105)),"titanium",if(not(isblank(Pets!G105)),"obsidian",if(not(isblank(Pets!F105)),"diamond",if(not(isblank(Pets!E105)),"gold",if(not(isblank(Pets!D105)),"chrome","unknown"))))) ,"/096.png"))</f>
        <v/>
      </c>
    </row>
    <row r="18" ht="117.0" customHeight="1">
      <c r="A18" s="39" t="str">
        <f>IMAGE(CONCATENATE("https://collect-all-pets.github.io/assets/pets/", if(not(isblank(Pets!H106)),"titanium",if(not(isblank(Pets!G106)),"obsidian",if(not(isblank(Pets!F106)),"diamond",if(not(isblank(Pets!E106)),"gold",if(not(isblank(Pets!D106)),"chrome","unknown"))))) ,"/097.png"))</f>
        <v/>
      </c>
      <c r="B18" s="39" t="str">
        <f>IMAGE(CONCATENATE("https://collect-all-pets.github.io/assets/pets/", if(not(isblank(Pets!H107)),"titanium",if(not(isblank(Pets!G107)),"obsidian",if(not(isblank(Pets!F107)),"diamond",if(not(isblank(Pets!E107)),"gold",if(not(isblank(Pets!D107)),"chrome","unknown"))))) ,"/098.png"))</f>
        <v/>
      </c>
      <c r="C18" s="39" t="str">
        <f>IMAGE(CONCATENATE("https://collect-all-pets.github.io/assets/pets/", if(not(isblank(Pets!H108)),"titanium",if(not(isblank(Pets!G108)),"obsidian",if(not(isblank(Pets!F108)),"diamond",if(not(isblank(Pets!E108)),"gold",if(not(isblank(Pets!D108)),"chrome","unknown"))))) ,"/099.png"))</f>
        <v/>
      </c>
      <c r="D18" s="39" t="str">
        <f>IMAGE(CONCATENATE("https://collect-all-pets.github.io/assets/pets/", if(not(isblank(Pets!H109)),"titanium",if(not(isblank(Pets!G109)),"obsidian",if(not(isblank(Pets!F109)),"diamond",if(not(isblank(Pets!E109)),"gold",if(not(isblank(Pets!D109)),"chrome","unknown"))))) ,"/100.png"))</f>
        <v/>
      </c>
      <c r="E18" s="39" t="str">
        <f>IMAGE(CONCATENATE("https://collect-all-pets.github.io/assets/pets/", if(not(isblank(Pets!H110)),"titanium",if(not(isblank(Pets!G110)),"obsidian",if(not(isblank(Pets!F110)),"diamond",if(not(isblank(Pets!E110)),"gold",if(not(isblank(Pets!D110)),"chrome","unknown"))))) ,"/101.png"))</f>
        <v/>
      </c>
      <c r="F18" s="9" t="str">
        <f>IMAGE(CONCATENATE("https://collect-all-pets.github.io/assets/pets/", if(not(isblank(Pets!H111)),"titanium",if(not(isblank(Pets!G111)),"obsidian",if(not(isblank(Pets!F111)),"diamond",if(not(isblank(Pets!E111)),"gold",if(not(isblank(Pets!D111)),"chrome","unknown"))))) ,"/102.png"))</f>
        <v/>
      </c>
    </row>
    <row r="19" ht="117.0" customHeight="1">
      <c r="A19" s="39" t="str">
        <f>IMAGE(CONCATENATE("https://collect-all-pets.github.io/assets/pets/", if(not(isblank(Pets!H112)),"titanium",if(not(isblank(Pets!G112)),"obsidian",if(not(isblank(Pets!F112)),"diamond",if(not(isblank(Pets!E112)),"gold",if(not(isblank(Pets!D112)),"chrome","unknown"))))) ,"/103.png"))</f>
        <v/>
      </c>
      <c r="B19" s="39" t="str">
        <f>IMAGE(CONCATENATE("https://collect-all-pets.github.io/assets/pets/", if(not(isblank(Pets!H113)),"titanium",if(not(isblank(Pets!G113)),"obsidian",if(not(isblank(Pets!F113)),"diamond",if(not(isblank(Pets!E113)),"gold",if(not(isblank(Pets!D113)),"chrome","unknown"))))) ,"/104.png"))</f>
        <v/>
      </c>
      <c r="C19" s="39" t="str">
        <f>IMAGE(CONCATENATE("https://collect-all-pets.github.io/assets/pets/", if(not(isblank(Pets!H114)),"titanium",if(not(isblank(Pets!G114)),"obsidian",if(not(isblank(Pets!F114)),"diamond",if(not(isblank(Pets!E114)),"gold",if(not(isblank(Pets!D114)),"chrome","unknown"))))) ,"/105.png"))</f>
        <v/>
      </c>
      <c r="D19" s="39" t="str">
        <f>IMAGE(CONCATENATE("https://collect-all-pets.github.io/assets/pets/", if(not(isblank(Pets!H115)),"titanium",if(not(isblank(Pets!G115)),"obsidian",if(not(isblank(Pets!F115)),"diamond",if(not(isblank(Pets!E115)),"gold",if(not(isblank(Pets!D115)),"chrome","unknown"))))) ,"/106.png"))</f>
        <v/>
      </c>
      <c r="E19" s="39" t="str">
        <f>IMAGE(CONCATENATE("https://collect-all-pets.github.io/assets/pets/", if(not(isblank(Pets!H116)),"titanium",if(not(isblank(Pets!G116)),"obsidian",if(not(isblank(Pets!F116)),"diamond",if(not(isblank(Pets!E116)),"gold",if(not(isblank(Pets!D116)),"chrome","unknown"))))) ,"/107.png"))</f>
        <v/>
      </c>
      <c r="F19" s="9" t="str">
        <f>IMAGE(CONCATENATE("https://collect-all-pets.github.io/assets/pets/", if(not(isblank(Pets!H117)),"titanium",if(not(isblank(Pets!G117)),"obsidian",if(not(isblank(Pets!F117)),"diamond",if(not(isblank(Pets!E117)),"gold",if(not(isblank(Pets!D117)),"chrome","unknown"))))) ,"/108.png"))</f>
        <v/>
      </c>
    </row>
    <row r="20" ht="117.0" customHeight="1">
      <c r="A20" s="39" t="str">
        <f>IMAGE(CONCATENATE("https://collect-all-pets.github.io/assets/pets/", if(not(isblank(Pets!H118)),"titanium",if(not(isblank(Pets!G118)),"obsidian",if(not(isblank(Pets!F118)),"diamond",if(not(isblank(Pets!E118)),"gold",if(not(isblank(Pets!D118)),"chrome","unknown"))))) ,"/109.png"))</f>
        <v/>
      </c>
      <c r="B20" s="39" t="str">
        <f>IMAGE(CONCATENATE("https://collect-all-pets.github.io/assets/pets/", if(not(isblank(Pets!H119)),"titanium",if(not(isblank(Pets!G119)),"obsidian",if(not(isblank(Pets!F119)),"diamond",if(not(isblank(Pets!E119)),"gold",if(not(isblank(Pets!D119)),"chrome","unknown"))))) ,"/110.png"))</f>
        <v/>
      </c>
      <c r="C20" s="39" t="str">
        <f>IMAGE(CONCATENATE("https://collect-all-pets.github.io/assets/pets/", if(not(isblank(Pets!H120)),"titanium",if(not(isblank(Pets!G120)),"obsidian",if(not(isblank(Pets!F120)),"diamond",if(not(isblank(Pets!E120)),"gold",if(not(isblank(Pets!D120)),"chrome","unknown"))))) ,"/111.png"))</f>
        <v/>
      </c>
      <c r="D20" s="39" t="str">
        <f>IMAGE(CONCATENATE("https://collect-all-pets.github.io/assets/pets/", if(not(isblank(Pets!H121)),"titanium",if(not(isblank(Pets!G121)),"obsidian",if(not(isblank(Pets!F121)),"diamond",if(not(isblank(Pets!E121)),"gold",if(not(isblank(Pets!D121)),"chrome","unknown"))))) ,"/112.png"))</f>
        <v/>
      </c>
      <c r="E20" s="39" t="str">
        <f>IMAGE(CONCATENATE("https://collect-all-pets.github.io/assets/pets/", if(not(isblank(Pets!H122)),"titanium",if(not(isblank(Pets!G122)),"obsidian",if(not(isblank(Pets!F122)),"diamond",if(not(isblank(Pets!E122)),"gold",if(not(isblank(Pets!D122)),"chrome","unknown"))))) ,"/113.png"))</f>
        <v/>
      </c>
      <c r="F20" s="9" t="str">
        <f>IMAGE(CONCATENATE("https://collect-all-pets.github.io/assets/pets/", if(not(isblank(Pets!H123)),"titanium",if(not(isblank(Pets!G123)),"obsidian",if(not(isblank(Pets!F123)),"diamond",if(not(isblank(Pets!E123)),"gold",if(not(isblank(Pets!D123)),"chrome","unknown"))))) ,"/114.png"))</f>
        <v/>
      </c>
    </row>
    <row r="21" ht="117.0" customHeight="1">
      <c r="A21" s="39" t="str">
        <f>IMAGE(CONCATENATE("https://collect-all-pets.github.io/assets/pets/", if(not(isblank(Pets!H124)),"titanium",if(not(isblank(Pets!G124)),"obsidian",if(not(isblank(Pets!F124)),"diamond",if(not(isblank(Pets!E124)),"gold",if(not(isblank(Pets!D124)),"chrome","unknown"))))) ,"/115.png"))</f>
        <v/>
      </c>
      <c r="B21" s="39" t="str">
        <f>IMAGE(CONCATENATE("https://collect-all-pets.github.io/assets/pets/", if(not(isblank(Pets!H125)),"titanium",if(not(isblank(Pets!G125)),"obsidian",if(not(isblank(Pets!F125)),"diamond",if(not(isblank(Pets!E125)),"gold",if(not(isblank(Pets!D125)),"chrome","unknown"))))) ,"/116.png"))</f>
        <v/>
      </c>
      <c r="C21" s="39" t="str">
        <f>IMAGE(CONCATENATE("https://collect-all-pets.github.io/assets/pets/", if(not(isblank(Pets!H126)),"titanium",if(not(isblank(Pets!G126)),"obsidian",if(not(isblank(Pets!F126)),"diamond",if(not(isblank(Pets!E126)),"gold",if(not(isblank(Pets!D126)),"chrome","unknown"))))) ,"/117.png"))</f>
        <v/>
      </c>
      <c r="D21" s="39" t="str">
        <f>IMAGE(CONCATENATE("https://collect-all-pets.github.io/assets/pets/", if(not(isblank(Pets!H127)),"titanium",if(not(isblank(Pets!G127)),"obsidian",if(not(isblank(Pets!F127)),"diamond",if(not(isblank(Pets!E127)),"gold",if(not(isblank(Pets!D127)),"chrome","unknown"))))) ,"/118.png"))</f>
        <v/>
      </c>
      <c r="E21" s="39" t="str">
        <f>IMAGE(CONCATENATE("https://collect-all-pets.github.io/assets/pets/", if(not(isblank(Pets!H128)),"titanium",if(not(isblank(Pets!G128)),"obsidian",if(not(isblank(Pets!F128)),"diamond",if(not(isblank(Pets!E128)),"gold",if(not(isblank(Pets!D128)),"chrome","unknown"))))) ,"/119.png"))</f>
        <v/>
      </c>
      <c r="F21" s="9" t="str">
        <f>IMAGE(CONCATENATE("https://collect-all-pets.github.io/assets/pets/", if(not(isblank(Pets!H129)),"titanium",if(not(isblank(Pets!G129)),"obsidian",if(not(isblank(Pets!F129)),"diamond",if(not(isblank(Pets!E129)),"gold",if(not(isblank(Pets!D129)),"chrome","unknown"))))) ,"/120.png"))</f>
        <v/>
      </c>
    </row>
    <row r="22" ht="117.0" customHeight="1">
      <c r="A22" s="39" t="str">
        <f>IMAGE(CONCATENATE("https://collect-all-pets.github.io/assets/pets/", if(not(isblank(Pets!H130)),"titanium",if(not(isblank(Pets!G130)),"obsidian",if(not(isblank(Pets!F130)),"diamond",if(not(isblank(Pets!E130)),"gold",if(not(isblank(Pets!D130)),"chrome","unknown"))))) ,"/121.png"))</f>
        <v/>
      </c>
      <c r="B22" s="39" t="str">
        <f>IMAGE(CONCATENATE("https://collect-all-pets.github.io/assets/pets/", if(not(isblank(Pets!H131)),"titanium",if(not(isblank(Pets!G131)),"obsidian",if(not(isblank(Pets!F131)),"diamond",if(not(isblank(Pets!E131)),"gold",if(not(isblank(Pets!D131)),"chrome","unknown"))))) ,"/122.png"))</f>
        <v/>
      </c>
      <c r="C22" s="39" t="str">
        <f>IMAGE(CONCATENATE("https://collect-all-pets.github.io/assets/pets/", if(not(isblank(Pets!H132)),"titanium",if(not(isblank(Pets!G132)),"obsidian",if(not(isblank(Pets!F132)),"diamond",if(not(isblank(Pets!E132)),"gold",if(not(isblank(Pets!D132)),"chrome","unknown"))))) ,"/123.png"))</f>
        <v/>
      </c>
      <c r="D22" s="39" t="str">
        <f>IMAGE(CONCATENATE("https://collect-all-pets.github.io/assets/pets/", if(not(isblank(Pets!H133)),"titanium",if(not(isblank(Pets!G133)),"obsidian",if(not(isblank(Pets!F133)),"diamond",if(not(isblank(Pets!E133)),"gold",if(not(isblank(Pets!D133)),"chrome","unknown"))))) ,"/124.png"))</f>
        <v/>
      </c>
      <c r="E22" s="39" t="str">
        <f>IMAGE(CONCATENATE("https://collect-all-pets.github.io/assets/pets/", if(not(isblank(Pets!H134)),"titanium",if(not(isblank(Pets!G134)),"obsidian",if(not(isblank(Pets!F134)),"diamond",if(not(isblank(Pets!E134)),"gold",if(not(isblank(Pets!D134)),"chrome","unknown"))))) ,"/125.png"))</f>
        <v/>
      </c>
      <c r="F22" s="9" t="str">
        <f>IMAGE(CONCATENATE("https://collect-all-pets.github.io/assets/pets/", if(not(isblank(Pets!H135)),"titanium",if(not(isblank(Pets!G135)),"obsidian",if(not(isblank(Pets!F135)),"diamond",if(not(isblank(Pets!E135)),"gold",if(not(isblank(Pets!D135)),"chrome","unknown"))))) ,"/126.png"))</f>
        <v/>
      </c>
    </row>
    <row r="23" ht="117.0" customHeight="1">
      <c r="A23" s="39" t="str">
        <f>IMAGE(CONCATENATE("https://collect-all-pets.github.io/assets/pets/", if(not(isblank(Pets!H136)),"titanium",if(not(isblank(Pets!G136)),"obsidian",if(not(isblank(Pets!F136)),"diamond",if(not(isblank(Pets!E136)),"gold",if(not(isblank(Pets!D136)),"chrome","unknown"))))) ,"/127.png"))</f>
        <v/>
      </c>
      <c r="B23" s="39" t="str">
        <f>IMAGE(CONCATENATE("https://collect-all-pets.github.io/assets/pets/", if(not(isblank(Pets!H137)),"titanium",if(not(isblank(Pets!G137)),"obsidian",if(not(isblank(Pets!F137)),"diamond",if(not(isblank(Pets!E137)),"gold",if(not(isblank(Pets!D137)),"chrome","unknown"))))) ,"/128.png"))</f>
        <v/>
      </c>
      <c r="C23" s="39" t="str">
        <f>IMAGE(CONCATENATE("https://collect-all-pets.github.io/assets/pets/", if(not(isblank(Pets!H138)),"titanium",if(not(isblank(Pets!G138)),"obsidian",if(not(isblank(Pets!F138)),"diamond",if(not(isblank(Pets!E138)),"gold",if(not(isblank(Pets!D138)),"chrome","unknown"))))) ,"/129.png"))</f>
        <v/>
      </c>
      <c r="D23" s="39" t="str">
        <f>IMAGE(CONCATENATE("https://collect-all-pets.github.io/assets/pets/", if(not(isblank(Pets!H139)),"titanium",if(not(isblank(Pets!G139)),"obsidian",if(not(isblank(Pets!F139)),"diamond",if(not(isblank(Pets!E139)),"gold",if(not(isblank(Pets!D139)),"chrome","unknown"))))) ,"/130.png"))</f>
        <v/>
      </c>
      <c r="E23" s="39" t="str">
        <f>IMAGE(CONCATENATE("https://collect-all-pets.github.io/assets/pets/", if(not(isblank(Pets!H140)),"titanium",if(not(isblank(Pets!G140)),"obsidian",if(not(isblank(Pets!F140)),"diamond",if(not(isblank(Pets!E140)),"gold",if(not(isblank(Pets!D140)),"chrome","unknown"))))) ,"/131.png"))</f>
        <v/>
      </c>
      <c r="F23" s="9" t="str">
        <f>IMAGE(CONCATENATE("https://collect-all-pets.github.io/assets/pets/", if(not(isblank(Pets!H141)),"titanium",if(not(isblank(Pets!G141)),"obsidian",if(not(isblank(Pets!F141)),"diamond",if(not(isblank(Pets!E141)),"gold",if(not(isblank(Pets!D141)),"chrome","unknown"))))) ,"/132.png"))</f>
        <v/>
      </c>
    </row>
    <row r="24" ht="117.0" customHeight="1">
      <c r="A24" s="39" t="str">
        <f>IMAGE(CONCATENATE("https://collect-all-pets.github.io/assets/pets/", if(not(isblank(Pets!H142)),"titanium",if(not(isblank(Pets!G142)),"obsidian",if(not(isblank(Pets!F142)),"diamond",if(not(isblank(Pets!E142)),"gold",if(not(isblank(Pets!D142)),"chrome","unknown"))))) ,"/133.png"))</f>
        <v/>
      </c>
      <c r="B24" s="39" t="str">
        <f>IMAGE(CONCATENATE("https://collect-all-pets.github.io/assets/pets/", if(not(isblank(Pets!H143)),"titanium",if(not(isblank(Pets!G143)),"obsidian",if(not(isblank(Pets!F143)),"diamond",if(not(isblank(Pets!E143)),"gold",if(not(isblank(Pets!D143)),"chrome","unknown"))))) ,"/134.png"))</f>
        <v/>
      </c>
      <c r="C24" s="39" t="str">
        <f>IMAGE(CONCATENATE("https://collect-all-pets.github.io/assets/pets/", if(not(isblank(Pets!H144)),"titanium",if(not(isblank(Pets!G144)),"obsidian",if(not(isblank(Pets!F144)),"diamond",if(not(isblank(Pets!E144)),"gold",if(not(isblank(Pets!D144)),"chrome","unknown"))))) ,"/135.png"))</f>
        <v/>
      </c>
      <c r="D24" s="39" t="str">
        <f>IMAGE(CONCATENATE("https://collect-all-pets.github.io/assets/pets/", if(not(isblank(Pets!H145)),"titanium",if(not(isblank(Pets!G145)),"obsidian",if(not(isblank(Pets!F145)),"diamond",if(not(isblank(Pets!E145)),"gold",if(not(isblank(Pets!D145)),"chrome","unknown"))))) ,"/136.png"))</f>
        <v/>
      </c>
      <c r="E24" s="39" t="str">
        <f>IMAGE(CONCATENATE("https://collect-all-pets.github.io/assets/pets/", if(not(isblank(Pets!H146)),"titanium",if(not(isblank(Pets!G146)),"obsidian",if(not(isblank(Pets!F146)),"diamond",if(not(isblank(Pets!E146)),"gold",if(not(isblank(Pets!D146)),"chrome","unknown"))))) ,"/137.png"))</f>
        <v/>
      </c>
      <c r="F24" s="9" t="str">
        <f>IMAGE(CONCATENATE("https://collect-all-pets.github.io/assets/pets/", if(not(isblank(Pets!H147)),"titanium",if(not(isblank(Pets!G147)),"obsidian",if(not(isblank(Pets!F147)),"diamond",if(not(isblank(Pets!E147)),"gold",if(not(isblank(Pets!D147)),"chrome","unknown"))))) ,"/138.png"))</f>
        <v/>
      </c>
    </row>
    <row r="25" ht="117.0" customHeight="1">
      <c r="A25" s="39" t="str">
        <f>IMAGE(CONCATENATE("https://collect-all-pets.github.io/assets/pets/", if(not(isblank(Pets!H148)),"titanium",if(not(isblank(Pets!G148)),"obsidian",if(not(isblank(Pets!F148)),"diamond",if(not(isblank(Pets!E148)),"gold",if(not(isblank(Pets!D148)),"chrome","unknown"))))) ,"/139.png"))</f>
        <v/>
      </c>
      <c r="B25" s="39" t="str">
        <f>IMAGE(CONCATENATE("https://collect-all-pets.github.io/assets/pets/", if(not(isblank(Pets!H149)),"titanium",if(not(isblank(Pets!G149)),"obsidian",if(not(isblank(Pets!F149)),"diamond",if(not(isblank(Pets!E149)),"gold",if(not(isblank(Pets!D149)),"chrome","unknown"))))) ,"/140.png"))</f>
        <v/>
      </c>
      <c r="C25" s="39" t="str">
        <f>IMAGE(CONCATENATE("https://collect-all-pets.github.io/assets/pets/", if(not(isblank(Pets!H150)),"titanium",if(not(isblank(Pets!G150)),"obsidian",if(not(isblank(Pets!F150)),"diamond",if(not(isblank(Pets!E150)),"gold",if(not(isblank(Pets!D150)),"chrome","unknown"))))) ,"/141.png"))</f>
        <v/>
      </c>
      <c r="D25" s="39" t="str">
        <f>IMAGE(CONCATENATE("https://collect-all-pets.github.io/assets/pets/", if(not(isblank(Pets!H151)),"titanium",if(not(isblank(Pets!G151)),"obsidian",if(not(isblank(Pets!F151)),"diamond",if(not(isblank(Pets!E151)),"gold",if(not(isblank(Pets!D151)),"chrome","unknown"))))) ,"/142.png"))</f>
        <v/>
      </c>
      <c r="E25" s="39" t="str">
        <f>IMAGE(CONCATENATE("https://collect-all-pets.github.io/assets/pets/", if(not(isblank(Pets!H152)),"titanium",if(not(isblank(Pets!G152)),"obsidian",if(not(isblank(Pets!F152)),"diamond",if(not(isblank(Pets!E152)),"gold",if(not(isblank(Pets!D152)),"chrome","unknown"))))) ,"/143.png"))</f>
        <v/>
      </c>
      <c r="F25" s="9" t="str">
        <f>IMAGE(CONCATENATE("https://collect-all-pets.github.io/assets/pets/", if(not(isblank(Pets!H153)),"titanium",if(not(isblank(Pets!G153)),"obsidian",if(not(isblank(Pets!F153)),"diamond",if(not(isblank(Pets!E153)),"gold",if(not(isblank(Pets!D153)),"chrome","unknown"))))) ,"/144.png"))</f>
        <v/>
      </c>
    </row>
    <row r="26" ht="117.0" customHeight="1">
      <c r="A26" s="39" t="str">
        <f>IMAGE(CONCATENATE("https://collect-all-pets.github.io/assets/pets/", if(not(isblank(Pets!H154)),"titanium",if(not(isblank(Pets!G154)),"obsidian",if(not(isblank(Pets!F154)),"diamond",if(not(isblank(Pets!E154)),"gold",if(not(isblank(Pets!D154)),"chrome","unknown"))))) ,"/145.png"))</f>
        <v/>
      </c>
      <c r="B26" s="39" t="str">
        <f>IMAGE(CONCATENATE("https://collect-all-pets.github.io/assets/pets/", if(not(isblank(Pets!H155)),"titanium",if(not(isblank(Pets!G155)),"obsidian",if(not(isblank(Pets!F155)),"diamond",if(not(isblank(Pets!E155)),"gold",if(not(isblank(Pets!D155)),"chrome","unknown"))))) ,"/146.png"))</f>
        <v/>
      </c>
      <c r="C26" s="39" t="str">
        <f>IMAGE(CONCATENATE("https://collect-all-pets.github.io/assets/pets/", if(not(isblank(Pets!H156)),"titanium",if(not(isblank(Pets!G156)),"obsidian",if(not(isblank(Pets!F156)),"diamond",if(not(isblank(Pets!E156)),"gold",if(not(isblank(Pets!D156)),"chrome","unknown"))))) ,"/147.png"))</f>
        <v/>
      </c>
      <c r="D26" s="39" t="str">
        <f>IMAGE(CONCATENATE("https://collect-all-pets.github.io/assets/pets/", if(not(isblank(Pets!H157)),"titanium",if(not(isblank(Pets!G157)),"obsidian",if(not(isblank(Pets!F157)),"diamond",if(not(isblank(Pets!E157)),"gold",if(not(isblank(Pets!D157)),"chrome","unknown"))))) ,"/148.png"))</f>
        <v/>
      </c>
      <c r="E26" s="39" t="str">
        <f>IMAGE(CONCATENATE("https://collect-all-pets.github.io/assets/pets/", if(not(isblank(Pets!H158)),"titanium",if(not(isblank(Pets!G158)),"obsidian",if(not(isblank(Pets!F158)),"diamond",if(not(isblank(Pets!E158)),"gold",if(not(isblank(Pets!D158)),"chrome","unknown"))))) ,"/149.png"))</f>
        <v/>
      </c>
      <c r="F26" s="9" t="str">
        <f>IMAGE(CONCATENATE("https://collect-all-pets.github.io/assets/pets/", if(not(isblank(Pets!H159)),"titanium",if(not(isblank(Pets!G159)),"obsidian",if(not(isblank(Pets!F159)),"diamond",if(not(isblank(Pets!E159)),"gold",if(not(isblank(Pets!D159)),"chrome","unknown"))))) ,"/150.png"))</f>
        <v/>
      </c>
    </row>
    <row r="27" ht="117.0" customHeight="1">
      <c r="A27" s="39" t="str">
        <f>IMAGE(CONCATENATE("https://collect-all-pets.github.io/assets/pets/", if(not(isblank(Pets!H164)),"titanium",if(not(isblank(Pets!G164)),"obsidian",if(not(isblank(Pets!F164)),"diamond",if(not(isblank(Pets!E164)),"gold",if(not(isblank(Pets!D164)),"chrome","unknown"))))) ,"/151.png"))</f>
        <v/>
      </c>
      <c r="B27" s="39" t="str">
        <f>IMAGE(CONCATENATE("https://collect-all-pets.github.io/assets/pets/", if(not(isblank(Pets!H165)),"titanium",if(not(isblank(Pets!G165)),"obsidian",if(not(isblank(Pets!F165)),"diamond",if(not(isblank(Pets!E165)),"gold",if(not(isblank(Pets!D165)),"chrome","unknown"))))) ,"/152.png"))</f>
        <v/>
      </c>
      <c r="C27" s="39" t="str">
        <f>IMAGE(CONCATENATE("https://collect-all-pets.github.io/assets/pets/", if(not(isblank(Pets!H166)),"titanium",if(not(isblank(Pets!G166)),"obsidian",if(not(isblank(Pets!F166)),"diamond",if(not(isblank(Pets!E166)),"gold",if(not(isblank(Pets!D166)),"chrome","unknown"))))) ,"/153.png"))</f>
        <v/>
      </c>
      <c r="D27" s="39" t="str">
        <f>IMAGE(CONCATENATE("https://collect-all-pets.github.io/assets/pets/", if(not(isblank(Pets!H167)),"titanium",if(not(isblank(Pets!G167)),"obsidian",if(not(isblank(Pets!F167)),"diamond",if(not(isblank(Pets!E167)),"gold",if(not(isblank(Pets!D167)),"chrome","unknown"))))) ,"/154.png"))</f>
        <v/>
      </c>
      <c r="E27" s="39" t="str">
        <f>IMAGE(CONCATENATE("https://collect-all-pets.github.io/assets/pets/", if(not(isblank(Pets!H168)),"titanium",if(not(isblank(Pets!G168)),"obsidian",if(not(isblank(Pets!F168)),"diamond",if(not(isblank(Pets!E168)),"gold",if(not(isblank(Pets!D168)),"chrome","unknown"))))) ,"/155.png"))</f>
        <v/>
      </c>
      <c r="F27" s="9" t="str">
        <f>IMAGE(CONCATENATE("https://collect-all-pets.github.io/assets/pets/", if(not(isblank(Pets!H169)),"titanium",if(not(isblank(Pets!G169)),"obsidian",if(not(isblank(Pets!F169)),"diamond",if(not(isblank(Pets!E169)),"gold",if(not(isblank(Pets!D169)),"chrome","unknown"))))) ,"/156.png"))</f>
        <v/>
      </c>
    </row>
    <row r="28" ht="117.0" customHeight="1">
      <c r="A28" s="39" t="str">
        <f>IMAGE(CONCATENATE("https://collect-all-pets.github.io/assets/pets/", if(not(isblank(Pets!H170)),"titanium",if(not(isblank(Pets!G170)),"obsidian",if(not(isblank(Pets!F170)),"diamond",if(not(isblank(Pets!E170)),"gold",if(not(isblank(Pets!D170)),"chrome","unknown"))))) ,"/157.png"))</f>
        <v/>
      </c>
      <c r="B28" s="39" t="str">
        <f>IMAGE(CONCATENATE("https://collect-all-pets.github.io/assets/pets/", if(not(isblank(Pets!H171)),"titanium",if(not(isblank(Pets!G171)),"obsidian",if(not(isblank(Pets!F171)),"diamond",if(not(isblank(Pets!E171)),"gold",if(not(isblank(Pets!D171)),"chrome","unknown"))))) ,"/158.png"))</f>
        <v/>
      </c>
      <c r="C28" s="39" t="str">
        <f>IMAGE(CONCATENATE("https://collect-all-pets.github.io/assets/pets/", if(not(isblank(Pets!H172)),"titanium",if(not(isblank(Pets!G172)),"obsidian",if(not(isblank(Pets!F172)),"diamond",if(not(isblank(Pets!E172)),"gold",if(not(isblank(Pets!D172)),"chrome","unknown"))))) ,"/159.png"))</f>
        <v/>
      </c>
      <c r="D28" s="39" t="str">
        <f>IMAGE(CONCATENATE("https://collect-all-pets.github.io/assets/pets/", if(not(isblank(Pets!H173)),"titanium",if(not(isblank(Pets!G173)),"obsidian",if(not(isblank(Pets!F173)),"diamond",if(not(isblank(Pets!E173)),"gold",if(not(isblank(Pets!D173)),"chrome","unknown"))))) ,"/160.png"))</f>
        <v/>
      </c>
      <c r="E28" s="39" t="str">
        <f>IMAGE(CONCATENATE("https://collect-all-pets.github.io/assets/pets/", if(not(isblank(Pets!H174)),"titanium",if(not(isblank(Pets!G174)),"obsidian",if(not(isblank(Pets!F174)),"diamond",if(not(isblank(Pets!E174)),"gold",if(not(isblank(Pets!D174)),"chrome","unknown"))))) ,"/161.png"))</f>
        <v/>
      </c>
      <c r="F28" s="9" t="str">
        <f>IMAGE(CONCATENATE("https://collect-all-pets.github.io/assets/pets/", if(not(isblank(Pets!H175)),"titanium",if(not(isblank(Pets!G175)),"obsidian",if(not(isblank(Pets!F175)),"diamond",if(not(isblank(Pets!E175)),"gold",if(not(isblank(Pets!D175)),"chrome","unknown"))))) ,"/162.png"))</f>
        <v/>
      </c>
    </row>
    <row r="29" ht="117.0" customHeight="1">
      <c r="A29" s="39" t="str">
        <f>IMAGE(CONCATENATE("https://collect-all-pets.github.io/assets/pets/", if(not(isblank(Pets!H176)),"titanium",if(not(isblank(Pets!G176)),"obsidian",if(not(isblank(Pets!F176)),"diamond",if(not(isblank(Pets!E176)),"gold",if(not(isblank(Pets!D176)),"chrome","unknown"))))) ,"/163.png"))</f>
        <v/>
      </c>
      <c r="B29" s="39" t="str">
        <f>IMAGE(CONCATENATE("https://collect-all-pets.github.io/assets/pets/", if(not(isblank(Pets!H177)),"titanium",if(not(isblank(Pets!G177)),"obsidian",if(not(isblank(Pets!F177)),"diamond",if(not(isblank(Pets!E177)),"gold",if(not(isblank(Pets!D177)),"chrome","unknown"))))) ,"/164.png"))</f>
        <v/>
      </c>
      <c r="C29" s="39" t="str">
        <f>IMAGE(CONCATENATE("https://collect-all-pets.github.io/assets/pets/", if(not(isblank(Pets!H178)),"titanium",if(not(isblank(Pets!G178)),"obsidian",if(not(isblank(Pets!F178)),"diamond",if(not(isblank(Pets!E178)),"gold",if(not(isblank(Pets!D178)),"chrome","unknown"))))) ,"/165.png"))</f>
        <v/>
      </c>
      <c r="D29" s="39" t="str">
        <f>IMAGE(CONCATENATE("https://collect-all-pets.github.io/assets/pets/", if(not(isblank(Pets!H179)),"titanium",if(not(isblank(Pets!G179)),"obsidian",if(not(isblank(Pets!F179)),"diamond",if(not(isblank(Pets!E179)),"gold",if(not(isblank(Pets!D179)),"chrome","unknown"))))) ,"/166.png"))</f>
        <v/>
      </c>
      <c r="E29" s="39" t="str">
        <f>IMAGE(CONCATENATE("https://collect-all-pets.github.io/assets/pets/", if(not(isblank(Pets!H180)),"titanium",if(not(isblank(Pets!G180)),"obsidian",if(not(isblank(Pets!F180)),"diamond",if(not(isblank(Pets!E180)),"gold",if(not(isblank(Pets!D180)),"chrome","unknown"))))) ,"/167.png"))</f>
        <v/>
      </c>
      <c r="F29" s="9" t="str">
        <f>IMAGE(CONCATENATE("https://collect-all-pets.github.io/assets/pets/", if(not(isblank(Pets!H181)),"titanium",if(not(isblank(Pets!G181)),"obsidian",if(not(isblank(Pets!F181)),"diamond",if(not(isblank(Pets!E181)),"gold",if(not(isblank(Pets!D181)),"chrome","unknown"))))) ,"/168.png"))</f>
        <v/>
      </c>
    </row>
    <row r="30" ht="117.0" customHeight="1">
      <c r="A30" s="39" t="str">
        <f>IMAGE(CONCATENATE("https://collect-all-pets.github.io/assets/pets/", if(not(isblank(Pets!H182)),"titanium",if(not(isblank(Pets!G182)),"obsidian",if(not(isblank(Pets!F182)),"diamond",if(not(isblank(Pets!E182)),"gold",if(not(isblank(Pets!D182)),"chrome","unknown"))))) ,"/169.png"))</f>
        <v/>
      </c>
      <c r="B30" s="39" t="str">
        <f>IMAGE(CONCATENATE("https://collect-all-pets.github.io/assets/pets/", if(not(isblank(Pets!H183)),"titanium",if(not(isblank(Pets!G183)),"obsidian",if(not(isblank(Pets!F183)),"diamond",if(not(isblank(Pets!E183)),"gold",if(not(isblank(Pets!D183)),"chrome","unknown"))))) ,"/170.png"))</f>
        <v/>
      </c>
      <c r="C30" s="39" t="str">
        <f>IMAGE(CONCATENATE("https://collect-all-pets.github.io/assets/pets/", if(not(isblank(Pets!H184)),"titanium",if(not(isblank(Pets!G184)),"obsidian",if(not(isblank(Pets!F184)),"diamond",if(not(isblank(Pets!E184)),"gold",if(not(isblank(Pets!D184)),"chrome","unknown"))))) ,"/171.png"))</f>
        <v/>
      </c>
      <c r="D30" s="39" t="str">
        <f>IMAGE(CONCATENATE("https://collect-all-pets.github.io/assets/pets/", if(not(isblank(Pets!H185)),"titanium",if(not(isblank(Pets!G185)),"obsidian",if(not(isblank(Pets!F185)),"diamond",if(not(isblank(Pets!E185)),"gold",if(not(isblank(Pets!D185)),"chrome","unknown"))))) ,"/172.png"))</f>
        <v/>
      </c>
      <c r="E30" s="39" t="str">
        <f>IMAGE(CONCATENATE("https://collect-all-pets.github.io/assets/pets/", if(not(isblank(Pets!H186)),"titanium",if(not(isblank(Pets!G186)),"obsidian",if(not(isblank(Pets!F186)),"diamond",if(not(isblank(Pets!E186)),"gold",if(not(isblank(Pets!D186)),"chrome","unknown"))))) ,"/173.png"))</f>
        <v/>
      </c>
      <c r="F30" s="9" t="str">
        <f>IMAGE(CONCATENATE("https://collect-all-pets.github.io/assets/pets/", if(not(isblank(Pets!H187)),"titanium",if(not(isblank(Pets!G187)),"obsidian",if(not(isblank(Pets!F187)),"diamond",if(not(isblank(Pets!E187)),"gold",if(not(isblank(Pets!D187)),"chrome","unknown"))))) ,"/174.png"))</f>
        <v/>
      </c>
    </row>
    <row r="31" ht="117.0" customHeight="1">
      <c r="A31" s="39" t="str">
        <f>IMAGE(CONCATENATE("https://collect-all-pets.github.io/assets/pets/", if(not(isblank(Pets!H188)),"titanium",if(not(isblank(Pets!G188)),"obsidian",if(not(isblank(Pets!F188)),"diamond",if(not(isblank(Pets!E188)),"gold",if(not(isblank(Pets!D188)),"chrome","unknown"))))) ,"/175.png"))</f>
        <v/>
      </c>
      <c r="B31" s="39" t="str">
        <f>IMAGE(CONCATENATE("https://collect-all-pets.github.io/assets/pets/", if(not(isblank(Pets!H189)),"titanium",if(not(isblank(Pets!G189)),"obsidian",if(not(isblank(Pets!F189)),"diamond",if(not(isblank(Pets!E189)),"gold",if(not(isblank(Pets!D189)),"chrome","unknown"))))) ,"/176.png"))</f>
        <v/>
      </c>
      <c r="C31" s="39" t="str">
        <f>IMAGE(CONCATENATE("https://collect-all-pets.github.io/assets/pets/", if(not(isblank(Pets!H190)),"titanium",if(not(isblank(Pets!G190)),"obsidian",if(not(isblank(Pets!F190)),"diamond",if(not(isblank(Pets!E190)),"gold",if(not(isblank(Pets!D190)),"chrome","unknown"))))) ,"/177.png"))</f>
        <v/>
      </c>
      <c r="D31" s="39" t="str">
        <f>IMAGE(CONCATENATE("https://collect-all-pets.github.io/assets/pets/", if(not(isblank(Pets!H191)),"titanium",if(not(isblank(Pets!G191)),"obsidian",if(not(isblank(Pets!F191)),"diamond",if(not(isblank(Pets!E191)),"gold",if(not(isblank(Pets!D191)),"chrome","unknown"))))) ,"/178.png"))</f>
        <v/>
      </c>
      <c r="E31" s="39" t="str">
        <f>IMAGE(CONCATENATE("https://collect-all-pets.github.io/assets/pets/", if(not(isblank(Pets!H192)),"titanium",if(not(isblank(Pets!G192)),"obsidian",if(not(isblank(Pets!F192)),"diamond",if(not(isblank(Pets!E192)),"gold",if(not(isblank(Pets!D192)),"chrome","unknown"))))) ,"/179.png"))</f>
        <v/>
      </c>
      <c r="F31" s="9" t="str">
        <f>IMAGE(CONCATENATE("https://collect-all-pets.github.io/assets/pets/", if(not(isblank(Pets!H193)),"titanium",if(not(isblank(Pets!G193)),"obsidian",if(not(isblank(Pets!F193)),"diamond",if(not(isblank(Pets!E193)),"gold",if(not(isblank(Pets!D193)),"chrome","unknown"))))) ,"/180.png"))</f>
        <v/>
      </c>
    </row>
    <row r="32" ht="117.0" customHeight="1">
      <c r="A32" s="39" t="str">
        <f>IMAGE(CONCATENATE("https://collect-all-pets.github.io/assets/pets/", if(not(isblank(Pets!H194)),"titanium",if(not(isblank(Pets!G194)),"obsidian",if(not(isblank(Pets!F194)),"diamond",if(not(isblank(Pets!E194)),"gold",if(not(isblank(Pets!D194)),"chrome","unknown"))))) ,"/181.png"))</f>
        <v/>
      </c>
      <c r="B32" s="39" t="str">
        <f>IMAGE(CONCATENATE("https://collect-all-pets.github.io/assets/pets/", if(not(isblank(Pets!H195)),"titanium",if(not(isblank(Pets!G195)),"obsidian",if(not(isblank(Pets!F195)),"diamond",if(not(isblank(Pets!E195)),"gold",if(not(isblank(Pets!D195)),"chrome","unknown"))))) ,"/182.png"))</f>
        <v/>
      </c>
      <c r="C32" s="39" t="str">
        <f>IMAGE(CONCATENATE("https://collect-all-pets.github.io/assets/pets/", if(not(isblank(Pets!H196)),"titanium",if(not(isblank(Pets!G196)),"obsidian",if(not(isblank(Pets!F196)),"diamond",if(not(isblank(Pets!E196)),"gold",if(not(isblank(Pets!D196)),"chrome","unknown"))))) ,"/183.png"))</f>
        <v/>
      </c>
      <c r="D32" s="39" t="str">
        <f>IMAGE(CONCATENATE("https://collect-all-pets.github.io/assets/pets/", if(not(isblank(Pets!H197)),"titanium",if(not(isblank(Pets!G197)),"obsidian",if(not(isblank(Pets!F197)),"diamond",if(not(isblank(Pets!E197)),"gold",if(not(isblank(Pets!D197)),"chrome","unknown"))))) ,"/184.png"))</f>
        <v/>
      </c>
      <c r="E32" s="39" t="str">
        <f>IMAGE(CONCATENATE("https://collect-all-pets.github.io/assets/pets/", if(not(isblank(Pets!H198)),"titanium",if(not(isblank(Pets!G198)),"obsidian",if(not(isblank(Pets!F198)),"diamond",if(not(isblank(Pets!E198)),"gold",if(not(isblank(Pets!D198)),"chrome","unknown"))))) ,"/185.png"))</f>
        <v/>
      </c>
      <c r="F32" s="9" t="str">
        <f>IMAGE(CONCATENATE("https://collect-all-pets.github.io/assets/pets/", if(not(isblank(Pets!H199)),"titanium",if(not(isblank(Pets!G199)),"obsidian",if(not(isblank(Pets!F199)),"diamond",if(not(isblank(Pets!E199)),"gold",if(not(isblank(Pets!D199)),"chrome","unknown"))))) ,"/186.png"))</f>
        <v/>
      </c>
    </row>
    <row r="33" ht="117.0" customHeight="1">
      <c r="A33" s="39" t="str">
        <f>IMAGE(CONCATENATE("https://collect-all-pets.github.io/assets/pets/", if(not(isblank(Pets!H200)),"titanium",if(not(isblank(Pets!G200)),"obsidian",if(not(isblank(Pets!F200)),"diamond",if(not(isblank(Pets!E200)),"gold",if(not(isblank(Pets!D200)),"chrome","unknown"))))) ,"/187.png"))</f>
        <v/>
      </c>
      <c r="B33" s="39" t="str">
        <f>IMAGE(CONCATENATE("https://collect-all-pets.github.io/assets/pets/", if(not(isblank(Pets!H201)),"titanium",if(not(isblank(Pets!G201)),"obsidian",if(not(isblank(Pets!F201)),"diamond",if(not(isblank(Pets!E201)),"gold",if(not(isblank(Pets!D201)),"chrome","unknown"))))) ,"/188.png"))</f>
        <v/>
      </c>
      <c r="C33" s="39" t="str">
        <f>IMAGE(CONCATENATE("https://collect-all-pets.github.io/assets/pets/", if(not(isblank(Pets!H202)),"titanium",if(not(isblank(Pets!G202)),"obsidian",if(not(isblank(Pets!F202)),"diamond",if(not(isblank(Pets!E202)),"gold",if(not(isblank(Pets!D202)),"chrome","unknown"))))) ,"/189.png"))</f>
        <v/>
      </c>
      <c r="D33" s="39" t="str">
        <f>IMAGE(CONCATENATE("https://collect-all-pets.github.io/assets/pets/", if(not(isblank(Pets!H203)),"titanium",if(not(isblank(Pets!G203)),"obsidian",if(not(isblank(Pets!F203)),"diamond",if(not(isblank(Pets!E203)),"gold",if(not(isblank(Pets!D203)),"chrome","unknown"))))) ,"/190.png"))</f>
        <v/>
      </c>
      <c r="E33" s="39" t="str">
        <f>IMAGE(CONCATENATE("https://collect-all-pets.github.io/assets/pets/", if(not(isblank(Pets!H204)),"titanium",if(not(isblank(Pets!G204)),"obsidian",if(not(isblank(Pets!F204)),"diamond",if(not(isblank(Pets!E204)),"gold",if(not(isblank(Pets!D204)),"chrome","unknown"))))) ,"/191.png"))</f>
        <v/>
      </c>
      <c r="F33" s="9" t="str">
        <f>IMAGE(CONCATENATE("https://collect-all-pets.github.io/assets/pets/", if(not(isblank(Pets!H205)),"titanium",if(not(isblank(Pets!G205)),"obsidian",if(not(isblank(Pets!F205)),"diamond",if(not(isblank(Pets!E205)),"gold",if(not(isblank(Pets!D205)),"chrome","unknown"))))) ,"/192.png"))</f>
        <v/>
      </c>
    </row>
    <row r="34" ht="117.0" customHeight="1">
      <c r="A34" s="39" t="str">
        <f>IMAGE(CONCATENATE("https://collect-all-pets.github.io/assets/pets/", if(not(isblank(Pets!H206)),"titanium",if(not(isblank(Pets!G206)),"obsidian",if(not(isblank(Pets!F206)),"diamond",if(not(isblank(Pets!E206)),"gold",if(not(isblank(Pets!D206)),"chrome","unknown"))))) ,"/193.png"))</f>
        <v/>
      </c>
      <c r="B34" s="39" t="str">
        <f>IMAGE(CONCATENATE("https://collect-all-pets.github.io/assets/pets/", if(not(isblank(Pets!H207)),"titanium",if(not(isblank(Pets!G207)),"obsidian",if(not(isblank(Pets!F207)),"diamond",if(not(isblank(Pets!E207)),"gold",if(not(isblank(Pets!D207)),"chrome","unknown"))))) ,"/194.png"))</f>
        <v/>
      </c>
      <c r="C34" s="39" t="str">
        <f>IMAGE(CONCATENATE("https://collect-all-pets.github.io/assets/pets/", if(not(isblank(Pets!H208)),"titanium",if(not(isblank(Pets!G208)),"obsidian",if(not(isblank(Pets!F208)),"diamond",if(not(isblank(Pets!E208)),"gold",if(not(isblank(Pets!D208)),"chrome","unknown"))))) ,"/195.png"))</f>
        <v/>
      </c>
      <c r="D34" s="39" t="str">
        <f>IMAGE(CONCATENATE("https://collect-all-pets.github.io/assets/pets/", if(not(isblank(Pets!H209)),"titanium",if(not(isblank(Pets!G209)),"obsidian",if(not(isblank(Pets!F209)),"diamond",if(not(isblank(Pets!E209)),"gold",if(not(isblank(Pets!D209)),"chrome","unknown"))))) ,"/196.png"))</f>
        <v/>
      </c>
      <c r="E34" s="39" t="str">
        <f>IMAGE(CONCATENATE("https://collect-all-pets.github.io/assets/pets/", if(not(isblank(Pets!H210)),"titanium",if(not(isblank(Pets!G210)),"obsidian",if(not(isblank(Pets!F210)),"diamond",if(not(isblank(Pets!E210)),"gold",if(not(isblank(Pets!D210)),"chrome","unknown"))))) ,"/197.png"))</f>
        <v/>
      </c>
      <c r="F34" s="9" t="str">
        <f>IMAGE(CONCATENATE("https://collect-all-pets.github.io/assets/pets/", if(not(isblank(Pets!H211)),"titanium",if(not(isblank(Pets!G211)),"obsidian",if(not(isblank(Pets!F211)),"diamond",if(not(isblank(Pets!E211)),"gold",if(not(isblank(Pets!D211)),"chrome","unknown"))))) ,"/198.png"))</f>
        <v/>
      </c>
    </row>
    <row r="35" ht="117.0" customHeight="1">
      <c r="A35" s="39" t="str">
        <f>IMAGE(CONCATENATE("https://collect-all-pets.github.io/assets/pets/", if(not(isblank(Pets!H216)),"titanium",if(not(isblank(Pets!G216)),"obsidian",if(not(isblank(Pets!F216)),"diamond",if(not(isblank(Pets!E216)),"gold",if(not(isblank(Pets!D216)),"chrome","unknown"))))) ,"/199.png"))</f>
        <v/>
      </c>
      <c r="B35" s="39" t="str">
        <f>IMAGE(CONCATENATE("https://collect-all-pets.github.io/assets/pets/", if(not(isblank(Pets!H217)),"titanium",if(not(isblank(Pets!G217)),"obsidian",if(not(isblank(Pets!F217)),"diamond",if(not(isblank(Pets!E217)),"gold",if(not(isblank(Pets!D217)),"chrome","unknown"))))) ,"/200.png"))</f>
        <v/>
      </c>
      <c r="C35" s="39" t="str">
        <f>IMAGE(CONCATENATE("https://collect-all-pets.github.io/assets/pets/", if(not(isblank(Pets!H218)),"titanium",if(not(isblank(Pets!G218)),"obsidian",if(not(isblank(Pets!F218)),"diamond",if(not(isblank(Pets!E218)),"gold",if(not(isblank(Pets!D218)),"chrome","unknown"))))) ,"/201.png"))</f>
        <v/>
      </c>
      <c r="D35" s="39" t="str">
        <f>IMAGE(CONCATENATE("https://collect-all-pets.github.io/assets/pets/", if(not(isblank(Pets!H219)),"titanium",if(not(isblank(Pets!G219)),"obsidian",if(not(isblank(Pets!F219)),"diamond",if(not(isblank(Pets!E219)),"gold",if(not(isblank(Pets!D219)),"chrome","unknown"))))) ,"/202.png"))</f>
        <v/>
      </c>
      <c r="E35" s="39" t="str">
        <f>IMAGE(CONCATENATE("https://collect-all-pets.github.io/assets/pets/", if(not(isblank(Pets!H220)),"titanium",if(not(isblank(Pets!G220)),"obsidian",if(not(isblank(Pets!F220)),"diamond",if(not(isblank(Pets!E220)),"gold",if(not(isblank(Pets!D220)),"chrome","unknown"))))) ,"/203.png"))</f>
        <v/>
      </c>
      <c r="F35" s="9" t="str">
        <f>IMAGE(CONCATENATE("https://collect-all-pets.github.io/assets/pets/", if(not(isblank(Pets!H221)),"titanium",if(not(isblank(Pets!G221)),"obsidian",if(not(isblank(Pets!F221)),"diamond",if(not(isblank(Pets!E221)),"gold",if(not(isblank(Pets!D221)),"chrome","unknown"))))) ,"/204.png"))</f>
        <v/>
      </c>
    </row>
    <row r="36" ht="117.0" customHeight="1">
      <c r="A36" s="39" t="str">
        <f>IMAGE(CONCATENATE("https://collect-all-pets.github.io/assets/pets/", if(not(isblank(Pets!H222)),"titanium",if(not(isblank(Pets!G222)),"obsidian",if(not(isblank(Pets!F222)),"diamond",if(not(isblank(Pets!E222)),"gold",if(not(isblank(Pets!D222)),"chrome","unknown"))))) ,"/205.png"))</f>
        <v/>
      </c>
      <c r="B36" s="39" t="str">
        <f>IMAGE(CONCATENATE("https://collect-all-pets.github.io/assets/pets/", if(not(isblank(Pets!H223)),"titanium",if(not(isblank(Pets!G223)),"obsidian",if(not(isblank(Pets!F223)),"diamond",if(not(isblank(Pets!E223)),"gold",if(not(isblank(Pets!D223)),"chrome","unknown"))))) ,"/206.png"))</f>
        <v/>
      </c>
      <c r="C36" s="39" t="str">
        <f>IMAGE(CONCATENATE("https://collect-all-pets.github.io/assets/pets/", if(not(isblank(Pets!H224)),"titanium",if(not(isblank(Pets!G224)),"obsidian",if(not(isblank(Pets!F224)),"diamond",if(not(isblank(Pets!E224)),"gold",if(not(isblank(Pets!D224)),"chrome","unknown"))))) ,"/207.png"))</f>
        <v/>
      </c>
      <c r="D36" s="39" t="str">
        <f>IMAGE(CONCATENATE("https://collect-all-pets.github.io/assets/pets/", if(not(isblank(Pets!H225)),"titanium",if(not(isblank(Pets!G225)),"obsidian",if(not(isblank(Pets!F225)),"diamond",if(not(isblank(Pets!E225)),"gold",if(not(isblank(Pets!D225)),"chrome","unknown"))))) ,"/208.png"))</f>
        <v/>
      </c>
      <c r="E36" s="39" t="str">
        <f>IMAGE(CONCATENATE("https://collect-all-pets.github.io/assets/pets/", if(not(isblank(Pets!H226)),"titanium",if(not(isblank(Pets!G226)),"obsidian",if(not(isblank(Pets!F226)),"diamond",if(not(isblank(Pets!E226)),"gold",if(not(isblank(Pets!D226)),"chrome","unknown"))))) ,"/209.png"))</f>
        <v/>
      </c>
      <c r="F36" s="9" t="str">
        <f>IMAGE(CONCATENATE("https://collect-all-pets.github.io/assets/pets/", if(not(isblank(Pets!H227)),"titanium",if(not(isblank(Pets!G227)),"obsidian",if(not(isblank(Pets!F227)),"diamond",if(not(isblank(Pets!E227)),"gold",if(not(isblank(Pets!D227)),"chrome","unknown"))))) ,"/210.png"))</f>
        <v/>
      </c>
    </row>
    <row r="37" ht="117.0" customHeight="1">
      <c r="A37" s="39" t="str">
        <f>IMAGE(CONCATENATE("https://collect-all-pets.github.io/assets/pets/", if(not(isblank(Pets!H228)),"titanium",if(not(isblank(Pets!G228)),"obsidian",if(not(isblank(Pets!F228)),"diamond",if(not(isblank(Pets!E228)),"gold",if(not(isblank(Pets!D228)),"chrome","unknown"))))) ,"/211.png"))</f>
        <v/>
      </c>
      <c r="B37" s="39" t="str">
        <f>IMAGE(CONCATENATE("https://collect-all-pets.github.io/assets/pets/", if(not(isblank(Pets!H229)),"titanium",if(not(isblank(Pets!G229)),"obsidian",if(not(isblank(Pets!F229)),"diamond",if(not(isblank(Pets!E229)),"gold",if(not(isblank(Pets!D229)),"chrome","unknown"))))) ,"/212.png"))</f>
        <v/>
      </c>
      <c r="C37" s="39" t="str">
        <f>IMAGE(CONCATENATE("https://collect-all-pets.github.io/assets/pets/", if(not(isblank(Pets!H230)),"titanium",if(not(isblank(Pets!G230)),"obsidian",if(not(isblank(Pets!F230)),"diamond",if(not(isblank(Pets!E230)),"gold",if(not(isblank(Pets!D230)),"chrome","unknown"))))) ,"/213.png"))</f>
        <v/>
      </c>
      <c r="D37" s="39" t="str">
        <f>IMAGE(CONCATENATE("https://collect-all-pets.github.io/assets/pets/", if(not(isblank(Pets!H231)),"titanium",if(not(isblank(Pets!G231)),"obsidian",if(not(isblank(Pets!F231)),"diamond",if(not(isblank(Pets!E231)),"gold",if(not(isblank(Pets!D231)),"chrome","unknown"))))) ,"/214.png"))</f>
        <v/>
      </c>
      <c r="E37" s="39" t="str">
        <f>IMAGE(CONCATENATE("https://collect-all-pets.github.io/assets/pets/", if(not(isblank(Pets!H232)),"titanium",if(not(isblank(Pets!G232)),"obsidian",if(not(isblank(Pets!F232)),"diamond",if(not(isblank(Pets!E232)),"gold",if(not(isblank(Pets!D232)),"chrome","unknown"))))) ,"/215.png"))</f>
        <v/>
      </c>
      <c r="F37" s="9" t="str">
        <f>IMAGE(CONCATENATE("https://collect-all-pets.github.io/assets/pets/", if(not(isblank(Pets!H233)),"titanium",if(not(isblank(Pets!G233)),"obsidian",if(not(isblank(Pets!F233)),"diamond",if(not(isblank(Pets!E233)),"gold",if(not(isblank(Pets!D233)),"chrome","unknown"))))) ,"/216.png"))</f>
        <v/>
      </c>
    </row>
    <row r="38" ht="117.0" customHeight="1">
      <c r="A38" s="39" t="str">
        <f>IMAGE(CONCATENATE("https://collect-all-pets.github.io/assets/pets/", if(not(isblank(Pets!H234)),"titanium",if(not(isblank(Pets!G234)),"obsidian",if(not(isblank(Pets!F234)),"diamond",if(not(isblank(Pets!E234)),"gold",if(not(isblank(Pets!D234)),"chrome","unknown"))))) ,"/217.png"))</f>
        <v/>
      </c>
      <c r="B38" s="39" t="str">
        <f>IMAGE(CONCATENATE("https://collect-all-pets.github.io/assets/pets/", if(not(isblank(Pets!H235)),"titanium",if(not(isblank(Pets!G235)),"obsidian",if(not(isblank(Pets!F235)),"diamond",if(not(isblank(Pets!E235)),"gold",if(not(isblank(Pets!D235)),"chrome","unknown"))))) ,"/218.png"))</f>
        <v/>
      </c>
      <c r="C38" s="39" t="str">
        <f>IMAGE(CONCATENATE("https://collect-all-pets.github.io/assets/pets/", if(not(isblank(Pets!H236)),"titanium",if(not(isblank(Pets!G236)),"obsidian",if(not(isblank(Pets!F236)),"diamond",if(not(isblank(Pets!E236)),"gold",if(not(isblank(Pets!D236)),"chrome","unknown"))))) ,"/219.png"))</f>
        <v/>
      </c>
      <c r="D38" s="39" t="str">
        <f>IMAGE(CONCATENATE("https://collect-all-pets.github.io/assets/pets/", if(not(isblank(Pets!H237)),"titanium",if(not(isblank(Pets!G237)),"obsidian",if(not(isblank(Pets!F237)),"diamond",if(not(isblank(Pets!E237)),"gold",if(not(isblank(Pets!D237)),"chrome","unknown"))))) ,"/220.png"))</f>
        <v/>
      </c>
      <c r="E38" s="39" t="str">
        <f>IMAGE(CONCATENATE("https://collect-all-pets.github.io/assets/pets/", if(not(isblank(Pets!H238)),"titanium",if(not(isblank(Pets!G238)),"obsidian",if(not(isblank(Pets!F238)),"diamond",if(not(isblank(Pets!E238)),"gold",if(not(isblank(Pets!D238)),"chrome","unknown"))))) ,"/221.png"))</f>
        <v/>
      </c>
      <c r="F38" s="9" t="str">
        <f>IMAGE(CONCATENATE("https://collect-all-pets.github.io/assets/pets/", if(not(isblank(Pets!H239)),"titanium",if(not(isblank(Pets!G239)),"obsidian",if(not(isblank(Pets!F239)),"diamond",if(not(isblank(Pets!E239)),"gold",if(not(isblank(Pets!D239)),"chrome","unknown"))))) ,"/222.png"))</f>
        <v/>
      </c>
    </row>
    <row r="39" ht="117.0" customHeight="1">
      <c r="A39" s="39" t="str">
        <f>IMAGE(CONCATENATE("https://collect-all-pets.github.io/assets/pets/", if(not(isblank(Pets!H244)),"titanium",if(not(isblank(Pets!G244)),"obsidian",if(not(isblank(Pets!F244)),"diamond",if(not(isblank(Pets!E244)),"gold",if(not(isblank(Pets!D244)),"chrome","unknown"))))) ,"/223.png"))</f>
        <v/>
      </c>
      <c r="B39" s="39" t="str">
        <f>IMAGE(CONCATENATE("https://collect-all-pets.github.io/assets/pets/", if(not(isblank(Pets!H245)),"titanium",if(not(isblank(Pets!G245)),"obsidian",if(not(isblank(Pets!F245)),"diamond",if(not(isblank(Pets!E245)),"gold",if(not(isblank(Pets!D245)),"chrome","unknown"))))) ,"/224.png"))</f>
        <v/>
      </c>
      <c r="C39" s="39" t="str">
        <f>IMAGE(CONCATENATE("https://collect-all-pets.github.io/assets/pets/", if(not(isblank(Pets!H246)),"titanium",if(not(isblank(Pets!G246)),"obsidian",if(not(isblank(Pets!F246)),"diamond",if(not(isblank(Pets!E246)),"gold",if(not(isblank(Pets!D246)),"chrome","unknown"))))) ,"/225.png"))</f>
        <v/>
      </c>
      <c r="D39" s="39" t="str">
        <f>IMAGE(CONCATENATE("https://collect-all-pets.github.io/assets/pets/", if(not(isblank(Pets!H247)),"titanium",if(not(isblank(Pets!G247)),"obsidian",if(not(isblank(Pets!F247)),"diamond",if(not(isblank(Pets!E247)),"gold",if(not(isblank(Pets!D247)),"chrome","unknown"))))) ,"/226.png"))</f>
        <v/>
      </c>
      <c r="E39" s="39" t="str">
        <f>IMAGE(CONCATENATE("https://collect-all-pets.github.io/assets/pets/", if(not(isblank(Pets!H248)),"titanium",if(not(isblank(Pets!G248)),"obsidian",if(not(isblank(Pets!F248)),"diamond",if(not(isblank(Pets!E248)),"gold",if(not(isblank(Pets!D248)),"chrome","unknown"))))) ,"/227.png"))</f>
        <v/>
      </c>
      <c r="F39" s="9" t="str">
        <f>IMAGE(CONCATENATE("https://collect-all-pets.github.io/assets/pets/", if(not(isblank(Pets!H249)),"titanium",if(not(isblank(Pets!G249)),"obsidian",if(not(isblank(Pets!F249)),"diamond",if(not(isblank(Pets!E249)),"gold",if(not(isblank(Pets!D249)),"chrome","unknown"))))) ,"/228.png"))</f>
        <v/>
      </c>
    </row>
    <row r="40" ht="117.0" customHeight="1">
      <c r="A40" s="39" t="str">
        <f>IMAGE(CONCATENATE("https://collect-all-pets.github.io/assets/pets/", if(not(isblank(Pets!H254)),"titanium",if(not(isblank(Pets!G254)),"obsidian",if(not(isblank(Pets!F254)),"diamond",if(not(isblank(Pets!E254)),"gold",if(not(isblank(Pets!D254)),"chrome","unknown"))))) ,"/229.png"))</f>
        <v/>
      </c>
      <c r="B40" s="39" t="str">
        <f>IMAGE(CONCATENATE("https://collect-all-pets.github.io/assets/pets/", if(not(isblank(Pets!H255)),"titanium",if(not(isblank(Pets!G255)),"obsidian",if(not(isblank(Pets!F255)),"diamond",if(not(isblank(Pets!E255)),"gold",if(not(isblank(Pets!D255)),"chrome","unknown"))))) ,"/230.png"))</f>
        <v/>
      </c>
      <c r="C40" s="39" t="str">
        <f>IMAGE(CONCATENATE("https://collect-all-pets.github.io/assets/pets/", if(not(isblank(Pets!H256)),"titanium",if(not(isblank(Pets!G256)),"obsidian",if(not(isblank(Pets!F256)),"diamond",if(not(isblank(Pets!E256)),"gold",if(not(isblank(Pets!D256)),"chrome","unknown"))))) ,"/231.png"))</f>
        <v/>
      </c>
      <c r="D40" s="39" t="str">
        <f>IMAGE(CONCATENATE("https://collect-all-pets.github.io/assets/pets/", if(not(isblank(Pets!H257)),"titanium",if(not(isblank(Pets!G257)),"obsidian",if(not(isblank(Pets!F257)),"diamond",if(not(isblank(Pets!E257)),"gold",if(not(isblank(Pets!D257)),"chrome","unknown"))))) ,"/232.png"))</f>
        <v/>
      </c>
      <c r="E40" s="39" t="str">
        <f>IMAGE(CONCATENATE("https://collect-all-pets.github.io/assets/pets/", if(not(isblank(Pets!H258)),"titanium",if(not(isblank(Pets!G258)),"obsidian",if(not(isblank(Pets!F258)),"diamond",if(not(isblank(Pets!E258)),"gold",if(not(isblank(Pets!D258)),"chrome","unknown"))))) ,"/233.png"))</f>
        <v/>
      </c>
      <c r="F40" s="9" t="str">
        <f>IMAGE(CONCATENATE("https://collect-all-pets.github.io/assets/pets/", if(not(isblank(Pets!H259)),"titanium",if(not(isblank(Pets!G259)),"obsidian",if(not(isblank(Pets!F259)),"diamond",if(not(isblank(Pets!E259)),"gold",if(not(isblank(Pets!D259)),"chrome","unknown"))))) ,"/234.png"))</f>
        <v/>
      </c>
    </row>
    <row r="41" ht="117.0" customHeight="1">
      <c r="A41" s="39" t="str">
        <f>IMAGE(CONCATENATE("https://collect-all-pets.github.io/assets/pets/", if(not(isblank(Pets!H264)),"titanium",if(not(isblank(Pets!G264)),"obsidian",if(not(isblank(Pets!F264)),"diamond",if(not(isblank(Pets!E264)),"gold",if(not(isblank(Pets!D264)),"chrome","unknown"))))) ,"/235.png"))</f>
        <v/>
      </c>
      <c r="B41" s="39" t="str">
        <f>IMAGE(CONCATENATE("https://collect-all-pets.github.io/assets/pets/", if(not(isblank(Pets!H265)),"titanium",if(not(isblank(Pets!G265)),"obsidian",if(not(isblank(Pets!F265)),"diamond",if(not(isblank(Pets!E265)),"gold",if(not(isblank(Pets!D265)),"chrome","unknown"))))) ,"/236.png"))</f>
        <v/>
      </c>
      <c r="C41" s="39" t="str">
        <f>IMAGE(CONCATENATE("https://collect-all-pets.github.io/assets/pets/", if(not(isblank(Pets!H266)),"titanium",if(not(isblank(Pets!G266)),"obsidian",if(not(isblank(Pets!F266)),"diamond",if(not(isblank(Pets!E266)),"gold",if(not(isblank(Pets!D266)),"chrome","unknown"))))) ,"/237.png"))</f>
        <v/>
      </c>
      <c r="D41" s="39" t="str">
        <f>IMAGE(CONCATENATE("https://collect-all-pets.github.io/assets/pets/", if(not(isblank(Pets!H267)),"titanium",if(not(isblank(Pets!G267)),"obsidian",if(not(isblank(Pets!F267)),"diamond",if(not(isblank(Pets!E267)),"gold",if(not(isblank(Pets!D267)),"chrome","unknown"))))) ,"/238.png"))</f>
        <v/>
      </c>
      <c r="E41" s="39" t="str">
        <f>IMAGE(CONCATENATE("https://collect-all-pets.github.io/assets/pets/", if(not(isblank(Pets!H268)),"titanium",if(not(isblank(Pets!G268)),"obsidian",if(not(isblank(Pets!F268)),"diamond",if(not(isblank(Pets!E268)),"gold",if(not(isblank(Pets!D268)),"chrome","unknown"))))) ,"/239.png"))</f>
        <v/>
      </c>
      <c r="F41" s="9" t="str">
        <f>IMAGE(CONCATENATE("https://collect-all-pets.github.io/assets/pets/", if(not(isblank(Pets!H269)),"titanium",if(not(isblank(Pets!G269)),"obsidian",if(not(isblank(Pets!F269)),"diamond",if(not(isblank(Pets!E269)),"gold",if(not(isblank(Pets!D269)),"chrome","unknown"))))) ,"/240.png"))</f>
        <v/>
      </c>
    </row>
    <row r="42">
      <c r="A42" s="39"/>
      <c r="B42" s="39"/>
      <c r="C42" s="39"/>
      <c r="D42" s="39"/>
      <c r="E42" s="39"/>
      <c r="F42" s="9"/>
    </row>
    <row r="43">
      <c r="A43" s="39"/>
      <c r="B43" s="39"/>
      <c r="C43" s="39"/>
      <c r="D43" s="39"/>
      <c r="E43" s="39"/>
      <c r="F43" s="9"/>
    </row>
    <row r="44">
      <c r="A44" s="39"/>
      <c r="B44" s="39"/>
      <c r="C44" s="39"/>
      <c r="D44" s="39"/>
      <c r="E44" s="39"/>
      <c r="F44" s="9"/>
    </row>
    <row r="45">
      <c r="A45" s="39"/>
      <c r="B45" s="39"/>
      <c r="C45" s="39"/>
      <c r="D45" s="39"/>
      <c r="E45" s="39"/>
      <c r="F45" s="9"/>
    </row>
    <row r="46">
      <c r="A46" s="39"/>
      <c r="B46" s="39"/>
      <c r="C46" s="39"/>
      <c r="D46" s="39"/>
      <c r="E46" s="39"/>
      <c r="F46" s="9"/>
    </row>
    <row r="47">
      <c r="A47" s="39"/>
      <c r="B47" s="39"/>
      <c r="C47" s="39"/>
      <c r="D47" s="39"/>
      <c r="E47" s="39"/>
      <c r="F47" s="9"/>
    </row>
    <row r="48">
      <c r="A48" s="39"/>
      <c r="B48" s="39"/>
      <c r="C48" s="39"/>
      <c r="D48" s="39"/>
      <c r="E48" s="39"/>
      <c r="F48" s="9"/>
    </row>
    <row r="49">
      <c r="A49" s="39"/>
      <c r="B49" s="39"/>
      <c r="C49" s="39"/>
      <c r="D49" s="39"/>
      <c r="E49" s="39"/>
      <c r="F49" s="9"/>
    </row>
    <row r="50">
      <c r="A50" s="39"/>
      <c r="B50" s="39"/>
      <c r="C50" s="39"/>
      <c r="D50" s="39"/>
      <c r="E50" s="39"/>
      <c r="F50" s="9"/>
    </row>
    <row r="51">
      <c r="A51" s="39"/>
      <c r="B51" s="39"/>
      <c r="C51" s="39"/>
      <c r="D51" s="39"/>
      <c r="E51" s="39"/>
      <c r="F51" s="9"/>
    </row>
    <row r="52">
      <c r="A52" s="39"/>
      <c r="B52" s="39"/>
      <c r="C52" s="39"/>
      <c r="D52" s="39"/>
      <c r="E52" s="39"/>
      <c r="F52" s="9"/>
    </row>
    <row r="53">
      <c r="A53" s="39"/>
      <c r="B53" s="39"/>
      <c r="C53" s="39"/>
      <c r="D53" s="39"/>
      <c r="E53" s="39"/>
      <c r="F53" s="9"/>
    </row>
    <row r="54">
      <c r="A54" s="39"/>
      <c r="B54" s="39"/>
      <c r="C54" s="39"/>
      <c r="D54" s="39"/>
      <c r="E54" s="39"/>
      <c r="F54" s="9"/>
    </row>
    <row r="55">
      <c r="A55" s="39"/>
      <c r="B55" s="39"/>
      <c r="C55" s="39"/>
      <c r="D55" s="39"/>
      <c r="E55" s="39"/>
      <c r="F55" s="9"/>
    </row>
    <row r="56">
      <c r="A56" s="39"/>
      <c r="B56" s="39"/>
      <c r="C56" s="39"/>
      <c r="D56" s="39"/>
      <c r="E56" s="39"/>
      <c r="F56" s="9"/>
    </row>
    <row r="57">
      <c r="A57" s="39"/>
      <c r="B57" s="39"/>
      <c r="C57" s="39"/>
      <c r="D57" s="39"/>
      <c r="E57" s="39"/>
      <c r="F57" s="9"/>
    </row>
    <row r="58">
      <c r="A58" s="39"/>
      <c r="B58" s="39"/>
      <c r="C58" s="39"/>
      <c r="D58" s="39"/>
      <c r="E58" s="39"/>
      <c r="F58" s="9"/>
    </row>
    <row r="59">
      <c r="A59" s="39"/>
      <c r="B59" s="39"/>
      <c r="C59" s="39"/>
      <c r="D59" s="39"/>
      <c r="E59" s="39"/>
      <c r="F59" s="9"/>
    </row>
    <row r="60">
      <c r="A60" s="39"/>
      <c r="B60" s="39"/>
      <c r="C60" s="39"/>
      <c r="D60" s="39"/>
      <c r="E60" s="39"/>
      <c r="F60" s="9"/>
    </row>
    <row r="61">
      <c r="A61" s="39"/>
      <c r="B61" s="39"/>
      <c r="C61" s="39"/>
      <c r="D61" s="39"/>
      <c r="E61" s="39"/>
      <c r="F61" s="9"/>
    </row>
    <row r="62">
      <c r="A62" s="39"/>
      <c r="B62" s="39"/>
      <c r="C62" s="39"/>
      <c r="D62" s="39"/>
      <c r="E62" s="39"/>
      <c r="F62" s="9"/>
    </row>
    <row r="63">
      <c r="A63" s="39"/>
      <c r="B63" s="39"/>
      <c r="C63" s="39"/>
      <c r="D63" s="39"/>
      <c r="E63" s="39"/>
      <c r="F63" s="9"/>
    </row>
    <row r="64">
      <c r="A64" s="39"/>
      <c r="B64" s="39"/>
      <c r="C64" s="39"/>
      <c r="D64" s="39"/>
      <c r="E64" s="39"/>
      <c r="F64" s="9"/>
    </row>
    <row r="65">
      <c r="A65" s="39"/>
      <c r="B65" s="39"/>
      <c r="C65" s="39"/>
      <c r="D65" s="39"/>
      <c r="E65" s="39"/>
      <c r="F65" s="9"/>
    </row>
    <row r="66">
      <c r="A66" s="39"/>
      <c r="B66" s="39"/>
      <c r="C66" s="39"/>
      <c r="D66" s="39"/>
      <c r="E66" s="39"/>
      <c r="F66" s="9"/>
    </row>
    <row r="67">
      <c r="A67" s="39"/>
      <c r="B67" s="39"/>
      <c r="C67" s="39"/>
      <c r="D67" s="39"/>
      <c r="E67" s="39"/>
      <c r="F67" s="9"/>
    </row>
    <row r="68">
      <c r="A68" s="39"/>
      <c r="B68" s="39"/>
      <c r="C68" s="39"/>
      <c r="D68" s="39"/>
      <c r="E68" s="39"/>
      <c r="F68" s="9"/>
    </row>
    <row r="69">
      <c r="A69" s="39"/>
      <c r="B69" s="39"/>
      <c r="C69" s="39"/>
      <c r="D69" s="39"/>
      <c r="E69" s="39"/>
      <c r="F69" s="9"/>
    </row>
    <row r="70">
      <c r="A70" s="39"/>
      <c r="B70" s="39"/>
      <c r="C70" s="39"/>
      <c r="D70" s="39"/>
      <c r="E70" s="39"/>
      <c r="F70" s="9"/>
    </row>
    <row r="71">
      <c r="A71" s="39"/>
      <c r="B71" s="39"/>
      <c r="C71" s="39"/>
      <c r="D71" s="39"/>
      <c r="E71" s="39"/>
      <c r="F71" s="9"/>
    </row>
    <row r="72">
      <c r="A72" s="39"/>
      <c r="B72" s="39"/>
      <c r="C72" s="39"/>
      <c r="D72" s="39"/>
      <c r="E72" s="39"/>
      <c r="F72" s="9"/>
    </row>
    <row r="73">
      <c r="A73" s="39"/>
      <c r="B73" s="39"/>
      <c r="C73" s="39"/>
      <c r="D73" s="39"/>
      <c r="E73" s="39"/>
      <c r="F73" s="9"/>
    </row>
    <row r="74">
      <c r="A74" s="39"/>
      <c r="B74" s="39"/>
      <c r="C74" s="39"/>
      <c r="D74" s="39"/>
      <c r="E74" s="39"/>
      <c r="F74" s="9"/>
    </row>
    <row r="75">
      <c r="A75" s="39"/>
      <c r="B75" s="39"/>
      <c r="C75" s="39"/>
      <c r="D75" s="39"/>
      <c r="E75" s="39"/>
      <c r="F75" s="9"/>
    </row>
    <row r="76">
      <c r="A76" s="39"/>
      <c r="B76" s="39"/>
      <c r="C76" s="39"/>
      <c r="D76" s="39"/>
      <c r="E76" s="39"/>
      <c r="F76" s="9"/>
    </row>
    <row r="77">
      <c r="A77" s="39"/>
      <c r="B77" s="39"/>
      <c r="C77" s="39"/>
      <c r="D77" s="39"/>
      <c r="E77" s="39"/>
      <c r="F77" s="9"/>
    </row>
    <row r="78">
      <c r="A78" s="39"/>
      <c r="B78" s="39"/>
      <c r="C78" s="39"/>
      <c r="D78" s="39"/>
      <c r="E78" s="39"/>
      <c r="F78" s="9"/>
    </row>
    <row r="79">
      <c r="A79" s="39"/>
      <c r="B79" s="39"/>
      <c r="C79" s="39"/>
      <c r="D79" s="39"/>
      <c r="E79" s="39"/>
      <c r="F79" s="9"/>
    </row>
    <row r="80">
      <c r="A80" s="39"/>
      <c r="B80" s="39"/>
      <c r="C80" s="39"/>
      <c r="D80" s="39"/>
      <c r="E80" s="39"/>
      <c r="F80" s="9"/>
    </row>
    <row r="81">
      <c r="A81" s="39"/>
      <c r="B81" s="39"/>
      <c r="C81" s="39"/>
      <c r="D81" s="39"/>
      <c r="E81" s="39"/>
      <c r="F81" s="9"/>
    </row>
    <row r="82">
      <c r="A82" s="39"/>
      <c r="B82" s="39"/>
      <c r="C82" s="39"/>
      <c r="D82" s="39"/>
      <c r="E82" s="39"/>
      <c r="F82" s="9"/>
    </row>
    <row r="83">
      <c r="A83" s="39"/>
      <c r="B83" s="39"/>
      <c r="C83" s="39"/>
      <c r="D83" s="39"/>
      <c r="E83" s="39"/>
      <c r="F83" s="9"/>
    </row>
    <row r="84">
      <c r="A84" s="39"/>
      <c r="B84" s="39"/>
      <c r="C84" s="39"/>
      <c r="D84" s="39"/>
      <c r="E84" s="39"/>
      <c r="F84" s="9"/>
    </row>
    <row r="85">
      <c r="A85" s="39"/>
      <c r="B85" s="39"/>
      <c r="C85" s="39"/>
      <c r="D85" s="39"/>
      <c r="E85" s="39"/>
      <c r="F85" s="9"/>
    </row>
    <row r="86">
      <c r="A86" s="39"/>
      <c r="B86" s="39"/>
      <c r="C86" s="39"/>
      <c r="D86" s="39"/>
      <c r="E86" s="39"/>
      <c r="F86" s="9"/>
    </row>
    <row r="87">
      <c r="A87" s="39"/>
      <c r="B87" s="39"/>
      <c r="C87" s="39"/>
      <c r="D87" s="39"/>
      <c r="E87" s="39"/>
      <c r="F87" s="9"/>
    </row>
    <row r="88">
      <c r="A88" s="39"/>
      <c r="B88" s="39"/>
      <c r="C88" s="39"/>
      <c r="D88" s="39"/>
      <c r="E88" s="39"/>
      <c r="F88" s="9"/>
    </row>
    <row r="89">
      <c r="A89" s="39"/>
      <c r="B89" s="39"/>
      <c r="C89" s="39"/>
      <c r="D89" s="39"/>
      <c r="E89" s="39"/>
      <c r="F89" s="9"/>
    </row>
    <row r="90">
      <c r="A90" s="39"/>
      <c r="B90" s="39"/>
      <c r="C90" s="39"/>
      <c r="D90" s="39"/>
      <c r="E90" s="39"/>
      <c r="F90" s="9"/>
    </row>
    <row r="91">
      <c r="A91" s="39"/>
      <c r="B91" s="39"/>
      <c r="C91" s="39"/>
      <c r="D91" s="39"/>
      <c r="E91" s="39"/>
      <c r="F91" s="9"/>
    </row>
    <row r="92">
      <c r="A92" s="39"/>
      <c r="B92" s="39"/>
      <c r="C92" s="39"/>
      <c r="D92" s="39"/>
      <c r="E92" s="39"/>
      <c r="F92" s="9"/>
    </row>
    <row r="93">
      <c r="A93" s="39"/>
      <c r="B93" s="39"/>
      <c r="C93" s="39"/>
      <c r="D93" s="39"/>
      <c r="E93" s="39"/>
      <c r="F93" s="9"/>
    </row>
    <row r="94">
      <c r="A94" s="39"/>
      <c r="B94" s="39"/>
      <c r="C94" s="39"/>
      <c r="D94" s="39"/>
      <c r="E94" s="39"/>
      <c r="F94" s="9"/>
    </row>
    <row r="95">
      <c r="A95" s="39"/>
      <c r="B95" s="39"/>
      <c r="C95" s="39"/>
      <c r="D95" s="39"/>
      <c r="E95" s="39"/>
      <c r="F95" s="9"/>
    </row>
    <row r="96">
      <c r="A96" s="39"/>
      <c r="B96" s="39"/>
      <c r="C96" s="39"/>
      <c r="D96" s="39"/>
      <c r="E96" s="39"/>
      <c r="F96" s="9"/>
    </row>
    <row r="97">
      <c r="A97" s="39"/>
      <c r="B97" s="39"/>
      <c r="C97" s="39"/>
      <c r="D97" s="39"/>
      <c r="E97" s="39"/>
      <c r="F97" s="9"/>
    </row>
    <row r="98">
      <c r="A98" s="39"/>
      <c r="B98" s="39"/>
      <c r="C98" s="39"/>
      <c r="D98" s="39"/>
      <c r="E98" s="39"/>
      <c r="F98" s="9"/>
    </row>
    <row r="99">
      <c r="A99" s="39"/>
      <c r="B99" s="39"/>
      <c r="C99" s="39"/>
      <c r="D99" s="39"/>
      <c r="E99" s="39"/>
      <c r="F99" s="9"/>
    </row>
    <row r="100">
      <c r="A100" s="39"/>
      <c r="B100" s="39"/>
      <c r="C100" s="39"/>
      <c r="D100" s="39"/>
      <c r="E100" s="39"/>
      <c r="F100" s="9"/>
    </row>
    <row r="101">
      <c r="A101" s="39"/>
      <c r="B101" s="39"/>
      <c r="C101" s="39"/>
      <c r="D101" s="39"/>
      <c r="E101" s="39"/>
      <c r="F101" s="9"/>
    </row>
    <row r="102">
      <c r="A102" s="39"/>
      <c r="B102" s="39"/>
      <c r="C102" s="39"/>
      <c r="D102" s="39"/>
      <c r="E102" s="39"/>
      <c r="F102" s="9"/>
    </row>
    <row r="103">
      <c r="A103" s="39"/>
      <c r="B103" s="39"/>
      <c r="C103" s="39"/>
      <c r="D103" s="39"/>
      <c r="E103" s="39"/>
      <c r="F103" s="9"/>
    </row>
    <row r="104">
      <c r="A104" s="39"/>
      <c r="B104" s="39"/>
      <c r="C104" s="39"/>
      <c r="D104" s="39"/>
      <c r="E104" s="39"/>
      <c r="F104" s="9"/>
    </row>
    <row r="105">
      <c r="A105" s="39"/>
      <c r="B105" s="39"/>
      <c r="C105" s="39"/>
      <c r="D105" s="39"/>
      <c r="E105" s="39"/>
      <c r="F105" s="9"/>
    </row>
    <row r="106">
      <c r="A106" s="39"/>
      <c r="B106" s="39"/>
      <c r="C106" s="39"/>
      <c r="D106" s="39"/>
      <c r="E106" s="39"/>
      <c r="F106" s="9"/>
    </row>
    <row r="107">
      <c r="A107" s="39"/>
      <c r="B107" s="39"/>
      <c r="C107" s="39"/>
      <c r="D107" s="39"/>
      <c r="E107" s="39"/>
      <c r="F107" s="9"/>
    </row>
    <row r="108">
      <c r="A108" s="39"/>
      <c r="B108" s="39"/>
      <c r="C108" s="39"/>
      <c r="D108" s="39"/>
      <c r="E108" s="39"/>
      <c r="F108" s="9"/>
    </row>
    <row r="109">
      <c r="A109" s="39"/>
      <c r="B109" s="39"/>
      <c r="C109" s="39"/>
      <c r="D109" s="39"/>
      <c r="E109" s="39"/>
      <c r="F109" s="9"/>
    </row>
    <row r="110">
      <c r="A110" s="39"/>
      <c r="B110" s="39"/>
      <c r="C110" s="39"/>
      <c r="D110" s="39"/>
      <c r="E110" s="39"/>
      <c r="F110" s="9"/>
    </row>
    <row r="111">
      <c r="A111" s="39"/>
      <c r="B111" s="39"/>
      <c r="C111" s="39"/>
      <c r="D111" s="39"/>
      <c r="E111" s="39"/>
      <c r="F111" s="9"/>
    </row>
    <row r="112">
      <c r="A112" s="39"/>
      <c r="B112" s="39"/>
      <c r="C112" s="39"/>
      <c r="D112" s="39"/>
      <c r="E112" s="39"/>
      <c r="F112" s="9"/>
    </row>
    <row r="113">
      <c r="A113" s="39"/>
      <c r="B113" s="39"/>
      <c r="C113" s="39"/>
      <c r="D113" s="39"/>
      <c r="E113" s="39"/>
      <c r="F113" s="9"/>
    </row>
    <row r="114">
      <c r="A114" s="39"/>
      <c r="B114" s="39"/>
      <c r="C114" s="39"/>
      <c r="D114" s="39"/>
      <c r="E114" s="39"/>
      <c r="F114" s="9"/>
    </row>
    <row r="115">
      <c r="A115" s="39"/>
      <c r="B115" s="39"/>
      <c r="C115" s="39"/>
      <c r="D115" s="39"/>
      <c r="E115" s="39"/>
      <c r="F115" s="9"/>
    </row>
    <row r="116">
      <c r="A116" s="39"/>
      <c r="B116" s="39"/>
      <c r="C116" s="39"/>
      <c r="D116" s="39"/>
      <c r="E116" s="39"/>
      <c r="F116" s="9"/>
    </row>
    <row r="117">
      <c r="A117" s="39"/>
      <c r="B117" s="39"/>
      <c r="C117" s="39"/>
      <c r="D117" s="39"/>
      <c r="E117" s="39"/>
      <c r="F117" s="9"/>
    </row>
    <row r="118">
      <c r="A118" s="39"/>
      <c r="B118" s="39"/>
      <c r="C118" s="39"/>
      <c r="D118" s="39"/>
      <c r="E118" s="39"/>
      <c r="F118" s="9"/>
    </row>
    <row r="119">
      <c r="A119" s="39"/>
      <c r="B119" s="39"/>
      <c r="C119" s="39"/>
      <c r="D119" s="39"/>
      <c r="E119" s="39"/>
      <c r="F119" s="9"/>
    </row>
    <row r="120">
      <c r="A120" s="39"/>
      <c r="B120" s="39"/>
      <c r="C120" s="39"/>
      <c r="D120" s="39"/>
      <c r="E120" s="39"/>
      <c r="F120" s="9"/>
    </row>
    <row r="121">
      <c r="A121" s="39"/>
      <c r="B121" s="39"/>
      <c r="C121" s="39"/>
      <c r="D121" s="39"/>
      <c r="E121" s="39"/>
      <c r="F121" s="9"/>
    </row>
    <row r="122">
      <c r="A122" s="39"/>
      <c r="B122" s="39"/>
      <c r="C122" s="39"/>
      <c r="D122" s="39"/>
      <c r="E122" s="39"/>
      <c r="F122" s="9"/>
    </row>
    <row r="123">
      <c r="A123" s="39"/>
      <c r="B123" s="39"/>
      <c r="C123" s="39"/>
      <c r="D123" s="39"/>
      <c r="E123" s="39"/>
      <c r="F123" s="9"/>
    </row>
    <row r="124">
      <c r="A124" s="39"/>
      <c r="B124" s="39"/>
      <c r="C124" s="39"/>
      <c r="D124" s="39"/>
      <c r="E124" s="39"/>
      <c r="F124" s="9"/>
    </row>
    <row r="125">
      <c r="A125" s="39"/>
      <c r="B125" s="39"/>
      <c r="C125" s="39"/>
      <c r="D125" s="39"/>
      <c r="E125" s="39"/>
      <c r="F125" s="9"/>
    </row>
    <row r="126">
      <c r="A126" s="39"/>
      <c r="B126" s="39"/>
      <c r="C126" s="39"/>
      <c r="D126" s="39"/>
      <c r="E126" s="39"/>
      <c r="F126" s="9"/>
    </row>
    <row r="127">
      <c r="A127" s="39"/>
      <c r="B127" s="39"/>
      <c r="C127" s="39"/>
      <c r="D127" s="39"/>
      <c r="E127" s="39"/>
      <c r="F127" s="9"/>
    </row>
    <row r="128">
      <c r="A128" s="39"/>
      <c r="B128" s="39"/>
      <c r="C128" s="39"/>
      <c r="D128" s="39"/>
      <c r="E128" s="39"/>
      <c r="F128" s="9"/>
    </row>
    <row r="129">
      <c r="A129" s="39"/>
      <c r="B129" s="39"/>
      <c r="C129" s="39"/>
      <c r="D129" s="39"/>
      <c r="E129" s="39"/>
      <c r="F129" s="9"/>
    </row>
    <row r="130">
      <c r="A130" s="39"/>
      <c r="B130" s="39"/>
      <c r="C130" s="39"/>
      <c r="D130" s="39"/>
      <c r="E130" s="39"/>
      <c r="F130" s="9"/>
    </row>
    <row r="131">
      <c r="A131" s="39"/>
      <c r="B131" s="39"/>
      <c r="C131" s="39"/>
      <c r="D131" s="39"/>
      <c r="E131" s="39"/>
      <c r="F131" s="9"/>
    </row>
    <row r="132">
      <c r="A132" s="39"/>
      <c r="B132" s="39"/>
      <c r="C132" s="39"/>
      <c r="D132" s="39"/>
      <c r="E132" s="39"/>
      <c r="F132" s="9"/>
    </row>
    <row r="133">
      <c r="A133" s="39"/>
      <c r="B133" s="39"/>
      <c r="C133" s="39"/>
      <c r="D133" s="39"/>
      <c r="E133" s="39"/>
      <c r="F133" s="9"/>
    </row>
    <row r="134">
      <c r="A134" s="39"/>
      <c r="B134" s="39"/>
      <c r="C134" s="39"/>
      <c r="D134" s="39"/>
      <c r="E134" s="39"/>
      <c r="F134" s="9"/>
    </row>
    <row r="135">
      <c r="A135" s="39"/>
      <c r="B135" s="39"/>
      <c r="C135" s="39"/>
      <c r="D135" s="39"/>
      <c r="E135" s="39"/>
      <c r="F135" s="9"/>
    </row>
    <row r="136">
      <c r="A136" s="39"/>
      <c r="B136" s="39"/>
      <c r="C136" s="39"/>
      <c r="D136" s="39"/>
      <c r="E136" s="39"/>
      <c r="F136" s="9"/>
    </row>
    <row r="137">
      <c r="A137" s="39"/>
      <c r="B137" s="39"/>
      <c r="C137" s="39"/>
      <c r="D137" s="39"/>
      <c r="E137" s="39"/>
      <c r="F137" s="9"/>
    </row>
    <row r="138">
      <c r="A138" s="39"/>
      <c r="B138" s="39"/>
      <c r="C138" s="39"/>
      <c r="D138" s="39"/>
      <c r="E138" s="39"/>
      <c r="F138" s="9"/>
    </row>
    <row r="139">
      <c r="A139" s="39"/>
      <c r="B139" s="39"/>
      <c r="C139" s="39"/>
      <c r="D139" s="39"/>
      <c r="E139" s="39"/>
      <c r="F139" s="9"/>
    </row>
    <row r="140">
      <c r="A140" s="39"/>
      <c r="B140" s="39"/>
      <c r="C140" s="39"/>
      <c r="D140" s="39"/>
      <c r="E140" s="39"/>
      <c r="F140" s="9"/>
    </row>
    <row r="141">
      <c r="A141" s="39"/>
      <c r="B141" s="39"/>
      <c r="C141" s="39"/>
      <c r="D141" s="39"/>
      <c r="E141" s="39"/>
      <c r="F141" s="9"/>
    </row>
    <row r="142">
      <c r="A142" s="39"/>
      <c r="B142" s="39"/>
      <c r="C142" s="39"/>
      <c r="D142" s="39"/>
      <c r="E142" s="39"/>
      <c r="F142" s="9"/>
    </row>
    <row r="143">
      <c r="A143" s="39"/>
      <c r="B143" s="39"/>
      <c r="C143" s="39"/>
      <c r="D143" s="39"/>
      <c r="E143" s="39"/>
      <c r="F143" s="9"/>
    </row>
    <row r="144">
      <c r="A144" s="39"/>
      <c r="B144" s="39"/>
      <c r="C144" s="39"/>
      <c r="D144" s="39"/>
      <c r="E144" s="39"/>
      <c r="F144" s="9"/>
    </row>
    <row r="145">
      <c r="A145" s="39"/>
      <c r="B145" s="39"/>
      <c r="C145" s="39"/>
      <c r="D145" s="39"/>
      <c r="E145" s="39"/>
      <c r="F145" s="9"/>
    </row>
    <row r="146">
      <c r="A146" s="39"/>
      <c r="B146" s="39"/>
      <c r="C146" s="39"/>
      <c r="D146" s="39"/>
      <c r="E146" s="39"/>
      <c r="F146" s="9"/>
    </row>
    <row r="147">
      <c r="A147" s="39"/>
      <c r="B147" s="39"/>
      <c r="C147" s="39"/>
      <c r="D147" s="39"/>
      <c r="E147" s="39"/>
      <c r="F147" s="9"/>
    </row>
    <row r="148">
      <c r="A148" s="39"/>
      <c r="B148" s="39"/>
      <c r="C148" s="39"/>
      <c r="D148" s="39"/>
      <c r="E148" s="39"/>
      <c r="F148" s="9"/>
    </row>
    <row r="149">
      <c r="A149" s="39"/>
      <c r="B149" s="39"/>
      <c r="C149" s="39"/>
      <c r="D149" s="39"/>
      <c r="E149" s="39"/>
      <c r="F149" s="9"/>
    </row>
    <row r="150">
      <c r="A150" s="39"/>
      <c r="B150" s="39"/>
      <c r="C150" s="39"/>
      <c r="D150" s="39"/>
      <c r="E150" s="39"/>
      <c r="F150" s="9"/>
    </row>
    <row r="151">
      <c r="A151" s="39"/>
      <c r="B151" s="39"/>
      <c r="C151" s="39"/>
      <c r="D151" s="39"/>
      <c r="E151" s="39"/>
      <c r="F151" s="9"/>
    </row>
    <row r="152">
      <c r="A152" s="39"/>
      <c r="B152" s="39"/>
      <c r="C152" s="39"/>
      <c r="D152" s="39"/>
      <c r="E152" s="39"/>
      <c r="F152" s="9"/>
    </row>
    <row r="153">
      <c r="A153" s="39"/>
      <c r="B153" s="39"/>
      <c r="C153" s="39"/>
      <c r="D153" s="39"/>
      <c r="E153" s="39"/>
      <c r="F153" s="9"/>
    </row>
    <row r="154">
      <c r="A154" s="39"/>
      <c r="B154" s="39"/>
      <c r="C154" s="39"/>
      <c r="D154" s="39"/>
      <c r="E154" s="39"/>
      <c r="F154" s="9"/>
    </row>
    <row r="155">
      <c r="A155" s="39"/>
      <c r="B155" s="39"/>
      <c r="C155" s="39"/>
      <c r="D155" s="39"/>
      <c r="E155" s="39"/>
      <c r="F155" s="9"/>
    </row>
    <row r="156">
      <c r="A156" s="39"/>
      <c r="B156" s="39"/>
      <c r="C156" s="39"/>
      <c r="D156" s="39"/>
      <c r="E156" s="39"/>
      <c r="F156" s="9"/>
    </row>
    <row r="157">
      <c r="A157" s="39"/>
      <c r="B157" s="39"/>
      <c r="C157" s="39"/>
      <c r="D157" s="39"/>
      <c r="E157" s="39"/>
      <c r="F157" s="9"/>
    </row>
    <row r="158">
      <c r="A158" s="39"/>
      <c r="B158" s="39"/>
      <c r="C158" s="39"/>
      <c r="D158" s="39"/>
      <c r="E158" s="39"/>
      <c r="F158" s="9"/>
    </row>
    <row r="159">
      <c r="A159" s="39"/>
      <c r="B159" s="39"/>
      <c r="C159" s="39"/>
      <c r="D159" s="39"/>
      <c r="E159" s="39"/>
      <c r="F159" s="9"/>
    </row>
    <row r="160">
      <c r="A160" s="39"/>
      <c r="B160" s="39"/>
      <c r="C160" s="39"/>
      <c r="D160" s="39"/>
      <c r="E160" s="39"/>
      <c r="F160" s="9"/>
    </row>
    <row r="161">
      <c r="A161" s="39"/>
      <c r="B161" s="39"/>
      <c r="C161" s="39"/>
      <c r="D161" s="39"/>
      <c r="E161" s="39"/>
      <c r="F161" s="9"/>
    </row>
    <row r="162">
      <c r="A162" s="39"/>
      <c r="B162" s="39"/>
      <c r="C162" s="39"/>
      <c r="D162" s="39"/>
      <c r="E162" s="39"/>
      <c r="F162" s="9"/>
    </row>
    <row r="163">
      <c r="A163" s="39"/>
      <c r="B163" s="39"/>
      <c r="C163" s="39"/>
      <c r="D163" s="39"/>
      <c r="E163" s="39"/>
      <c r="F163" s="9"/>
    </row>
    <row r="164">
      <c r="A164" s="39"/>
      <c r="B164" s="39"/>
      <c r="C164" s="39"/>
      <c r="D164" s="39"/>
      <c r="E164" s="39"/>
      <c r="F164" s="9"/>
    </row>
    <row r="165">
      <c r="A165" s="39"/>
      <c r="B165" s="39"/>
      <c r="C165" s="39"/>
      <c r="D165" s="39"/>
      <c r="E165" s="39"/>
      <c r="F165" s="9"/>
    </row>
    <row r="166">
      <c r="A166" s="39"/>
      <c r="B166" s="39"/>
      <c r="C166" s="39"/>
      <c r="D166" s="39"/>
      <c r="E166" s="39"/>
      <c r="F166" s="9"/>
    </row>
    <row r="167">
      <c r="A167" s="39"/>
      <c r="B167" s="39"/>
      <c r="C167" s="39"/>
      <c r="D167" s="39"/>
      <c r="E167" s="39"/>
      <c r="F167" s="9"/>
    </row>
    <row r="168">
      <c r="A168" s="39"/>
      <c r="B168" s="39"/>
      <c r="C168" s="39"/>
      <c r="D168" s="39"/>
      <c r="E168" s="39"/>
      <c r="F168" s="9"/>
    </row>
    <row r="169">
      <c r="A169" s="39"/>
      <c r="B169" s="39"/>
      <c r="C169" s="39"/>
      <c r="D169" s="39"/>
      <c r="E169" s="39"/>
      <c r="F169" s="9"/>
    </row>
    <row r="170">
      <c r="A170" s="39"/>
      <c r="B170" s="39"/>
      <c r="C170" s="39"/>
      <c r="D170" s="39"/>
      <c r="E170" s="39"/>
      <c r="F170" s="9"/>
    </row>
    <row r="171">
      <c r="A171" s="39"/>
      <c r="B171" s="39"/>
      <c r="C171" s="39"/>
      <c r="D171" s="39"/>
      <c r="E171" s="39"/>
      <c r="F171" s="9"/>
    </row>
    <row r="172">
      <c r="A172" s="39"/>
      <c r="B172" s="39"/>
      <c r="C172" s="39"/>
      <c r="D172" s="39"/>
      <c r="E172" s="39"/>
      <c r="F172" s="9"/>
    </row>
    <row r="173">
      <c r="A173" s="39"/>
      <c r="B173" s="39"/>
      <c r="C173" s="39"/>
      <c r="D173" s="39"/>
      <c r="E173" s="39"/>
      <c r="F173" s="9"/>
    </row>
    <row r="174">
      <c r="A174" s="39"/>
      <c r="B174" s="39"/>
      <c r="C174" s="39"/>
      <c r="D174" s="39"/>
      <c r="E174" s="39"/>
      <c r="F174" s="9"/>
    </row>
    <row r="175">
      <c r="A175" s="39"/>
      <c r="B175" s="39"/>
      <c r="C175" s="39"/>
      <c r="D175" s="39"/>
      <c r="E175" s="39"/>
      <c r="F175" s="9"/>
    </row>
    <row r="176">
      <c r="A176" s="39"/>
      <c r="B176" s="39"/>
      <c r="C176" s="39"/>
      <c r="D176" s="39"/>
      <c r="E176" s="39"/>
      <c r="F176" s="9"/>
    </row>
    <row r="177">
      <c r="A177" s="39"/>
      <c r="B177" s="39"/>
      <c r="C177" s="39"/>
      <c r="D177" s="39"/>
      <c r="E177" s="39"/>
      <c r="F177" s="9"/>
    </row>
    <row r="178">
      <c r="A178" s="39"/>
      <c r="B178" s="39"/>
      <c r="C178" s="39"/>
      <c r="D178" s="39"/>
      <c r="E178" s="39"/>
      <c r="F178" s="9"/>
    </row>
    <row r="179">
      <c r="A179" s="39"/>
      <c r="B179" s="39"/>
      <c r="C179" s="39"/>
      <c r="D179" s="39"/>
      <c r="E179" s="39"/>
      <c r="F179" s="9"/>
    </row>
    <row r="180">
      <c r="A180" s="39"/>
      <c r="B180" s="39"/>
      <c r="C180" s="39"/>
      <c r="D180" s="39"/>
      <c r="E180" s="39"/>
      <c r="F180" s="9"/>
    </row>
    <row r="181">
      <c r="A181" s="39"/>
      <c r="B181" s="39"/>
      <c r="C181" s="39"/>
      <c r="D181" s="39"/>
      <c r="E181" s="39"/>
      <c r="F181" s="9"/>
    </row>
    <row r="182">
      <c r="A182" s="39"/>
      <c r="B182" s="39"/>
      <c r="C182" s="39"/>
      <c r="D182" s="39"/>
      <c r="E182" s="39"/>
      <c r="F182" s="9"/>
    </row>
    <row r="183">
      <c r="A183" s="39"/>
      <c r="B183" s="39"/>
      <c r="C183" s="39"/>
      <c r="D183" s="39"/>
      <c r="E183" s="39"/>
      <c r="F183" s="9"/>
    </row>
    <row r="184">
      <c r="A184" s="39"/>
      <c r="B184" s="39"/>
      <c r="C184" s="39"/>
      <c r="D184" s="39"/>
      <c r="E184" s="39"/>
      <c r="F184" s="9"/>
    </row>
    <row r="185">
      <c r="A185" s="39"/>
      <c r="B185" s="39"/>
      <c r="C185" s="39"/>
      <c r="D185" s="39"/>
      <c r="E185" s="39"/>
      <c r="F185" s="9"/>
    </row>
    <row r="186">
      <c r="A186" s="39"/>
      <c r="B186" s="39"/>
      <c r="C186" s="39"/>
      <c r="D186" s="39"/>
      <c r="E186" s="39"/>
      <c r="F186" s="9"/>
    </row>
    <row r="187">
      <c r="A187" s="39"/>
      <c r="B187" s="39"/>
      <c r="C187" s="39"/>
      <c r="D187" s="39"/>
      <c r="E187" s="39"/>
      <c r="F187" s="9"/>
    </row>
    <row r="188">
      <c r="A188" s="39"/>
      <c r="B188" s="39"/>
      <c r="C188" s="39"/>
      <c r="D188" s="39"/>
      <c r="E188" s="39"/>
      <c r="F188" s="9"/>
    </row>
    <row r="189">
      <c r="A189" s="39"/>
      <c r="B189" s="39"/>
      <c r="C189" s="39"/>
      <c r="D189" s="39"/>
      <c r="E189" s="39"/>
      <c r="F189" s="9"/>
    </row>
    <row r="190">
      <c r="A190" s="39"/>
      <c r="B190" s="39"/>
      <c r="C190" s="39"/>
      <c r="D190" s="39"/>
      <c r="E190" s="39"/>
      <c r="F190" s="9"/>
    </row>
    <row r="191">
      <c r="A191" s="39"/>
      <c r="B191" s="39"/>
      <c r="C191" s="39"/>
      <c r="D191" s="39"/>
      <c r="E191" s="39"/>
      <c r="F191" s="9"/>
    </row>
    <row r="192">
      <c r="A192" s="39"/>
      <c r="B192" s="39"/>
      <c r="C192" s="39"/>
      <c r="D192" s="39"/>
      <c r="E192" s="39"/>
      <c r="F192" s="9"/>
    </row>
    <row r="193">
      <c r="A193" s="39"/>
      <c r="B193" s="39"/>
      <c r="C193" s="39"/>
      <c r="D193" s="39"/>
      <c r="E193" s="39"/>
      <c r="F193" s="9"/>
    </row>
    <row r="194">
      <c r="A194" s="39"/>
      <c r="B194" s="39"/>
      <c r="C194" s="39"/>
      <c r="D194" s="39"/>
      <c r="E194" s="39"/>
      <c r="F194" s="9"/>
    </row>
    <row r="195">
      <c r="A195" s="39"/>
      <c r="B195" s="39"/>
      <c r="C195" s="39"/>
      <c r="D195" s="39"/>
      <c r="E195" s="39"/>
      <c r="F195" s="9"/>
    </row>
    <row r="196">
      <c r="A196" s="39"/>
      <c r="B196" s="39"/>
      <c r="C196" s="39"/>
      <c r="D196" s="39"/>
      <c r="E196" s="39"/>
      <c r="F196" s="9"/>
    </row>
    <row r="197">
      <c r="A197" s="39"/>
      <c r="B197" s="39"/>
      <c r="C197" s="39"/>
      <c r="D197" s="39"/>
      <c r="E197" s="39"/>
      <c r="F197" s="9"/>
    </row>
    <row r="198">
      <c r="A198" s="39"/>
      <c r="B198" s="39"/>
      <c r="C198" s="39"/>
      <c r="D198" s="39"/>
      <c r="E198" s="39"/>
      <c r="F198" s="9"/>
    </row>
    <row r="199">
      <c r="A199" s="39"/>
      <c r="B199" s="39"/>
      <c r="C199" s="39"/>
      <c r="D199" s="39"/>
      <c r="E199" s="39"/>
      <c r="F199" s="9"/>
    </row>
    <row r="200">
      <c r="A200" s="39"/>
      <c r="B200" s="39"/>
      <c r="C200" s="39"/>
      <c r="D200" s="39"/>
      <c r="E200" s="39"/>
      <c r="F200" s="9"/>
    </row>
    <row r="201">
      <c r="A201" s="39"/>
      <c r="B201" s="39"/>
      <c r="C201" s="39"/>
      <c r="D201" s="39"/>
      <c r="E201" s="39"/>
      <c r="F201" s="9"/>
    </row>
    <row r="202">
      <c r="A202" s="39"/>
      <c r="B202" s="39"/>
      <c r="C202" s="39"/>
      <c r="D202" s="39"/>
      <c r="E202" s="39"/>
      <c r="F202" s="9"/>
    </row>
    <row r="203">
      <c r="A203" s="39"/>
      <c r="B203" s="39"/>
      <c r="C203" s="39"/>
      <c r="D203" s="39"/>
      <c r="E203" s="39"/>
      <c r="F203" s="9"/>
    </row>
    <row r="204">
      <c r="A204" s="39"/>
      <c r="B204" s="39"/>
      <c r="C204" s="39"/>
      <c r="D204" s="39"/>
      <c r="E204" s="39"/>
      <c r="F204" s="9"/>
    </row>
    <row r="205">
      <c r="A205" s="39"/>
      <c r="B205" s="39"/>
      <c r="C205" s="39"/>
      <c r="D205" s="39"/>
      <c r="E205" s="39"/>
      <c r="F205" s="9"/>
    </row>
    <row r="206">
      <c r="A206" s="39"/>
      <c r="B206" s="39"/>
      <c r="C206" s="39"/>
      <c r="D206" s="39"/>
      <c r="E206" s="39"/>
      <c r="F206" s="9"/>
    </row>
    <row r="207">
      <c r="A207" s="39"/>
      <c r="B207" s="39"/>
      <c r="C207" s="39"/>
      <c r="D207" s="39"/>
      <c r="E207" s="39"/>
      <c r="F207" s="9"/>
    </row>
    <row r="208">
      <c r="A208" s="39"/>
      <c r="B208" s="39"/>
      <c r="C208" s="39"/>
      <c r="D208" s="39"/>
      <c r="E208" s="39"/>
      <c r="F208" s="9"/>
    </row>
    <row r="209">
      <c r="A209" s="39"/>
      <c r="B209" s="39"/>
      <c r="C209" s="39"/>
      <c r="D209" s="39"/>
      <c r="E209" s="39"/>
      <c r="F209" s="9"/>
    </row>
    <row r="210">
      <c r="A210" s="39"/>
      <c r="B210" s="39"/>
      <c r="C210" s="39"/>
      <c r="D210" s="39"/>
      <c r="E210" s="39"/>
      <c r="F210" s="9"/>
    </row>
    <row r="211">
      <c r="A211" s="39"/>
      <c r="B211" s="39"/>
      <c r="C211" s="39"/>
      <c r="D211" s="39"/>
      <c r="E211" s="39"/>
      <c r="F211" s="9"/>
    </row>
    <row r="212">
      <c r="A212" s="39"/>
      <c r="B212" s="39"/>
      <c r="C212" s="39"/>
      <c r="D212" s="39"/>
      <c r="E212" s="39"/>
      <c r="F212" s="9"/>
    </row>
    <row r="213">
      <c r="A213" s="39"/>
      <c r="B213" s="39"/>
      <c r="C213" s="39"/>
      <c r="D213" s="39"/>
      <c r="E213" s="39"/>
      <c r="F213" s="9"/>
    </row>
    <row r="214">
      <c r="A214" s="39"/>
      <c r="B214" s="39"/>
      <c r="C214" s="39"/>
      <c r="D214" s="39"/>
      <c r="E214" s="39"/>
      <c r="F214" s="9"/>
    </row>
    <row r="215">
      <c r="A215" s="39"/>
      <c r="B215" s="39"/>
      <c r="C215" s="39"/>
      <c r="D215" s="39"/>
      <c r="E215" s="39"/>
      <c r="F215" s="9"/>
    </row>
    <row r="216">
      <c r="A216" s="39"/>
      <c r="B216" s="39"/>
      <c r="C216" s="39"/>
      <c r="D216" s="39"/>
      <c r="E216" s="39"/>
      <c r="F216" s="9"/>
    </row>
    <row r="217">
      <c r="A217" s="39"/>
      <c r="B217" s="39"/>
      <c r="C217" s="39"/>
      <c r="D217" s="39"/>
      <c r="E217" s="39"/>
      <c r="F217" s="9"/>
    </row>
    <row r="218">
      <c r="A218" s="39"/>
      <c r="B218" s="39"/>
      <c r="C218" s="39"/>
      <c r="D218" s="39"/>
      <c r="E218" s="39"/>
      <c r="F218" s="9"/>
    </row>
    <row r="219">
      <c r="A219" s="39"/>
      <c r="B219" s="39"/>
      <c r="C219" s="39"/>
      <c r="D219" s="39"/>
      <c r="E219" s="39"/>
      <c r="F219" s="9"/>
    </row>
    <row r="220">
      <c r="A220" s="39"/>
      <c r="B220" s="39"/>
      <c r="C220" s="39"/>
      <c r="D220" s="39"/>
      <c r="E220" s="39"/>
      <c r="F220" s="9"/>
    </row>
    <row r="221">
      <c r="A221" s="39"/>
      <c r="B221" s="39"/>
      <c r="C221" s="39"/>
      <c r="D221" s="39"/>
      <c r="E221" s="39"/>
      <c r="F221" s="9"/>
    </row>
    <row r="222">
      <c r="A222" s="39"/>
      <c r="B222" s="39"/>
      <c r="C222" s="39"/>
      <c r="D222" s="39"/>
      <c r="E222" s="39"/>
      <c r="F222" s="9"/>
    </row>
    <row r="223">
      <c r="A223" s="39"/>
      <c r="B223" s="39"/>
      <c r="C223" s="39"/>
      <c r="D223" s="39"/>
      <c r="E223" s="39"/>
      <c r="F223" s="9"/>
    </row>
    <row r="224">
      <c r="A224" s="39"/>
      <c r="B224" s="39"/>
      <c r="C224" s="39"/>
      <c r="D224" s="39"/>
      <c r="E224" s="39"/>
      <c r="F224" s="9"/>
    </row>
    <row r="225">
      <c r="A225" s="39"/>
      <c r="B225" s="39"/>
      <c r="C225" s="39"/>
      <c r="D225" s="39"/>
      <c r="E225" s="39"/>
      <c r="F225" s="9"/>
    </row>
    <row r="226">
      <c r="A226" s="39"/>
      <c r="B226" s="39"/>
      <c r="C226" s="39"/>
      <c r="D226" s="39"/>
      <c r="E226" s="39"/>
      <c r="F226" s="9"/>
    </row>
    <row r="227">
      <c r="A227" s="39"/>
      <c r="B227" s="39"/>
      <c r="C227" s="39"/>
      <c r="D227" s="39"/>
      <c r="E227" s="39"/>
      <c r="F227" s="9"/>
    </row>
    <row r="228">
      <c r="A228" s="39"/>
      <c r="B228" s="39"/>
      <c r="C228" s="39"/>
      <c r="D228" s="39"/>
      <c r="E228" s="39"/>
      <c r="F228" s="9"/>
    </row>
    <row r="229">
      <c r="A229" s="39"/>
      <c r="B229" s="39"/>
      <c r="C229" s="39"/>
      <c r="D229" s="39"/>
      <c r="E229" s="39"/>
      <c r="F229" s="9"/>
    </row>
    <row r="230">
      <c r="A230" s="39"/>
      <c r="B230" s="39"/>
      <c r="C230" s="39"/>
      <c r="D230" s="39"/>
      <c r="E230" s="39"/>
      <c r="F230" s="9"/>
    </row>
    <row r="231">
      <c r="A231" s="39"/>
      <c r="B231" s="39"/>
      <c r="C231" s="39"/>
      <c r="D231" s="39"/>
      <c r="E231" s="39"/>
      <c r="F231" s="9"/>
    </row>
    <row r="232">
      <c r="A232" s="39"/>
      <c r="B232" s="39"/>
      <c r="C232" s="39"/>
      <c r="D232" s="39"/>
      <c r="E232" s="39"/>
      <c r="F232" s="9"/>
    </row>
    <row r="233">
      <c r="A233" s="39"/>
      <c r="B233" s="39"/>
      <c r="C233" s="39"/>
      <c r="D233" s="39"/>
      <c r="E233" s="39"/>
      <c r="F233" s="9"/>
    </row>
    <row r="234">
      <c r="A234" s="39"/>
      <c r="B234" s="39"/>
      <c r="C234" s="39"/>
      <c r="D234" s="39"/>
      <c r="E234" s="39"/>
      <c r="F234" s="9"/>
    </row>
    <row r="235">
      <c r="A235" s="39"/>
      <c r="B235" s="39"/>
      <c r="C235" s="39"/>
      <c r="D235" s="39"/>
      <c r="E235" s="39"/>
      <c r="F235" s="9"/>
    </row>
    <row r="236">
      <c r="A236" s="39"/>
      <c r="B236" s="39"/>
      <c r="C236" s="39"/>
      <c r="D236" s="39"/>
      <c r="E236" s="39"/>
      <c r="F236" s="9"/>
    </row>
    <row r="237">
      <c r="A237" s="39"/>
      <c r="B237" s="39"/>
      <c r="C237" s="39"/>
      <c r="D237" s="39"/>
      <c r="E237" s="39"/>
      <c r="F237" s="9"/>
    </row>
    <row r="238">
      <c r="A238" s="39"/>
      <c r="B238" s="39"/>
      <c r="C238" s="39"/>
      <c r="D238" s="39"/>
      <c r="E238" s="39"/>
      <c r="F238" s="9"/>
    </row>
    <row r="239">
      <c r="A239" s="39"/>
      <c r="B239" s="39"/>
      <c r="C239" s="39"/>
      <c r="D239" s="39"/>
      <c r="E239" s="39"/>
      <c r="F239" s="9"/>
    </row>
    <row r="240">
      <c r="A240" s="39"/>
      <c r="B240" s="39"/>
      <c r="C240" s="39"/>
      <c r="D240" s="39"/>
      <c r="E240" s="39"/>
      <c r="F240" s="9"/>
    </row>
    <row r="241">
      <c r="A241" s="39"/>
      <c r="B241" s="39"/>
      <c r="C241" s="39"/>
      <c r="D241" s="39"/>
      <c r="E241" s="39"/>
      <c r="F241" s="9"/>
    </row>
    <row r="242">
      <c r="A242" s="39"/>
      <c r="B242" s="39"/>
      <c r="C242" s="39"/>
      <c r="D242" s="39"/>
      <c r="E242" s="39"/>
      <c r="F242" s="9"/>
    </row>
    <row r="243">
      <c r="A243" s="39"/>
      <c r="B243" s="39"/>
      <c r="C243" s="39"/>
      <c r="D243" s="39"/>
      <c r="E243" s="39"/>
      <c r="F243" s="9"/>
    </row>
    <row r="244">
      <c r="A244" s="39"/>
      <c r="B244" s="39"/>
      <c r="C244" s="39"/>
      <c r="D244" s="39"/>
      <c r="E244" s="39"/>
      <c r="F244" s="9"/>
    </row>
    <row r="245">
      <c r="A245" s="39"/>
      <c r="B245" s="39"/>
      <c r="C245" s="39"/>
      <c r="D245" s="39"/>
      <c r="E245" s="39"/>
      <c r="F245" s="9"/>
    </row>
    <row r="246">
      <c r="A246" s="39"/>
      <c r="B246" s="39"/>
      <c r="C246" s="39"/>
      <c r="D246" s="39"/>
      <c r="E246" s="39"/>
      <c r="F246" s="9"/>
    </row>
    <row r="247">
      <c r="A247" s="39"/>
      <c r="B247" s="39"/>
      <c r="C247" s="39"/>
      <c r="D247" s="39"/>
      <c r="E247" s="39"/>
      <c r="F247" s="9"/>
    </row>
    <row r="248">
      <c r="A248" s="39"/>
      <c r="B248" s="39"/>
      <c r="C248" s="39"/>
      <c r="D248" s="39"/>
      <c r="E248" s="39"/>
      <c r="F248" s="9"/>
    </row>
    <row r="249">
      <c r="A249" s="39"/>
      <c r="B249" s="39"/>
      <c r="C249" s="39"/>
      <c r="D249" s="39"/>
      <c r="E249" s="39"/>
      <c r="F249" s="9"/>
    </row>
    <row r="250">
      <c r="A250" s="39"/>
      <c r="B250" s="39"/>
      <c r="C250" s="39"/>
      <c r="D250" s="39"/>
      <c r="E250" s="39"/>
      <c r="F250" s="9"/>
    </row>
    <row r="251">
      <c r="A251" s="39"/>
      <c r="B251" s="39"/>
      <c r="C251" s="39"/>
      <c r="D251" s="39"/>
      <c r="E251" s="39"/>
      <c r="F251" s="9"/>
    </row>
    <row r="252">
      <c r="A252" s="39"/>
      <c r="B252" s="39"/>
      <c r="C252" s="39"/>
      <c r="D252" s="39"/>
      <c r="E252" s="39"/>
      <c r="F252" s="9"/>
    </row>
    <row r="253">
      <c r="A253" s="39"/>
      <c r="B253" s="39"/>
      <c r="C253" s="39"/>
      <c r="D253" s="39"/>
      <c r="E253" s="39"/>
      <c r="F253" s="9"/>
    </row>
    <row r="254">
      <c r="A254" s="39"/>
      <c r="B254" s="39"/>
      <c r="C254" s="39"/>
      <c r="D254" s="39"/>
      <c r="E254" s="39"/>
      <c r="F254" s="9"/>
    </row>
    <row r="255">
      <c r="A255" s="39"/>
      <c r="B255" s="39"/>
      <c r="C255" s="39"/>
      <c r="D255" s="39"/>
      <c r="E255" s="39"/>
      <c r="F255" s="9"/>
    </row>
    <row r="256">
      <c r="A256" s="39"/>
      <c r="B256" s="39"/>
      <c r="C256" s="39"/>
      <c r="D256" s="39"/>
      <c r="E256" s="39"/>
      <c r="F256" s="9"/>
    </row>
    <row r="257">
      <c r="A257" s="39"/>
      <c r="B257" s="39"/>
      <c r="C257" s="39"/>
      <c r="D257" s="39"/>
      <c r="E257" s="39"/>
      <c r="F257" s="9"/>
    </row>
    <row r="258">
      <c r="A258" s="39"/>
      <c r="B258" s="39"/>
      <c r="C258" s="39"/>
      <c r="D258" s="39"/>
      <c r="E258" s="39"/>
      <c r="F258" s="9"/>
    </row>
    <row r="259">
      <c r="A259" s="39"/>
      <c r="B259" s="39"/>
      <c r="C259" s="39"/>
      <c r="D259" s="39"/>
      <c r="E259" s="39"/>
      <c r="F259" s="9"/>
    </row>
    <row r="260">
      <c r="A260" s="39"/>
      <c r="B260" s="39"/>
      <c r="C260" s="39"/>
      <c r="D260" s="39"/>
      <c r="E260" s="39"/>
      <c r="F260" s="9"/>
    </row>
    <row r="261">
      <c r="A261" s="39"/>
      <c r="B261" s="39"/>
      <c r="C261" s="39"/>
      <c r="D261" s="39"/>
      <c r="E261" s="39"/>
      <c r="F261" s="9"/>
    </row>
    <row r="262">
      <c r="A262" s="39"/>
      <c r="B262" s="39"/>
      <c r="C262" s="39"/>
      <c r="D262" s="39"/>
      <c r="E262" s="39"/>
      <c r="F262" s="9"/>
    </row>
    <row r="263">
      <c r="A263" s="39"/>
      <c r="B263" s="39"/>
      <c r="C263" s="39"/>
      <c r="D263" s="39"/>
      <c r="E263" s="39"/>
      <c r="F263" s="9"/>
    </row>
    <row r="264">
      <c r="A264" s="39"/>
      <c r="B264" s="39"/>
      <c r="C264" s="39"/>
      <c r="D264" s="39"/>
      <c r="E264" s="39"/>
      <c r="F264" s="9"/>
    </row>
    <row r="265">
      <c r="A265" s="39"/>
      <c r="B265" s="39"/>
      <c r="C265" s="39"/>
      <c r="D265" s="39"/>
      <c r="E265" s="39"/>
      <c r="F265" s="9"/>
    </row>
    <row r="266">
      <c r="A266" s="39"/>
      <c r="B266" s="39"/>
      <c r="C266" s="39"/>
      <c r="D266" s="39"/>
      <c r="E266" s="39"/>
      <c r="F266" s="9"/>
    </row>
    <row r="267">
      <c r="A267" s="39"/>
      <c r="B267" s="39"/>
      <c r="C267" s="39"/>
      <c r="D267" s="39"/>
      <c r="E267" s="39"/>
      <c r="F267" s="9"/>
    </row>
    <row r="268">
      <c r="A268" s="39"/>
      <c r="B268" s="39"/>
      <c r="C268" s="39"/>
      <c r="D268" s="39"/>
      <c r="E268" s="39"/>
      <c r="F268" s="9"/>
    </row>
    <row r="269">
      <c r="A269" s="39"/>
      <c r="B269" s="39"/>
      <c r="C269" s="39"/>
      <c r="D269" s="39"/>
      <c r="E269" s="39"/>
      <c r="F269" s="9"/>
    </row>
    <row r="270">
      <c r="A270" s="39"/>
      <c r="B270" s="39"/>
      <c r="C270" s="39"/>
      <c r="D270" s="39"/>
      <c r="E270" s="39"/>
      <c r="F270" s="9"/>
    </row>
    <row r="271">
      <c r="A271" s="39"/>
      <c r="B271" s="39"/>
      <c r="C271" s="39"/>
      <c r="D271" s="39"/>
      <c r="E271" s="39"/>
      <c r="F271" s="9"/>
    </row>
    <row r="272">
      <c r="A272" s="39"/>
      <c r="B272" s="39"/>
      <c r="C272" s="39"/>
      <c r="D272" s="39"/>
      <c r="E272" s="39"/>
      <c r="F272" s="9"/>
    </row>
    <row r="273">
      <c r="A273" s="39"/>
      <c r="B273" s="39"/>
      <c r="C273" s="39"/>
      <c r="D273" s="39"/>
      <c r="E273" s="39"/>
      <c r="F273" s="9"/>
    </row>
    <row r="274">
      <c r="A274" s="39"/>
      <c r="B274" s="39"/>
      <c r="C274" s="39"/>
      <c r="D274" s="39"/>
      <c r="E274" s="39"/>
      <c r="F274" s="9"/>
    </row>
    <row r="275">
      <c r="A275" s="39"/>
      <c r="B275" s="39"/>
      <c r="C275" s="39"/>
      <c r="D275" s="39"/>
      <c r="E275" s="39"/>
      <c r="F275" s="9"/>
    </row>
    <row r="276">
      <c r="A276" s="39"/>
      <c r="B276" s="39"/>
      <c r="C276" s="39"/>
      <c r="D276" s="39"/>
      <c r="E276" s="39"/>
      <c r="F276" s="9"/>
    </row>
    <row r="277">
      <c r="A277" s="39"/>
      <c r="B277" s="39"/>
      <c r="C277" s="39"/>
      <c r="D277" s="39"/>
      <c r="E277" s="39"/>
      <c r="F277" s="9"/>
    </row>
    <row r="278">
      <c r="A278" s="39"/>
      <c r="B278" s="39"/>
      <c r="C278" s="39"/>
      <c r="D278" s="39"/>
      <c r="E278" s="39"/>
      <c r="F278" s="9"/>
    </row>
    <row r="279">
      <c r="A279" s="39"/>
      <c r="B279" s="39"/>
      <c r="C279" s="39"/>
      <c r="D279" s="39"/>
      <c r="E279" s="39"/>
      <c r="F279" s="9"/>
    </row>
    <row r="280">
      <c r="A280" s="39"/>
      <c r="B280" s="39"/>
      <c r="C280" s="39"/>
      <c r="D280" s="39"/>
      <c r="E280" s="39"/>
      <c r="F280" s="9"/>
    </row>
    <row r="281">
      <c r="A281" s="39"/>
      <c r="B281" s="39"/>
      <c r="C281" s="39"/>
      <c r="D281" s="39"/>
      <c r="E281" s="39"/>
      <c r="F281" s="9"/>
    </row>
    <row r="282">
      <c r="A282" s="39"/>
      <c r="B282" s="39"/>
      <c r="C282" s="39"/>
      <c r="D282" s="39"/>
      <c r="E282" s="39"/>
      <c r="F282" s="9"/>
    </row>
    <row r="283">
      <c r="A283" s="39"/>
      <c r="B283" s="39"/>
      <c r="C283" s="39"/>
      <c r="D283" s="39"/>
      <c r="E283" s="39"/>
      <c r="F283" s="9"/>
    </row>
    <row r="284">
      <c r="A284" s="39"/>
      <c r="B284" s="39"/>
      <c r="C284" s="39"/>
      <c r="D284" s="39"/>
      <c r="E284" s="39"/>
      <c r="F284" s="9"/>
    </row>
    <row r="285">
      <c r="A285" s="39"/>
      <c r="B285" s="39"/>
      <c r="C285" s="39"/>
      <c r="D285" s="39"/>
      <c r="E285" s="39"/>
      <c r="F285" s="9"/>
    </row>
    <row r="286">
      <c r="A286" s="39"/>
      <c r="B286" s="39"/>
      <c r="C286" s="39"/>
      <c r="D286" s="39"/>
      <c r="E286" s="39"/>
      <c r="F286" s="9"/>
    </row>
    <row r="287">
      <c r="A287" s="39"/>
      <c r="B287" s="39"/>
      <c r="C287" s="39"/>
      <c r="D287" s="39"/>
      <c r="E287" s="39"/>
      <c r="F287" s="9"/>
    </row>
    <row r="288">
      <c r="A288" s="39"/>
      <c r="B288" s="39"/>
      <c r="C288" s="39"/>
      <c r="D288" s="39"/>
      <c r="E288" s="39"/>
      <c r="F288" s="9"/>
    </row>
    <row r="289">
      <c r="A289" s="39"/>
      <c r="B289" s="39"/>
      <c r="C289" s="39"/>
      <c r="D289" s="39"/>
      <c r="E289" s="39"/>
      <c r="F289" s="9"/>
    </row>
    <row r="290">
      <c r="A290" s="39"/>
      <c r="B290" s="39"/>
      <c r="C290" s="39"/>
      <c r="D290" s="39"/>
      <c r="E290" s="39"/>
      <c r="F290" s="9"/>
    </row>
    <row r="291">
      <c r="A291" s="39"/>
      <c r="B291" s="39"/>
      <c r="C291" s="39"/>
      <c r="D291" s="39"/>
      <c r="E291" s="39"/>
      <c r="F291" s="9"/>
    </row>
    <row r="292">
      <c r="A292" s="39"/>
      <c r="B292" s="39"/>
      <c r="C292" s="39"/>
      <c r="D292" s="39"/>
      <c r="E292" s="39"/>
      <c r="F292" s="9"/>
    </row>
    <row r="293">
      <c r="A293" s="39"/>
      <c r="B293" s="39"/>
      <c r="C293" s="39"/>
      <c r="D293" s="39"/>
      <c r="E293" s="39"/>
      <c r="F293" s="9"/>
    </row>
    <row r="294">
      <c r="A294" s="39"/>
      <c r="B294" s="39"/>
      <c r="C294" s="39"/>
      <c r="D294" s="39"/>
      <c r="E294" s="39"/>
      <c r="F294" s="9"/>
    </row>
    <row r="295">
      <c r="A295" s="39"/>
      <c r="B295" s="39"/>
      <c r="C295" s="39"/>
      <c r="D295" s="39"/>
      <c r="E295" s="39"/>
      <c r="F295" s="9"/>
    </row>
    <row r="296">
      <c r="A296" s="39"/>
      <c r="B296" s="39"/>
      <c r="C296" s="39"/>
      <c r="D296" s="39"/>
      <c r="E296" s="39"/>
      <c r="F296" s="9"/>
    </row>
    <row r="297">
      <c r="A297" s="39"/>
      <c r="B297" s="39"/>
      <c r="C297" s="39"/>
      <c r="D297" s="39"/>
      <c r="E297" s="39"/>
      <c r="F297" s="9"/>
    </row>
    <row r="298">
      <c r="A298" s="39"/>
      <c r="B298" s="39"/>
      <c r="C298" s="39"/>
      <c r="D298" s="39"/>
      <c r="E298" s="39"/>
      <c r="F298" s="9"/>
    </row>
    <row r="299">
      <c r="A299" s="39"/>
      <c r="B299" s="39"/>
      <c r="C299" s="39"/>
      <c r="D299" s="39"/>
      <c r="E299" s="39"/>
      <c r="F299" s="9"/>
    </row>
    <row r="300">
      <c r="A300" s="39"/>
      <c r="B300" s="39"/>
      <c r="C300" s="39"/>
      <c r="D300" s="39"/>
      <c r="E300" s="39"/>
      <c r="F300" s="9"/>
    </row>
    <row r="301">
      <c r="A301" s="39"/>
      <c r="B301" s="39"/>
      <c r="C301" s="39"/>
      <c r="D301" s="39"/>
      <c r="E301" s="39"/>
      <c r="F301" s="9"/>
    </row>
    <row r="302">
      <c r="A302" s="39"/>
      <c r="B302" s="39"/>
      <c r="C302" s="39"/>
      <c r="D302" s="39"/>
      <c r="E302" s="39"/>
      <c r="F302" s="9"/>
    </row>
    <row r="303">
      <c r="A303" s="39"/>
      <c r="B303" s="39"/>
      <c r="C303" s="39"/>
      <c r="D303" s="39"/>
      <c r="E303" s="39"/>
      <c r="F303" s="9"/>
    </row>
    <row r="304">
      <c r="A304" s="39"/>
      <c r="B304" s="39"/>
      <c r="C304" s="39"/>
      <c r="D304" s="39"/>
      <c r="E304" s="39"/>
      <c r="F304" s="9"/>
    </row>
    <row r="305">
      <c r="A305" s="39"/>
      <c r="B305" s="39"/>
      <c r="C305" s="39"/>
      <c r="D305" s="39"/>
      <c r="E305" s="39"/>
      <c r="F305" s="9"/>
    </row>
    <row r="306">
      <c r="A306" s="39"/>
      <c r="B306" s="39"/>
      <c r="C306" s="39"/>
      <c r="D306" s="39"/>
      <c r="E306" s="39"/>
      <c r="F306" s="9"/>
    </row>
    <row r="307">
      <c r="A307" s="39"/>
      <c r="B307" s="39"/>
      <c r="C307" s="39"/>
      <c r="D307" s="39"/>
      <c r="E307" s="39"/>
      <c r="F307" s="9"/>
    </row>
    <row r="308">
      <c r="A308" s="39"/>
      <c r="B308" s="39"/>
      <c r="C308" s="39"/>
      <c r="D308" s="39"/>
      <c r="E308" s="39"/>
      <c r="F308" s="9"/>
    </row>
    <row r="309">
      <c r="A309" s="39"/>
      <c r="B309" s="39"/>
      <c r="C309" s="39"/>
      <c r="D309" s="39"/>
      <c r="E309" s="39"/>
      <c r="F309" s="9"/>
    </row>
    <row r="310">
      <c r="A310" s="39"/>
      <c r="B310" s="39"/>
      <c r="C310" s="39"/>
      <c r="D310" s="39"/>
      <c r="E310" s="39"/>
      <c r="F310" s="9"/>
    </row>
    <row r="311">
      <c r="A311" s="39"/>
      <c r="B311" s="39"/>
      <c r="C311" s="39"/>
      <c r="D311" s="39"/>
      <c r="E311" s="39"/>
      <c r="F311" s="9"/>
    </row>
    <row r="312">
      <c r="A312" s="39"/>
      <c r="B312" s="39"/>
      <c r="C312" s="39"/>
      <c r="D312" s="39"/>
      <c r="E312" s="39"/>
      <c r="F312" s="9"/>
    </row>
    <row r="313">
      <c r="A313" s="39"/>
      <c r="B313" s="39"/>
      <c r="C313" s="39"/>
      <c r="D313" s="39"/>
      <c r="E313" s="39"/>
      <c r="F313" s="9"/>
    </row>
    <row r="314">
      <c r="A314" s="39"/>
      <c r="B314" s="39"/>
      <c r="C314" s="39"/>
      <c r="D314" s="39"/>
      <c r="E314" s="39"/>
      <c r="F314" s="9"/>
    </row>
    <row r="315">
      <c r="A315" s="39"/>
      <c r="B315" s="39"/>
      <c r="C315" s="39"/>
      <c r="D315" s="39"/>
      <c r="E315" s="39"/>
      <c r="F315" s="9"/>
    </row>
    <row r="316">
      <c r="A316" s="39"/>
      <c r="B316" s="39"/>
      <c r="C316" s="39"/>
      <c r="D316" s="39"/>
      <c r="E316" s="39"/>
      <c r="F316" s="9"/>
    </row>
    <row r="317">
      <c r="A317" s="39"/>
      <c r="B317" s="39"/>
      <c r="C317" s="39"/>
      <c r="D317" s="39"/>
      <c r="E317" s="39"/>
      <c r="F317" s="9"/>
    </row>
    <row r="318">
      <c r="A318" s="39"/>
      <c r="B318" s="39"/>
      <c r="C318" s="39"/>
      <c r="D318" s="39"/>
      <c r="E318" s="39"/>
      <c r="F318" s="9"/>
    </row>
    <row r="319">
      <c r="A319" s="39"/>
      <c r="B319" s="39"/>
      <c r="C319" s="39"/>
      <c r="D319" s="39"/>
      <c r="E319" s="39"/>
      <c r="F319" s="9"/>
    </row>
    <row r="320">
      <c r="A320" s="39"/>
      <c r="B320" s="39"/>
      <c r="C320" s="39"/>
      <c r="D320" s="39"/>
      <c r="E320" s="39"/>
      <c r="F320" s="9"/>
    </row>
    <row r="321">
      <c r="A321" s="39"/>
      <c r="B321" s="39"/>
      <c r="C321" s="39"/>
      <c r="D321" s="39"/>
      <c r="E321" s="39"/>
      <c r="F321" s="9"/>
    </row>
    <row r="322">
      <c r="A322" s="39"/>
      <c r="B322" s="39"/>
      <c r="C322" s="39"/>
      <c r="D322" s="39"/>
      <c r="E322" s="39"/>
      <c r="F322" s="9"/>
    </row>
    <row r="323">
      <c r="A323" s="39"/>
      <c r="B323" s="39"/>
      <c r="C323" s="39"/>
      <c r="D323" s="39"/>
      <c r="E323" s="39"/>
      <c r="F323" s="9"/>
    </row>
    <row r="324">
      <c r="A324" s="39"/>
      <c r="B324" s="39"/>
      <c r="C324" s="39"/>
      <c r="D324" s="39"/>
      <c r="E324" s="39"/>
      <c r="F324" s="9"/>
    </row>
    <row r="325">
      <c r="A325" s="39"/>
      <c r="B325" s="39"/>
      <c r="C325" s="39"/>
      <c r="D325" s="39"/>
      <c r="E325" s="39"/>
      <c r="F325" s="9"/>
    </row>
    <row r="326">
      <c r="A326" s="39"/>
      <c r="B326" s="39"/>
      <c r="C326" s="39"/>
      <c r="D326" s="39"/>
      <c r="E326" s="39"/>
      <c r="F326" s="9"/>
    </row>
    <row r="327">
      <c r="A327" s="39"/>
      <c r="B327" s="39"/>
      <c r="C327" s="39"/>
      <c r="D327" s="39"/>
      <c r="E327" s="39"/>
      <c r="F327" s="9"/>
    </row>
    <row r="328">
      <c r="A328" s="39"/>
      <c r="B328" s="39"/>
      <c r="C328" s="39"/>
      <c r="D328" s="39"/>
      <c r="E328" s="39"/>
      <c r="F328" s="9"/>
    </row>
    <row r="329">
      <c r="A329" s="39"/>
      <c r="B329" s="39"/>
      <c r="C329" s="39"/>
      <c r="D329" s="39"/>
      <c r="E329" s="39"/>
      <c r="F329" s="9"/>
    </row>
    <row r="330">
      <c r="A330" s="39"/>
      <c r="B330" s="39"/>
      <c r="C330" s="39"/>
      <c r="D330" s="39"/>
      <c r="E330" s="39"/>
      <c r="F330" s="9"/>
    </row>
    <row r="331">
      <c r="A331" s="39"/>
      <c r="B331" s="39"/>
      <c r="C331" s="39"/>
      <c r="D331" s="39"/>
      <c r="E331" s="39"/>
      <c r="F331" s="9"/>
    </row>
    <row r="332">
      <c r="A332" s="39"/>
      <c r="B332" s="39"/>
      <c r="C332" s="39"/>
      <c r="D332" s="39"/>
      <c r="E332" s="39"/>
      <c r="F332" s="9"/>
    </row>
    <row r="333">
      <c r="A333" s="39"/>
      <c r="B333" s="39"/>
      <c r="C333" s="39"/>
      <c r="D333" s="39"/>
      <c r="E333" s="39"/>
      <c r="F333" s="9"/>
    </row>
    <row r="334">
      <c r="A334" s="39"/>
      <c r="B334" s="39"/>
      <c r="C334" s="39"/>
      <c r="D334" s="39"/>
      <c r="E334" s="39"/>
      <c r="F334" s="9"/>
    </row>
    <row r="335">
      <c r="A335" s="39"/>
      <c r="B335" s="39"/>
      <c r="C335" s="39"/>
      <c r="D335" s="39"/>
      <c r="E335" s="39"/>
      <c r="F335" s="9"/>
    </row>
    <row r="336">
      <c r="A336" s="39"/>
      <c r="B336" s="39"/>
      <c r="C336" s="39"/>
      <c r="D336" s="39"/>
      <c r="E336" s="39"/>
      <c r="F336" s="9"/>
    </row>
    <row r="337">
      <c r="A337" s="39"/>
      <c r="B337" s="39"/>
      <c r="C337" s="39"/>
      <c r="D337" s="39"/>
      <c r="E337" s="39"/>
      <c r="F337" s="9"/>
    </row>
    <row r="338">
      <c r="A338" s="39"/>
      <c r="B338" s="39"/>
      <c r="C338" s="39"/>
      <c r="D338" s="39"/>
      <c r="E338" s="39"/>
      <c r="F338" s="9"/>
    </row>
    <row r="339">
      <c r="A339" s="39"/>
      <c r="B339" s="39"/>
      <c r="C339" s="39"/>
      <c r="D339" s="39"/>
      <c r="E339" s="39"/>
      <c r="F339" s="9"/>
    </row>
    <row r="340">
      <c r="A340" s="39"/>
      <c r="B340" s="39"/>
      <c r="C340" s="39"/>
      <c r="D340" s="39"/>
      <c r="E340" s="39"/>
      <c r="F340" s="9"/>
    </row>
    <row r="341">
      <c r="A341" s="39"/>
      <c r="B341" s="39"/>
      <c r="C341" s="39"/>
      <c r="D341" s="39"/>
      <c r="E341" s="39"/>
      <c r="F341" s="9"/>
    </row>
    <row r="342">
      <c r="A342" s="39"/>
      <c r="B342" s="39"/>
      <c r="C342" s="39"/>
      <c r="D342" s="39"/>
      <c r="E342" s="39"/>
      <c r="F342" s="9"/>
    </row>
    <row r="343">
      <c r="A343" s="39"/>
      <c r="B343" s="39"/>
      <c r="C343" s="39"/>
      <c r="D343" s="39"/>
      <c r="E343" s="39"/>
      <c r="F343" s="9"/>
    </row>
    <row r="344">
      <c r="A344" s="39"/>
      <c r="B344" s="39"/>
      <c r="C344" s="39"/>
      <c r="D344" s="39"/>
      <c r="E344" s="39"/>
      <c r="F344" s="9"/>
    </row>
    <row r="345">
      <c r="A345" s="39"/>
      <c r="B345" s="39"/>
      <c r="C345" s="39"/>
      <c r="D345" s="39"/>
      <c r="E345" s="39"/>
      <c r="F345" s="9"/>
    </row>
    <row r="346">
      <c r="A346" s="39"/>
      <c r="B346" s="39"/>
      <c r="C346" s="39"/>
      <c r="D346" s="39"/>
      <c r="E346" s="39"/>
      <c r="F346" s="9"/>
    </row>
    <row r="347">
      <c r="A347" s="39"/>
      <c r="B347" s="39"/>
      <c r="C347" s="39"/>
      <c r="D347" s="39"/>
      <c r="E347" s="39"/>
      <c r="F347" s="9"/>
    </row>
    <row r="348">
      <c r="A348" s="39"/>
      <c r="B348" s="39"/>
      <c r="C348" s="39"/>
      <c r="D348" s="39"/>
      <c r="E348" s="39"/>
      <c r="F348" s="9"/>
    </row>
    <row r="349">
      <c r="A349" s="39"/>
      <c r="B349" s="39"/>
      <c r="C349" s="39"/>
      <c r="D349" s="39"/>
      <c r="E349" s="39"/>
      <c r="F349" s="9"/>
    </row>
    <row r="350">
      <c r="A350" s="39"/>
      <c r="B350" s="39"/>
      <c r="C350" s="39"/>
      <c r="D350" s="39"/>
      <c r="E350" s="39"/>
      <c r="F350" s="9"/>
    </row>
    <row r="351">
      <c r="A351" s="39"/>
      <c r="B351" s="39"/>
      <c r="C351" s="39"/>
      <c r="D351" s="39"/>
      <c r="E351" s="39"/>
      <c r="F351" s="9"/>
    </row>
    <row r="352">
      <c r="A352" s="39"/>
      <c r="B352" s="39"/>
      <c r="C352" s="39"/>
      <c r="D352" s="39"/>
      <c r="E352" s="39"/>
      <c r="F352" s="9"/>
    </row>
    <row r="353">
      <c r="A353" s="39"/>
      <c r="B353" s="39"/>
      <c r="C353" s="39"/>
      <c r="D353" s="39"/>
      <c r="E353" s="39"/>
      <c r="F353" s="9"/>
    </row>
    <row r="354">
      <c r="A354" s="39"/>
      <c r="B354" s="39"/>
      <c r="C354" s="39"/>
      <c r="D354" s="39"/>
      <c r="E354" s="39"/>
      <c r="F354" s="9"/>
    </row>
    <row r="355">
      <c r="A355" s="39"/>
      <c r="B355" s="39"/>
      <c r="C355" s="39"/>
      <c r="D355" s="39"/>
      <c r="E355" s="39"/>
      <c r="F355" s="9"/>
    </row>
    <row r="356">
      <c r="A356" s="39"/>
      <c r="B356" s="39"/>
      <c r="C356" s="39"/>
      <c r="D356" s="39"/>
      <c r="E356" s="39"/>
      <c r="F356" s="9"/>
    </row>
    <row r="357">
      <c r="A357" s="39"/>
      <c r="B357" s="39"/>
      <c r="C357" s="39"/>
      <c r="D357" s="39"/>
      <c r="E357" s="39"/>
      <c r="F357" s="9"/>
    </row>
    <row r="358">
      <c r="A358" s="39"/>
      <c r="B358" s="39"/>
      <c r="C358" s="39"/>
      <c r="D358" s="39"/>
      <c r="E358" s="39"/>
      <c r="F358" s="9"/>
    </row>
    <row r="359">
      <c r="A359" s="39"/>
      <c r="B359" s="39"/>
      <c r="C359" s="39"/>
      <c r="D359" s="39"/>
      <c r="E359" s="39"/>
      <c r="F359" s="9"/>
    </row>
    <row r="360">
      <c r="A360" s="39"/>
      <c r="B360" s="39"/>
      <c r="C360" s="39"/>
      <c r="D360" s="39"/>
      <c r="E360" s="39"/>
      <c r="F360" s="9"/>
    </row>
    <row r="361">
      <c r="A361" s="39"/>
      <c r="B361" s="39"/>
      <c r="C361" s="39"/>
      <c r="D361" s="39"/>
      <c r="E361" s="39"/>
      <c r="F361" s="9"/>
    </row>
    <row r="362">
      <c r="A362" s="39"/>
      <c r="B362" s="39"/>
      <c r="C362" s="39"/>
      <c r="D362" s="39"/>
      <c r="E362" s="39"/>
      <c r="F362" s="9"/>
    </row>
    <row r="363">
      <c r="A363" s="39"/>
      <c r="B363" s="39"/>
      <c r="C363" s="39"/>
      <c r="D363" s="39"/>
      <c r="E363" s="39"/>
      <c r="F363" s="9"/>
    </row>
    <row r="364">
      <c r="A364" s="39"/>
      <c r="B364" s="39"/>
      <c r="C364" s="39"/>
      <c r="D364" s="39"/>
      <c r="E364" s="39"/>
      <c r="F364" s="9"/>
    </row>
    <row r="365">
      <c r="A365" s="39"/>
      <c r="B365" s="39"/>
      <c r="C365" s="39"/>
      <c r="D365" s="39"/>
      <c r="E365" s="39"/>
      <c r="F365" s="9"/>
    </row>
    <row r="366">
      <c r="A366" s="39"/>
      <c r="B366" s="39"/>
      <c r="C366" s="39"/>
      <c r="D366" s="39"/>
      <c r="E366" s="39"/>
      <c r="F366" s="9"/>
    </row>
    <row r="367">
      <c r="A367" s="39"/>
      <c r="B367" s="39"/>
      <c r="C367" s="39"/>
      <c r="D367" s="39"/>
      <c r="E367" s="39"/>
      <c r="F367" s="9"/>
    </row>
    <row r="368">
      <c r="A368" s="39"/>
      <c r="B368" s="39"/>
      <c r="C368" s="39"/>
      <c r="D368" s="39"/>
      <c r="E368" s="39"/>
      <c r="F368" s="9"/>
    </row>
    <row r="369">
      <c r="A369" s="39"/>
      <c r="B369" s="39"/>
      <c r="C369" s="39"/>
      <c r="D369" s="39"/>
      <c r="E369" s="39"/>
      <c r="F369" s="9"/>
    </row>
    <row r="370">
      <c r="A370" s="39"/>
      <c r="B370" s="39"/>
      <c r="C370" s="39"/>
      <c r="D370" s="39"/>
      <c r="E370" s="39"/>
      <c r="F370" s="9"/>
    </row>
    <row r="371">
      <c r="A371" s="39"/>
      <c r="B371" s="39"/>
      <c r="C371" s="39"/>
      <c r="D371" s="39"/>
      <c r="E371" s="39"/>
      <c r="F371" s="9"/>
    </row>
    <row r="372">
      <c r="A372" s="39"/>
      <c r="B372" s="39"/>
      <c r="C372" s="39"/>
      <c r="D372" s="39"/>
      <c r="E372" s="39"/>
      <c r="F372" s="9"/>
    </row>
    <row r="373">
      <c r="A373" s="39"/>
      <c r="B373" s="39"/>
      <c r="C373" s="39"/>
      <c r="D373" s="39"/>
      <c r="E373" s="39"/>
      <c r="F373" s="9"/>
    </row>
    <row r="374">
      <c r="A374" s="39"/>
      <c r="B374" s="39"/>
      <c r="C374" s="39"/>
      <c r="D374" s="39"/>
      <c r="E374" s="39"/>
      <c r="F374" s="9"/>
    </row>
    <row r="375">
      <c r="A375" s="39"/>
      <c r="B375" s="39"/>
      <c r="C375" s="39"/>
      <c r="D375" s="39"/>
      <c r="E375" s="39"/>
      <c r="F375" s="9"/>
    </row>
    <row r="376">
      <c r="A376" s="39"/>
      <c r="B376" s="39"/>
      <c r="C376" s="39"/>
      <c r="D376" s="39"/>
      <c r="E376" s="39"/>
      <c r="F376" s="9"/>
    </row>
    <row r="377">
      <c r="A377" s="39"/>
      <c r="B377" s="39"/>
      <c r="C377" s="39"/>
      <c r="D377" s="39"/>
      <c r="E377" s="39"/>
      <c r="F377" s="9"/>
    </row>
    <row r="378">
      <c r="A378" s="39"/>
      <c r="B378" s="39"/>
      <c r="C378" s="39"/>
      <c r="D378" s="39"/>
      <c r="E378" s="39"/>
      <c r="F378" s="9"/>
    </row>
    <row r="379">
      <c r="A379" s="39"/>
      <c r="B379" s="39"/>
      <c r="C379" s="39"/>
      <c r="D379" s="39"/>
      <c r="E379" s="39"/>
      <c r="F379" s="9"/>
    </row>
    <row r="380">
      <c r="A380" s="39"/>
      <c r="B380" s="39"/>
      <c r="C380" s="39"/>
      <c r="D380" s="39"/>
      <c r="E380" s="39"/>
      <c r="F380" s="9"/>
    </row>
    <row r="381">
      <c r="A381" s="39"/>
      <c r="B381" s="39"/>
      <c r="C381" s="39"/>
      <c r="D381" s="39"/>
      <c r="E381" s="39"/>
      <c r="F381" s="9"/>
    </row>
    <row r="382">
      <c r="A382" s="39"/>
      <c r="B382" s="39"/>
      <c r="C382" s="39"/>
      <c r="D382" s="39"/>
      <c r="E382" s="39"/>
      <c r="F382" s="9"/>
    </row>
    <row r="383">
      <c r="A383" s="39"/>
      <c r="B383" s="39"/>
      <c r="C383" s="39"/>
      <c r="D383" s="39"/>
      <c r="E383" s="39"/>
      <c r="F383" s="9"/>
    </row>
    <row r="384">
      <c r="A384" s="39"/>
      <c r="B384" s="39"/>
      <c r="C384" s="39"/>
      <c r="D384" s="39"/>
      <c r="E384" s="39"/>
      <c r="F384" s="9"/>
    </row>
    <row r="385">
      <c r="A385" s="39"/>
      <c r="B385" s="39"/>
      <c r="C385" s="39"/>
      <c r="D385" s="39"/>
      <c r="E385" s="39"/>
      <c r="F385" s="9"/>
    </row>
    <row r="386">
      <c r="A386" s="39"/>
      <c r="B386" s="39"/>
      <c r="C386" s="39"/>
      <c r="D386" s="39"/>
      <c r="E386" s="39"/>
      <c r="F386" s="9"/>
    </row>
    <row r="387">
      <c r="A387" s="39"/>
      <c r="B387" s="39"/>
      <c r="C387" s="39"/>
      <c r="D387" s="39"/>
      <c r="E387" s="39"/>
      <c r="F387" s="9"/>
    </row>
    <row r="388">
      <c r="A388" s="39"/>
      <c r="B388" s="39"/>
      <c r="C388" s="39"/>
      <c r="D388" s="39"/>
      <c r="E388" s="39"/>
      <c r="F388" s="9"/>
    </row>
    <row r="389">
      <c r="A389" s="39"/>
      <c r="B389" s="39"/>
      <c r="C389" s="39"/>
      <c r="D389" s="39"/>
      <c r="E389" s="39"/>
      <c r="F389" s="9"/>
    </row>
    <row r="390">
      <c r="A390" s="39"/>
      <c r="B390" s="39"/>
      <c r="C390" s="39"/>
      <c r="D390" s="39"/>
      <c r="E390" s="39"/>
      <c r="F390" s="9"/>
    </row>
    <row r="391">
      <c r="A391" s="39"/>
      <c r="B391" s="39"/>
      <c r="C391" s="39"/>
      <c r="D391" s="39"/>
      <c r="E391" s="39"/>
      <c r="F391" s="9"/>
    </row>
    <row r="392">
      <c r="A392" s="39"/>
      <c r="B392" s="39"/>
      <c r="C392" s="39"/>
      <c r="D392" s="39"/>
      <c r="E392" s="39"/>
      <c r="F392" s="9"/>
    </row>
    <row r="393">
      <c r="A393" s="39"/>
      <c r="B393" s="39"/>
      <c r="C393" s="39"/>
      <c r="D393" s="39"/>
      <c r="E393" s="39"/>
      <c r="F393" s="9"/>
    </row>
    <row r="394">
      <c r="A394" s="39"/>
      <c r="B394" s="39"/>
      <c r="C394" s="39"/>
      <c r="D394" s="39"/>
      <c r="E394" s="39"/>
      <c r="F394" s="9"/>
    </row>
    <row r="395">
      <c r="A395" s="39"/>
      <c r="B395" s="39"/>
      <c r="C395" s="39"/>
      <c r="D395" s="39"/>
      <c r="E395" s="39"/>
      <c r="F395" s="9"/>
    </row>
    <row r="396">
      <c r="A396" s="39"/>
      <c r="B396" s="39"/>
      <c r="C396" s="39"/>
      <c r="D396" s="39"/>
      <c r="E396" s="39"/>
      <c r="F396" s="9"/>
    </row>
    <row r="397">
      <c r="A397" s="39"/>
      <c r="B397" s="39"/>
      <c r="C397" s="39"/>
      <c r="D397" s="39"/>
      <c r="E397" s="39"/>
      <c r="F397" s="9"/>
    </row>
    <row r="398">
      <c r="A398" s="39"/>
      <c r="B398" s="39"/>
      <c r="C398" s="39"/>
      <c r="D398" s="39"/>
      <c r="E398" s="39"/>
      <c r="F398" s="9"/>
    </row>
    <row r="399">
      <c r="A399" s="39"/>
      <c r="B399" s="39"/>
      <c r="C399" s="39"/>
      <c r="D399" s="39"/>
      <c r="E399" s="39"/>
      <c r="F399" s="9"/>
    </row>
    <row r="400">
      <c r="A400" s="39"/>
      <c r="B400" s="39"/>
      <c r="C400" s="39"/>
      <c r="D400" s="39"/>
      <c r="E400" s="39"/>
      <c r="F400" s="9"/>
    </row>
    <row r="401">
      <c r="A401" s="39"/>
      <c r="B401" s="39"/>
      <c r="C401" s="39"/>
      <c r="D401" s="39"/>
      <c r="E401" s="39"/>
      <c r="F401" s="9"/>
    </row>
    <row r="402">
      <c r="A402" s="39"/>
      <c r="B402" s="39"/>
      <c r="C402" s="39"/>
      <c r="D402" s="39"/>
      <c r="E402" s="39"/>
      <c r="F402" s="9"/>
    </row>
    <row r="403">
      <c r="A403" s="39"/>
      <c r="B403" s="39"/>
      <c r="C403" s="39"/>
      <c r="D403" s="39"/>
      <c r="E403" s="39"/>
      <c r="F403" s="9"/>
    </row>
    <row r="404">
      <c r="A404" s="39"/>
      <c r="B404" s="39"/>
      <c r="C404" s="39"/>
      <c r="D404" s="39"/>
      <c r="E404" s="39"/>
      <c r="F404" s="9"/>
    </row>
    <row r="405">
      <c r="A405" s="39"/>
      <c r="B405" s="39"/>
      <c r="C405" s="39"/>
      <c r="D405" s="39"/>
      <c r="E405" s="39"/>
      <c r="F405" s="9"/>
    </row>
    <row r="406">
      <c r="A406" s="39"/>
      <c r="B406" s="39"/>
      <c r="C406" s="39"/>
      <c r="D406" s="39"/>
      <c r="E406" s="39"/>
      <c r="F406" s="9"/>
    </row>
    <row r="407">
      <c r="A407" s="39"/>
      <c r="B407" s="39"/>
      <c r="C407" s="39"/>
      <c r="D407" s="39"/>
      <c r="E407" s="39"/>
      <c r="F407" s="9"/>
    </row>
    <row r="408">
      <c r="A408" s="39"/>
      <c r="B408" s="39"/>
      <c r="C408" s="39"/>
      <c r="D408" s="39"/>
      <c r="E408" s="39"/>
      <c r="F408" s="9"/>
    </row>
    <row r="409">
      <c r="A409" s="39"/>
      <c r="B409" s="39"/>
      <c r="C409" s="39"/>
      <c r="D409" s="39"/>
      <c r="E409" s="39"/>
      <c r="F409" s="9"/>
    </row>
    <row r="410">
      <c r="A410" s="39"/>
      <c r="B410" s="39"/>
      <c r="C410" s="39"/>
      <c r="D410" s="39"/>
      <c r="E410" s="39"/>
      <c r="F410" s="9"/>
    </row>
    <row r="411">
      <c r="A411" s="39"/>
      <c r="B411" s="39"/>
      <c r="C411" s="39"/>
      <c r="D411" s="39"/>
      <c r="E411" s="39"/>
      <c r="F411" s="9"/>
    </row>
    <row r="412">
      <c r="A412" s="39"/>
      <c r="B412" s="39"/>
      <c r="C412" s="39"/>
      <c r="D412" s="39"/>
      <c r="E412" s="39"/>
      <c r="F412" s="9"/>
    </row>
    <row r="413">
      <c r="A413" s="39"/>
      <c r="B413" s="39"/>
      <c r="C413" s="39"/>
      <c r="D413" s="39"/>
      <c r="E413" s="39"/>
      <c r="F413" s="9"/>
    </row>
    <row r="414">
      <c r="A414" s="39"/>
      <c r="B414" s="39"/>
      <c r="C414" s="39"/>
      <c r="D414" s="39"/>
      <c r="E414" s="39"/>
      <c r="F414" s="9"/>
    </row>
    <row r="415">
      <c r="A415" s="39"/>
      <c r="B415" s="39"/>
      <c r="C415" s="39"/>
      <c r="D415" s="39"/>
      <c r="E415" s="39"/>
      <c r="F415" s="9"/>
    </row>
    <row r="416">
      <c r="A416" s="39"/>
      <c r="B416" s="39"/>
      <c r="C416" s="39"/>
      <c r="D416" s="39"/>
      <c r="E416" s="39"/>
      <c r="F416" s="9"/>
    </row>
    <row r="417">
      <c r="A417" s="39"/>
      <c r="B417" s="39"/>
      <c r="C417" s="39"/>
      <c r="D417" s="39"/>
      <c r="E417" s="39"/>
      <c r="F417" s="9"/>
    </row>
    <row r="418">
      <c r="A418" s="39"/>
      <c r="B418" s="39"/>
      <c r="C418" s="39"/>
      <c r="D418" s="39"/>
      <c r="E418" s="39"/>
      <c r="F418" s="9"/>
    </row>
    <row r="419">
      <c r="A419" s="39"/>
      <c r="B419" s="39"/>
      <c r="C419" s="39"/>
      <c r="D419" s="39"/>
      <c r="E419" s="39"/>
      <c r="F419" s="9"/>
    </row>
    <row r="420">
      <c r="A420" s="39"/>
      <c r="B420" s="39"/>
      <c r="C420" s="39"/>
      <c r="D420" s="39"/>
      <c r="E420" s="39"/>
      <c r="F420" s="9"/>
    </row>
    <row r="421">
      <c r="A421" s="39"/>
      <c r="B421" s="39"/>
      <c r="C421" s="39"/>
      <c r="D421" s="39"/>
      <c r="E421" s="39"/>
      <c r="F421" s="9"/>
    </row>
    <row r="422">
      <c r="A422" s="39"/>
      <c r="B422" s="39"/>
      <c r="C422" s="39"/>
      <c r="D422" s="39"/>
      <c r="E422" s="39"/>
      <c r="F422" s="9"/>
    </row>
    <row r="423">
      <c r="A423" s="39"/>
      <c r="B423" s="39"/>
      <c r="C423" s="39"/>
      <c r="D423" s="39"/>
      <c r="E423" s="39"/>
      <c r="F423" s="9"/>
    </row>
    <row r="424">
      <c r="A424" s="39"/>
      <c r="B424" s="39"/>
      <c r="C424" s="39"/>
      <c r="D424" s="39"/>
      <c r="E424" s="39"/>
      <c r="F424" s="9"/>
    </row>
    <row r="425">
      <c r="A425" s="39"/>
      <c r="B425" s="39"/>
      <c r="C425" s="39"/>
      <c r="D425" s="39"/>
      <c r="E425" s="39"/>
      <c r="F425" s="9"/>
    </row>
    <row r="426">
      <c r="A426" s="39"/>
      <c r="B426" s="39"/>
      <c r="C426" s="39"/>
      <c r="D426" s="39"/>
      <c r="E426" s="39"/>
      <c r="F426" s="9"/>
    </row>
    <row r="427">
      <c r="A427" s="39"/>
      <c r="B427" s="39"/>
      <c r="C427" s="39"/>
      <c r="D427" s="39"/>
      <c r="E427" s="39"/>
      <c r="F427" s="9"/>
    </row>
    <row r="428">
      <c r="A428" s="39"/>
      <c r="B428" s="39"/>
      <c r="C428" s="39"/>
      <c r="D428" s="39"/>
      <c r="E428" s="39"/>
      <c r="F428" s="9"/>
    </row>
    <row r="429">
      <c r="A429" s="39"/>
      <c r="B429" s="39"/>
      <c r="C429" s="39"/>
      <c r="D429" s="39"/>
      <c r="E429" s="39"/>
      <c r="F429" s="9"/>
    </row>
    <row r="430">
      <c r="A430" s="39"/>
      <c r="B430" s="39"/>
      <c r="C430" s="39"/>
      <c r="D430" s="39"/>
      <c r="E430" s="39"/>
      <c r="F430" s="9"/>
    </row>
    <row r="431">
      <c r="A431" s="39"/>
      <c r="B431" s="39"/>
      <c r="C431" s="39"/>
      <c r="D431" s="39"/>
      <c r="E431" s="39"/>
      <c r="F431" s="9"/>
    </row>
    <row r="432">
      <c r="A432" s="39"/>
      <c r="B432" s="39"/>
      <c r="C432" s="39"/>
      <c r="D432" s="39"/>
      <c r="E432" s="39"/>
      <c r="F432" s="9"/>
    </row>
    <row r="433">
      <c r="A433" s="39"/>
      <c r="B433" s="39"/>
      <c r="C433" s="39"/>
      <c r="D433" s="39"/>
      <c r="E433" s="39"/>
      <c r="F433" s="9"/>
    </row>
    <row r="434">
      <c r="A434" s="39"/>
      <c r="B434" s="39"/>
      <c r="C434" s="39"/>
      <c r="D434" s="39"/>
      <c r="E434" s="39"/>
      <c r="F434" s="9"/>
    </row>
    <row r="435">
      <c r="A435" s="39"/>
      <c r="B435" s="39"/>
      <c r="C435" s="39"/>
      <c r="D435" s="39"/>
      <c r="E435" s="39"/>
      <c r="F435" s="9"/>
    </row>
    <row r="436">
      <c r="A436" s="39"/>
      <c r="B436" s="39"/>
      <c r="C436" s="39"/>
      <c r="D436" s="39"/>
      <c r="E436" s="39"/>
      <c r="F436" s="9"/>
    </row>
    <row r="437">
      <c r="A437" s="39"/>
      <c r="B437" s="39"/>
      <c r="C437" s="39"/>
      <c r="D437" s="39"/>
      <c r="E437" s="39"/>
      <c r="F437" s="9"/>
    </row>
    <row r="438">
      <c r="A438" s="39"/>
      <c r="B438" s="39"/>
      <c r="C438" s="39"/>
      <c r="D438" s="39"/>
      <c r="E438" s="39"/>
      <c r="F438" s="9"/>
    </row>
    <row r="439">
      <c r="A439" s="39"/>
      <c r="B439" s="39"/>
      <c r="C439" s="39"/>
      <c r="D439" s="39"/>
      <c r="E439" s="39"/>
      <c r="F439" s="9"/>
    </row>
    <row r="440">
      <c r="A440" s="39"/>
      <c r="B440" s="39"/>
      <c r="C440" s="39"/>
      <c r="D440" s="39"/>
      <c r="E440" s="39"/>
      <c r="F440" s="9"/>
    </row>
    <row r="441">
      <c r="A441" s="39"/>
      <c r="B441" s="39"/>
      <c r="C441" s="39"/>
      <c r="D441" s="39"/>
      <c r="E441" s="39"/>
      <c r="F441" s="9"/>
    </row>
    <row r="442">
      <c r="A442" s="39"/>
      <c r="B442" s="39"/>
      <c r="C442" s="39"/>
      <c r="D442" s="39"/>
      <c r="E442" s="39"/>
      <c r="F442" s="9"/>
    </row>
    <row r="443">
      <c r="A443" s="39"/>
      <c r="B443" s="39"/>
      <c r="C443" s="39"/>
      <c r="D443" s="39"/>
      <c r="E443" s="39"/>
      <c r="F443" s="9"/>
    </row>
    <row r="444">
      <c r="A444" s="39"/>
      <c r="B444" s="39"/>
      <c r="C444" s="39"/>
      <c r="D444" s="39"/>
      <c r="E444" s="39"/>
      <c r="F444" s="9"/>
    </row>
    <row r="445">
      <c r="A445" s="39"/>
      <c r="B445" s="39"/>
      <c r="C445" s="39"/>
      <c r="D445" s="39"/>
      <c r="E445" s="39"/>
      <c r="F445" s="9"/>
    </row>
    <row r="446">
      <c r="A446" s="39"/>
      <c r="B446" s="39"/>
      <c r="C446" s="39"/>
      <c r="D446" s="39"/>
      <c r="E446" s="39"/>
      <c r="F446" s="9"/>
    </row>
    <row r="447">
      <c r="A447" s="39"/>
      <c r="B447" s="39"/>
      <c r="C447" s="39"/>
      <c r="D447" s="39"/>
      <c r="E447" s="39"/>
      <c r="F447" s="9"/>
    </row>
    <row r="448">
      <c r="A448" s="39"/>
      <c r="B448" s="39"/>
      <c r="C448" s="39"/>
      <c r="D448" s="39"/>
      <c r="E448" s="39"/>
      <c r="F448" s="9"/>
    </row>
    <row r="449">
      <c r="A449" s="39"/>
      <c r="B449" s="39"/>
      <c r="C449" s="39"/>
      <c r="D449" s="39"/>
      <c r="E449" s="39"/>
      <c r="F449" s="9"/>
    </row>
    <row r="450">
      <c r="A450" s="39"/>
      <c r="B450" s="39"/>
      <c r="C450" s="39"/>
      <c r="D450" s="39"/>
      <c r="E450" s="39"/>
      <c r="F450" s="9"/>
    </row>
    <row r="451">
      <c r="A451" s="39"/>
      <c r="B451" s="39"/>
      <c r="C451" s="39"/>
      <c r="D451" s="39"/>
      <c r="E451" s="39"/>
      <c r="F451" s="9"/>
    </row>
    <row r="452">
      <c r="A452" s="39"/>
      <c r="B452" s="39"/>
      <c r="C452" s="39"/>
      <c r="D452" s="39"/>
      <c r="E452" s="39"/>
      <c r="F452" s="9"/>
    </row>
    <row r="453">
      <c r="A453" s="39"/>
      <c r="B453" s="39"/>
      <c r="C453" s="39"/>
      <c r="D453" s="39"/>
      <c r="E453" s="39"/>
      <c r="F453" s="9"/>
    </row>
    <row r="454">
      <c r="A454" s="39"/>
      <c r="B454" s="39"/>
      <c r="C454" s="39"/>
      <c r="D454" s="39"/>
      <c r="E454" s="39"/>
      <c r="F454" s="9"/>
    </row>
    <row r="455">
      <c r="A455" s="39"/>
      <c r="B455" s="39"/>
      <c r="C455" s="39"/>
      <c r="D455" s="39"/>
      <c r="E455" s="39"/>
      <c r="F455" s="9"/>
    </row>
    <row r="456">
      <c r="A456" s="39"/>
      <c r="B456" s="39"/>
      <c r="C456" s="39"/>
      <c r="D456" s="39"/>
      <c r="E456" s="39"/>
      <c r="F456" s="9"/>
    </row>
    <row r="457">
      <c r="A457" s="39"/>
      <c r="B457" s="39"/>
      <c r="C457" s="39"/>
      <c r="D457" s="39"/>
      <c r="E457" s="39"/>
      <c r="F457" s="9"/>
    </row>
    <row r="458">
      <c r="A458" s="39"/>
      <c r="B458" s="39"/>
      <c r="C458" s="39"/>
      <c r="D458" s="39"/>
      <c r="E458" s="39"/>
      <c r="F458" s="9"/>
    </row>
    <row r="459">
      <c r="A459" s="39"/>
      <c r="B459" s="39"/>
      <c r="C459" s="39"/>
      <c r="D459" s="39"/>
      <c r="E459" s="39"/>
      <c r="F459" s="9"/>
    </row>
    <row r="460">
      <c r="A460" s="39"/>
      <c r="B460" s="39"/>
      <c r="C460" s="39"/>
      <c r="D460" s="39"/>
      <c r="E460" s="39"/>
      <c r="F460" s="9"/>
    </row>
    <row r="461">
      <c r="A461" s="39"/>
      <c r="B461" s="39"/>
      <c r="C461" s="39"/>
      <c r="D461" s="39"/>
      <c r="E461" s="39"/>
      <c r="F461" s="9"/>
    </row>
    <row r="462">
      <c r="A462" s="39"/>
      <c r="B462" s="39"/>
      <c r="C462" s="39"/>
      <c r="D462" s="39"/>
      <c r="E462" s="39"/>
      <c r="F462" s="9"/>
    </row>
    <row r="463">
      <c r="A463" s="39"/>
      <c r="B463" s="39"/>
      <c r="C463" s="39"/>
      <c r="D463" s="39"/>
      <c r="E463" s="39"/>
      <c r="F463" s="9"/>
    </row>
    <row r="464">
      <c r="A464" s="39"/>
      <c r="B464" s="39"/>
      <c r="C464" s="39"/>
      <c r="D464" s="39"/>
      <c r="E464" s="39"/>
      <c r="F464" s="9"/>
    </row>
    <row r="465">
      <c r="A465" s="39"/>
      <c r="B465" s="39"/>
      <c r="C465" s="39"/>
      <c r="D465" s="39"/>
      <c r="E465" s="39"/>
      <c r="F465" s="9"/>
    </row>
    <row r="466">
      <c r="A466" s="39"/>
      <c r="B466" s="39"/>
      <c r="C466" s="39"/>
      <c r="D466" s="39"/>
      <c r="E466" s="39"/>
      <c r="F466" s="9"/>
    </row>
    <row r="467">
      <c r="A467" s="39"/>
      <c r="B467" s="39"/>
      <c r="C467" s="39"/>
      <c r="D467" s="39"/>
      <c r="E467" s="39"/>
      <c r="F467" s="9"/>
    </row>
    <row r="468">
      <c r="A468" s="39"/>
      <c r="B468" s="39"/>
      <c r="C468" s="39"/>
      <c r="D468" s="39"/>
      <c r="E468" s="39"/>
      <c r="F468" s="9"/>
    </row>
    <row r="469">
      <c r="A469" s="39"/>
      <c r="B469" s="39"/>
      <c r="C469" s="39"/>
      <c r="D469" s="39"/>
      <c r="E469" s="39"/>
      <c r="F469" s="9"/>
    </row>
    <row r="470">
      <c r="A470" s="39"/>
      <c r="B470" s="39"/>
      <c r="C470" s="39"/>
      <c r="D470" s="39"/>
      <c r="E470" s="39"/>
      <c r="F470" s="9"/>
    </row>
    <row r="471">
      <c r="A471" s="39"/>
      <c r="B471" s="39"/>
      <c r="C471" s="39"/>
      <c r="D471" s="39"/>
      <c r="E471" s="39"/>
      <c r="F471" s="9"/>
    </row>
    <row r="472">
      <c r="A472" s="39"/>
      <c r="B472" s="39"/>
      <c r="C472" s="39"/>
      <c r="D472" s="39"/>
      <c r="E472" s="39"/>
      <c r="F472" s="9"/>
    </row>
    <row r="473">
      <c r="A473" s="39"/>
      <c r="B473" s="39"/>
      <c r="C473" s="39"/>
      <c r="D473" s="39"/>
      <c r="E473" s="39"/>
      <c r="F473" s="9"/>
    </row>
    <row r="474">
      <c r="A474" s="39"/>
      <c r="B474" s="39"/>
      <c r="C474" s="39"/>
      <c r="D474" s="39"/>
      <c r="E474" s="39"/>
      <c r="F474" s="9"/>
    </row>
    <row r="475">
      <c r="A475" s="39"/>
      <c r="B475" s="39"/>
      <c r="C475" s="39"/>
      <c r="D475" s="39"/>
      <c r="E475" s="39"/>
      <c r="F475" s="9"/>
    </row>
    <row r="476">
      <c r="A476" s="39"/>
      <c r="B476" s="39"/>
      <c r="C476" s="39"/>
      <c r="D476" s="39"/>
      <c r="E476" s="39"/>
      <c r="F476" s="9"/>
    </row>
    <row r="477">
      <c r="A477" s="39"/>
      <c r="B477" s="39"/>
      <c r="C477" s="39"/>
      <c r="D477" s="39"/>
      <c r="E477" s="39"/>
      <c r="F477" s="9"/>
    </row>
    <row r="478">
      <c r="A478" s="39"/>
      <c r="B478" s="39"/>
      <c r="C478" s="39"/>
      <c r="D478" s="39"/>
      <c r="E478" s="39"/>
      <c r="F478" s="9"/>
    </row>
    <row r="479">
      <c r="A479" s="39"/>
      <c r="B479" s="39"/>
      <c r="C479" s="39"/>
      <c r="D479" s="39"/>
      <c r="E479" s="39"/>
      <c r="F479" s="9"/>
    </row>
    <row r="480">
      <c r="A480" s="39"/>
      <c r="B480" s="39"/>
      <c r="C480" s="39"/>
      <c r="D480" s="39"/>
      <c r="E480" s="39"/>
      <c r="F480" s="9"/>
    </row>
    <row r="481">
      <c r="A481" s="39"/>
      <c r="B481" s="39"/>
      <c r="C481" s="39"/>
      <c r="D481" s="39"/>
      <c r="E481" s="39"/>
      <c r="F481" s="9"/>
    </row>
    <row r="482">
      <c r="A482" s="39"/>
      <c r="B482" s="39"/>
      <c r="C482" s="39"/>
      <c r="D482" s="39"/>
      <c r="E482" s="39"/>
      <c r="F482" s="9"/>
    </row>
    <row r="483">
      <c r="A483" s="39"/>
      <c r="B483" s="39"/>
      <c r="C483" s="39"/>
      <c r="D483" s="39"/>
      <c r="E483" s="39"/>
      <c r="F483" s="9"/>
    </row>
    <row r="484">
      <c r="A484" s="39"/>
      <c r="B484" s="39"/>
      <c r="C484" s="39"/>
      <c r="D484" s="39"/>
      <c r="E484" s="39"/>
      <c r="F484" s="9"/>
    </row>
    <row r="485">
      <c r="A485" s="39"/>
      <c r="B485" s="39"/>
      <c r="C485" s="39"/>
      <c r="D485" s="39"/>
      <c r="E485" s="39"/>
      <c r="F485" s="9"/>
    </row>
    <row r="486">
      <c r="A486" s="39"/>
      <c r="B486" s="39"/>
      <c r="C486" s="39"/>
      <c r="D486" s="39"/>
      <c r="E486" s="39"/>
      <c r="F486" s="9"/>
    </row>
    <row r="487">
      <c r="A487" s="39"/>
      <c r="B487" s="39"/>
      <c r="C487" s="39"/>
      <c r="D487" s="39"/>
      <c r="E487" s="39"/>
      <c r="F487" s="9"/>
    </row>
    <row r="488">
      <c r="A488" s="39"/>
      <c r="B488" s="39"/>
      <c r="C488" s="39"/>
      <c r="D488" s="39"/>
      <c r="E488" s="39"/>
      <c r="F488" s="9"/>
    </row>
    <row r="489">
      <c r="A489" s="39"/>
      <c r="B489" s="39"/>
      <c r="C489" s="39"/>
      <c r="D489" s="39"/>
      <c r="E489" s="39"/>
      <c r="F489" s="9"/>
    </row>
    <row r="490">
      <c r="A490" s="39"/>
      <c r="B490" s="39"/>
      <c r="C490" s="39"/>
      <c r="D490" s="39"/>
      <c r="E490" s="39"/>
      <c r="F490" s="9"/>
    </row>
    <row r="491">
      <c r="A491" s="39"/>
      <c r="B491" s="39"/>
      <c r="C491" s="39"/>
      <c r="D491" s="39"/>
      <c r="E491" s="39"/>
      <c r="F491" s="9"/>
    </row>
    <row r="492">
      <c r="A492" s="39"/>
      <c r="B492" s="39"/>
      <c r="C492" s="39"/>
      <c r="D492" s="39"/>
      <c r="E492" s="39"/>
      <c r="F492" s="9"/>
    </row>
    <row r="493">
      <c r="A493" s="39"/>
      <c r="B493" s="39"/>
      <c r="C493" s="39"/>
      <c r="D493" s="39"/>
      <c r="E493" s="39"/>
      <c r="F493" s="9"/>
    </row>
    <row r="494">
      <c r="A494" s="39"/>
      <c r="B494" s="39"/>
      <c r="C494" s="39"/>
      <c r="D494" s="39"/>
      <c r="E494" s="39"/>
      <c r="F494" s="9"/>
    </row>
    <row r="495">
      <c r="A495" s="39"/>
      <c r="B495" s="39"/>
      <c r="C495" s="39"/>
      <c r="D495" s="39"/>
      <c r="E495" s="39"/>
      <c r="F495" s="9"/>
    </row>
    <row r="496">
      <c r="A496" s="39"/>
      <c r="B496" s="39"/>
      <c r="C496" s="39"/>
      <c r="D496" s="39"/>
      <c r="E496" s="39"/>
      <c r="F496" s="9"/>
    </row>
    <row r="497">
      <c r="A497" s="39"/>
      <c r="B497" s="39"/>
      <c r="C497" s="39"/>
      <c r="D497" s="39"/>
      <c r="E497" s="39"/>
      <c r="F497" s="9"/>
    </row>
    <row r="498">
      <c r="A498" s="39"/>
      <c r="B498" s="39"/>
      <c r="C498" s="39"/>
      <c r="D498" s="39"/>
      <c r="E498" s="39"/>
      <c r="F498" s="9"/>
    </row>
    <row r="499">
      <c r="A499" s="39"/>
      <c r="B499" s="39"/>
      <c r="C499" s="39"/>
      <c r="D499" s="39"/>
      <c r="E499" s="39"/>
      <c r="F499" s="9"/>
    </row>
    <row r="500">
      <c r="A500" s="39"/>
      <c r="B500" s="39"/>
      <c r="C500" s="39"/>
      <c r="D500" s="39"/>
      <c r="E500" s="39"/>
      <c r="F500" s="9"/>
    </row>
    <row r="501">
      <c r="A501" s="39"/>
      <c r="B501" s="39"/>
      <c r="C501" s="39"/>
      <c r="D501" s="39"/>
      <c r="E501" s="39"/>
      <c r="F501" s="9"/>
    </row>
    <row r="502">
      <c r="A502" s="39"/>
      <c r="B502" s="39"/>
      <c r="C502" s="39"/>
      <c r="D502" s="39"/>
      <c r="E502" s="39"/>
      <c r="F502" s="9"/>
    </row>
    <row r="503">
      <c r="A503" s="39"/>
      <c r="B503" s="39"/>
      <c r="C503" s="39"/>
      <c r="D503" s="39"/>
      <c r="E503" s="39"/>
      <c r="F503" s="9"/>
    </row>
    <row r="504">
      <c r="A504" s="39"/>
      <c r="B504" s="39"/>
      <c r="C504" s="39"/>
      <c r="D504" s="39"/>
      <c r="E504" s="39"/>
      <c r="F504" s="9"/>
    </row>
    <row r="505">
      <c r="A505" s="39"/>
      <c r="B505" s="39"/>
      <c r="C505" s="39"/>
      <c r="D505" s="39"/>
      <c r="E505" s="39"/>
      <c r="F505" s="9"/>
    </row>
    <row r="506">
      <c r="A506" s="39"/>
      <c r="B506" s="39"/>
      <c r="C506" s="39"/>
      <c r="D506" s="39"/>
      <c r="E506" s="39"/>
      <c r="F506" s="9"/>
    </row>
    <row r="507">
      <c r="A507" s="39"/>
      <c r="B507" s="39"/>
      <c r="C507" s="39"/>
      <c r="D507" s="39"/>
      <c r="E507" s="39"/>
      <c r="F507" s="9"/>
    </row>
    <row r="508">
      <c r="A508" s="39"/>
      <c r="B508" s="39"/>
      <c r="C508" s="39"/>
      <c r="D508" s="39"/>
      <c r="E508" s="39"/>
      <c r="F508" s="9"/>
    </row>
    <row r="509">
      <c r="A509" s="39"/>
      <c r="B509" s="39"/>
      <c r="C509" s="39"/>
      <c r="D509" s="39"/>
      <c r="E509" s="39"/>
      <c r="F509" s="9"/>
    </row>
    <row r="510">
      <c r="A510" s="39"/>
      <c r="B510" s="39"/>
      <c r="C510" s="39"/>
      <c r="D510" s="39"/>
      <c r="E510" s="39"/>
      <c r="F510" s="9"/>
    </row>
    <row r="511">
      <c r="A511" s="39"/>
      <c r="B511" s="39"/>
      <c r="C511" s="39"/>
      <c r="D511" s="39"/>
      <c r="E511" s="39"/>
      <c r="F511" s="9"/>
    </row>
    <row r="512">
      <c r="A512" s="39"/>
      <c r="B512" s="39"/>
      <c r="C512" s="39"/>
      <c r="D512" s="39"/>
      <c r="E512" s="39"/>
      <c r="F512" s="9"/>
    </row>
    <row r="513">
      <c r="A513" s="39"/>
      <c r="B513" s="39"/>
      <c r="C513" s="39"/>
      <c r="D513" s="39"/>
      <c r="E513" s="39"/>
      <c r="F513" s="9"/>
    </row>
    <row r="514">
      <c r="A514" s="39"/>
      <c r="B514" s="39"/>
      <c r="C514" s="39"/>
      <c r="D514" s="39"/>
      <c r="E514" s="39"/>
      <c r="F514" s="9"/>
    </row>
    <row r="515">
      <c r="A515" s="39"/>
      <c r="B515" s="39"/>
      <c r="C515" s="39"/>
      <c r="D515" s="39"/>
      <c r="E515" s="39"/>
      <c r="F515" s="9"/>
    </row>
    <row r="516">
      <c r="A516" s="39"/>
      <c r="B516" s="39"/>
      <c r="C516" s="39"/>
      <c r="D516" s="39"/>
      <c r="E516" s="39"/>
      <c r="F516" s="9"/>
    </row>
    <row r="517">
      <c r="A517" s="39"/>
      <c r="B517" s="39"/>
      <c r="C517" s="39"/>
      <c r="D517" s="39"/>
      <c r="E517" s="39"/>
      <c r="F517" s="9"/>
    </row>
    <row r="518">
      <c r="A518" s="39"/>
      <c r="B518" s="39"/>
      <c r="C518" s="39"/>
      <c r="D518" s="39"/>
      <c r="E518" s="39"/>
      <c r="F518" s="9"/>
    </row>
    <row r="519">
      <c r="A519" s="39"/>
      <c r="B519" s="39"/>
      <c r="C519" s="39"/>
      <c r="D519" s="39"/>
      <c r="E519" s="39"/>
      <c r="F519" s="9"/>
    </row>
    <row r="520">
      <c r="A520" s="39"/>
      <c r="B520" s="39"/>
      <c r="C520" s="39"/>
      <c r="D520" s="39"/>
      <c r="E520" s="39"/>
      <c r="F520" s="9"/>
    </row>
    <row r="521">
      <c r="A521" s="39"/>
      <c r="B521" s="39"/>
      <c r="C521" s="39"/>
      <c r="D521" s="39"/>
      <c r="E521" s="39"/>
      <c r="F521" s="9"/>
    </row>
    <row r="522">
      <c r="A522" s="39"/>
      <c r="B522" s="39"/>
      <c r="C522" s="39"/>
      <c r="D522" s="39"/>
      <c r="E522" s="39"/>
      <c r="F522" s="9"/>
    </row>
    <row r="523">
      <c r="A523" s="39"/>
      <c r="B523" s="39"/>
      <c r="C523" s="39"/>
      <c r="D523" s="39"/>
      <c r="E523" s="39"/>
      <c r="F523" s="9"/>
    </row>
    <row r="524">
      <c r="A524" s="39"/>
      <c r="B524" s="39"/>
      <c r="C524" s="39"/>
      <c r="D524" s="39"/>
      <c r="E524" s="39"/>
      <c r="F524" s="9"/>
    </row>
    <row r="525">
      <c r="A525" s="39"/>
      <c r="B525" s="39"/>
      <c r="C525" s="39"/>
      <c r="D525" s="39"/>
      <c r="E525" s="39"/>
      <c r="F525" s="9"/>
    </row>
    <row r="526">
      <c r="A526" s="39"/>
      <c r="B526" s="39"/>
      <c r="C526" s="39"/>
      <c r="D526" s="39"/>
      <c r="E526" s="39"/>
      <c r="F526" s="9"/>
    </row>
    <row r="527">
      <c r="A527" s="39"/>
      <c r="B527" s="39"/>
      <c r="C527" s="39"/>
      <c r="D527" s="39"/>
      <c r="E527" s="39"/>
      <c r="F527" s="9"/>
    </row>
    <row r="528">
      <c r="A528" s="39"/>
      <c r="B528" s="39"/>
      <c r="C528" s="39"/>
      <c r="D528" s="39"/>
      <c r="E528" s="39"/>
      <c r="F528" s="9"/>
    </row>
    <row r="529">
      <c r="A529" s="39"/>
      <c r="B529" s="39"/>
      <c r="C529" s="39"/>
      <c r="D529" s="39"/>
      <c r="E529" s="39"/>
      <c r="F529" s="9"/>
    </row>
    <row r="530">
      <c r="A530" s="39"/>
      <c r="B530" s="39"/>
      <c r="C530" s="39"/>
      <c r="D530" s="39"/>
      <c r="E530" s="39"/>
      <c r="F530" s="9"/>
    </row>
    <row r="531">
      <c r="A531" s="39"/>
      <c r="B531" s="39"/>
      <c r="C531" s="39"/>
      <c r="D531" s="39"/>
      <c r="E531" s="39"/>
      <c r="F531" s="9"/>
    </row>
    <row r="532">
      <c r="A532" s="39"/>
      <c r="B532" s="39"/>
      <c r="C532" s="39"/>
      <c r="D532" s="39"/>
      <c r="E532" s="39"/>
      <c r="F532" s="9"/>
    </row>
    <row r="533">
      <c r="A533" s="39"/>
      <c r="B533" s="39"/>
      <c r="C533" s="39"/>
      <c r="D533" s="39"/>
      <c r="E533" s="39"/>
      <c r="F533" s="9"/>
    </row>
    <row r="534">
      <c r="A534" s="39"/>
      <c r="B534" s="39"/>
      <c r="C534" s="39"/>
      <c r="D534" s="39"/>
      <c r="E534" s="39"/>
      <c r="F534" s="9"/>
    </row>
    <row r="535">
      <c r="A535" s="39"/>
      <c r="B535" s="39"/>
      <c r="C535" s="39"/>
      <c r="D535" s="39"/>
      <c r="E535" s="39"/>
      <c r="F535" s="9"/>
    </row>
    <row r="536">
      <c r="A536" s="39"/>
      <c r="B536" s="39"/>
      <c r="C536" s="39"/>
      <c r="D536" s="39"/>
      <c r="E536" s="39"/>
      <c r="F536" s="9"/>
    </row>
    <row r="537">
      <c r="A537" s="39"/>
      <c r="B537" s="39"/>
      <c r="C537" s="39"/>
      <c r="D537" s="39"/>
      <c r="E537" s="39"/>
      <c r="F537" s="9"/>
    </row>
    <row r="538">
      <c r="A538" s="39"/>
      <c r="B538" s="39"/>
      <c r="C538" s="39"/>
      <c r="D538" s="39"/>
      <c r="E538" s="39"/>
      <c r="F538" s="9"/>
    </row>
    <row r="539">
      <c r="A539" s="39"/>
      <c r="B539" s="39"/>
      <c r="C539" s="39"/>
      <c r="D539" s="39"/>
      <c r="E539" s="39"/>
      <c r="F539" s="9"/>
    </row>
    <row r="540">
      <c r="A540" s="39"/>
      <c r="B540" s="39"/>
      <c r="C540" s="39"/>
      <c r="D540" s="39"/>
      <c r="E540" s="39"/>
      <c r="F540" s="9"/>
    </row>
    <row r="541">
      <c r="A541" s="39"/>
      <c r="B541" s="39"/>
      <c r="C541" s="39"/>
      <c r="D541" s="39"/>
      <c r="E541" s="39"/>
      <c r="F541" s="9"/>
    </row>
    <row r="542">
      <c r="A542" s="39"/>
      <c r="B542" s="39"/>
      <c r="C542" s="39"/>
      <c r="D542" s="39"/>
      <c r="E542" s="39"/>
      <c r="F542" s="9"/>
    </row>
    <row r="543">
      <c r="A543" s="39"/>
      <c r="B543" s="39"/>
      <c r="C543" s="39"/>
      <c r="D543" s="39"/>
      <c r="E543" s="39"/>
      <c r="F543" s="9"/>
    </row>
    <row r="544">
      <c r="A544" s="39"/>
      <c r="B544" s="39"/>
      <c r="C544" s="39"/>
      <c r="D544" s="39"/>
      <c r="E544" s="39"/>
      <c r="F544" s="9"/>
    </row>
    <row r="545">
      <c r="A545" s="39"/>
      <c r="B545" s="39"/>
      <c r="C545" s="39"/>
      <c r="D545" s="39"/>
      <c r="E545" s="39"/>
      <c r="F545" s="9"/>
    </row>
    <row r="546">
      <c r="A546" s="39"/>
      <c r="B546" s="39"/>
      <c r="C546" s="39"/>
      <c r="D546" s="39"/>
      <c r="E546" s="39"/>
      <c r="F546" s="9"/>
    </row>
    <row r="547">
      <c r="A547" s="39"/>
      <c r="B547" s="39"/>
      <c r="C547" s="39"/>
      <c r="D547" s="39"/>
      <c r="E547" s="39"/>
      <c r="F547" s="9"/>
    </row>
    <row r="548">
      <c r="A548" s="39"/>
      <c r="B548" s="39"/>
      <c r="C548" s="39"/>
      <c r="D548" s="39"/>
      <c r="E548" s="39"/>
      <c r="F548" s="9"/>
    </row>
    <row r="549">
      <c r="A549" s="39"/>
      <c r="B549" s="39"/>
      <c r="C549" s="39"/>
      <c r="D549" s="39"/>
      <c r="E549" s="39"/>
      <c r="F549" s="9"/>
    </row>
    <row r="550">
      <c r="A550" s="39"/>
      <c r="B550" s="39"/>
      <c r="C550" s="39"/>
      <c r="D550" s="39"/>
      <c r="E550" s="39"/>
      <c r="F550" s="9"/>
    </row>
    <row r="551">
      <c r="A551" s="39"/>
      <c r="B551" s="39"/>
      <c r="C551" s="39"/>
      <c r="D551" s="39"/>
      <c r="E551" s="39"/>
      <c r="F551" s="9"/>
    </row>
    <row r="552">
      <c r="A552" s="39"/>
      <c r="B552" s="39"/>
      <c r="C552" s="39"/>
      <c r="D552" s="39"/>
      <c r="E552" s="39"/>
      <c r="F552" s="9"/>
    </row>
    <row r="553">
      <c r="A553" s="39"/>
      <c r="B553" s="39"/>
      <c r="C553" s="39"/>
      <c r="D553" s="39"/>
      <c r="E553" s="39"/>
      <c r="F553" s="9"/>
    </row>
    <row r="554">
      <c r="A554" s="39"/>
      <c r="B554" s="39"/>
      <c r="C554" s="39"/>
      <c r="D554" s="39"/>
      <c r="E554" s="39"/>
      <c r="F554" s="9"/>
    </row>
    <row r="555">
      <c r="A555" s="39"/>
      <c r="B555" s="39"/>
      <c r="C555" s="39"/>
      <c r="D555" s="39"/>
      <c r="E555" s="39"/>
      <c r="F555" s="9"/>
    </row>
    <row r="556">
      <c r="A556" s="39"/>
      <c r="B556" s="39"/>
      <c r="C556" s="39"/>
      <c r="D556" s="39"/>
      <c r="E556" s="39"/>
      <c r="F556" s="9"/>
    </row>
    <row r="557">
      <c r="A557" s="39"/>
      <c r="B557" s="39"/>
      <c r="C557" s="39"/>
      <c r="D557" s="39"/>
      <c r="E557" s="39"/>
      <c r="F557" s="9"/>
    </row>
    <row r="558">
      <c r="A558" s="39"/>
      <c r="B558" s="39"/>
      <c r="C558" s="39"/>
      <c r="D558" s="39"/>
      <c r="E558" s="39"/>
      <c r="F558" s="9"/>
    </row>
    <row r="559">
      <c r="A559" s="39"/>
      <c r="B559" s="39"/>
      <c r="C559" s="39"/>
      <c r="D559" s="39"/>
      <c r="E559" s="39"/>
      <c r="F559" s="9"/>
    </row>
    <row r="560">
      <c r="A560" s="39"/>
      <c r="B560" s="39"/>
      <c r="C560" s="39"/>
      <c r="D560" s="39"/>
      <c r="E560" s="39"/>
      <c r="F560" s="9"/>
    </row>
    <row r="561">
      <c r="A561" s="39"/>
      <c r="B561" s="39"/>
      <c r="C561" s="39"/>
      <c r="D561" s="39"/>
      <c r="E561" s="39"/>
      <c r="F561" s="9"/>
    </row>
    <row r="562">
      <c r="A562" s="39"/>
      <c r="B562" s="39"/>
      <c r="C562" s="39"/>
      <c r="D562" s="39"/>
      <c r="E562" s="39"/>
      <c r="F562" s="9"/>
    </row>
    <row r="563">
      <c r="A563" s="39"/>
      <c r="B563" s="39"/>
      <c r="C563" s="39"/>
      <c r="D563" s="39"/>
      <c r="E563" s="39"/>
      <c r="F563" s="9"/>
    </row>
    <row r="564">
      <c r="A564" s="39"/>
      <c r="B564" s="39"/>
      <c r="C564" s="39"/>
      <c r="D564" s="39"/>
      <c r="E564" s="39"/>
      <c r="F564" s="9"/>
    </row>
    <row r="565">
      <c r="A565" s="39"/>
      <c r="B565" s="39"/>
      <c r="C565" s="39"/>
      <c r="D565" s="39"/>
      <c r="E565" s="39"/>
      <c r="F565" s="9"/>
    </row>
    <row r="566">
      <c r="A566" s="39"/>
      <c r="B566" s="39"/>
      <c r="C566" s="39"/>
      <c r="D566" s="39"/>
      <c r="E566" s="39"/>
      <c r="F566" s="9"/>
    </row>
    <row r="567">
      <c r="A567" s="39"/>
      <c r="B567" s="39"/>
      <c r="C567" s="39"/>
      <c r="D567" s="39"/>
      <c r="E567" s="39"/>
      <c r="F567" s="9"/>
    </row>
    <row r="568">
      <c r="A568" s="39"/>
      <c r="B568" s="39"/>
      <c r="C568" s="39"/>
      <c r="D568" s="39"/>
      <c r="E568" s="39"/>
      <c r="F568" s="9"/>
    </row>
    <row r="569">
      <c r="A569" s="39"/>
      <c r="B569" s="39"/>
      <c r="C569" s="39"/>
      <c r="D569" s="39"/>
      <c r="E569" s="39"/>
      <c r="F569" s="9"/>
    </row>
    <row r="570">
      <c r="A570" s="39"/>
      <c r="B570" s="39"/>
      <c r="C570" s="39"/>
      <c r="D570" s="39"/>
      <c r="E570" s="39"/>
      <c r="F570" s="9"/>
    </row>
    <row r="571">
      <c r="A571" s="39"/>
      <c r="B571" s="39"/>
      <c r="C571" s="39"/>
      <c r="D571" s="39"/>
      <c r="E571" s="39"/>
      <c r="F571" s="9"/>
    </row>
    <row r="572">
      <c r="A572" s="39"/>
      <c r="B572" s="39"/>
      <c r="C572" s="39"/>
      <c r="D572" s="39"/>
      <c r="E572" s="39"/>
      <c r="F572" s="9"/>
    </row>
    <row r="573">
      <c r="A573" s="39"/>
      <c r="B573" s="39"/>
      <c r="C573" s="39"/>
      <c r="D573" s="39"/>
      <c r="E573" s="39"/>
      <c r="F573" s="9"/>
    </row>
    <row r="574">
      <c r="A574" s="39"/>
      <c r="B574" s="39"/>
      <c r="C574" s="39"/>
      <c r="D574" s="39"/>
      <c r="E574" s="39"/>
      <c r="F574" s="9"/>
    </row>
    <row r="575">
      <c r="A575" s="39"/>
      <c r="B575" s="39"/>
      <c r="C575" s="39"/>
      <c r="D575" s="39"/>
      <c r="E575" s="39"/>
      <c r="F575" s="9"/>
    </row>
    <row r="576">
      <c r="A576" s="39"/>
      <c r="B576" s="39"/>
      <c r="C576" s="39"/>
      <c r="D576" s="39"/>
      <c r="E576" s="39"/>
      <c r="F576" s="9"/>
    </row>
    <row r="577">
      <c r="A577" s="39"/>
      <c r="B577" s="39"/>
      <c r="C577" s="39"/>
      <c r="D577" s="39"/>
      <c r="E577" s="39"/>
      <c r="F577" s="9"/>
    </row>
    <row r="578">
      <c r="A578" s="39"/>
      <c r="B578" s="39"/>
      <c r="C578" s="39"/>
      <c r="D578" s="39"/>
      <c r="E578" s="39"/>
      <c r="F578" s="9"/>
    </row>
    <row r="579">
      <c r="A579" s="39"/>
      <c r="B579" s="39"/>
      <c r="C579" s="39"/>
      <c r="D579" s="39"/>
      <c r="E579" s="39"/>
      <c r="F579" s="9"/>
    </row>
    <row r="580">
      <c r="A580" s="39"/>
      <c r="B580" s="39"/>
      <c r="C580" s="39"/>
      <c r="D580" s="39"/>
      <c r="E580" s="39"/>
      <c r="F580" s="9"/>
    </row>
    <row r="581">
      <c r="A581" s="39"/>
      <c r="B581" s="39"/>
      <c r="C581" s="39"/>
      <c r="D581" s="39"/>
      <c r="E581" s="39"/>
      <c r="F581" s="9"/>
    </row>
    <row r="582">
      <c r="A582" s="39"/>
      <c r="B582" s="39"/>
      <c r="C582" s="39"/>
      <c r="D582" s="39"/>
      <c r="E582" s="39"/>
      <c r="F582" s="9"/>
    </row>
    <row r="583">
      <c r="A583" s="39"/>
      <c r="B583" s="39"/>
      <c r="C583" s="39"/>
      <c r="D583" s="39"/>
      <c r="E583" s="39"/>
      <c r="F583" s="9"/>
    </row>
    <row r="584">
      <c r="A584" s="39"/>
      <c r="B584" s="39"/>
      <c r="C584" s="39"/>
      <c r="D584" s="39"/>
      <c r="E584" s="39"/>
      <c r="F584" s="9"/>
    </row>
    <row r="585">
      <c r="A585" s="39"/>
      <c r="B585" s="39"/>
      <c r="C585" s="39"/>
      <c r="D585" s="39"/>
      <c r="E585" s="39"/>
      <c r="F585" s="9"/>
    </row>
    <row r="586">
      <c r="A586" s="39"/>
      <c r="B586" s="39"/>
      <c r="C586" s="39"/>
      <c r="D586" s="39"/>
      <c r="E586" s="39"/>
      <c r="F586" s="9"/>
    </row>
    <row r="587">
      <c r="A587" s="39"/>
      <c r="B587" s="39"/>
      <c r="C587" s="39"/>
      <c r="D587" s="39"/>
      <c r="E587" s="39"/>
      <c r="F587" s="9"/>
    </row>
    <row r="588">
      <c r="A588" s="39"/>
      <c r="B588" s="39"/>
      <c r="C588" s="39"/>
      <c r="D588" s="39"/>
      <c r="E588" s="39"/>
      <c r="F588" s="9"/>
    </row>
    <row r="589">
      <c r="A589" s="39"/>
      <c r="B589" s="39"/>
      <c r="C589" s="39"/>
      <c r="D589" s="39"/>
      <c r="E589" s="39"/>
      <c r="F589" s="9"/>
    </row>
    <row r="590">
      <c r="A590" s="39"/>
      <c r="B590" s="39"/>
      <c r="C590" s="39"/>
      <c r="D590" s="39"/>
      <c r="E590" s="39"/>
      <c r="F590" s="9"/>
    </row>
    <row r="591">
      <c r="A591" s="39"/>
      <c r="B591" s="39"/>
      <c r="C591" s="39"/>
      <c r="D591" s="39"/>
      <c r="E591" s="39"/>
      <c r="F591" s="9"/>
    </row>
    <row r="592">
      <c r="A592" s="39"/>
      <c r="B592" s="39"/>
      <c r="C592" s="39"/>
      <c r="D592" s="39"/>
      <c r="E592" s="39"/>
      <c r="F592" s="9"/>
    </row>
    <row r="593">
      <c r="A593" s="39"/>
      <c r="B593" s="39"/>
      <c r="C593" s="39"/>
      <c r="D593" s="39"/>
      <c r="E593" s="39"/>
      <c r="F593" s="9"/>
    </row>
    <row r="594">
      <c r="A594" s="39"/>
      <c r="B594" s="39"/>
      <c r="C594" s="39"/>
      <c r="D594" s="39"/>
      <c r="E594" s="39"/>
      <c r="F594" s="9"/>
    </row>
    <row r="595">
      <c r="A595" s="39"/>
      <c r="B595" s="39"/>
      <c r="C595" s="39"/>
      <c r="D595" s="39"/>
      <c r="E595" s="39"/>
      <c r="F595" s="9"/>
    </row>
    <row r="596">
      <c r="A596" s="39"/>
      <c r="B596" s="39"/>
      <c r="C596" s="39"/>
      <c r="D596" s="39"/>
      <c r="E596" s="39"/>
      <c r="F596" s="9"/>
    </row>
    <row r="597">
      <c r="A597" s="39"/>
      <c r="B597" s="39"/>
      <c r="C597" s="39"/>
      <c r="D597" s="39"/>
      <c r="E597" s="39"/>
      <c r="F597" s="9"/>
    </row>
    <row r="598">
      <c r="A598" s="39"/>
      <c r="B598" s="39"/>
      <c r="C598" s="39"/>
      <c r="D598" s="39"/>
      <c r="E598" s="39"/>
      <c r="F598" s="9"/>
    </row>
    <row r="599">
      <c r="A599" s="39"/>
      <c r="B599" s="39"/>
      <c r="C599" s="39"/>
      <c r="D599" s="39"/>
      <c r="E599" s="39"/>
      <c r="F599" s="9"/>
    </row>
    <row r="600">
      <c r="A600" s="39"/>
      <c r="B600" s="39"/>
      <c r="C600" s="39"/>
      <c r="D600" s="39"/>
      <c r="E600" s="39"/>
      <c r="F600" s="9"/>
    </row>
    <row r="601">
      <c r="A601" s="39"/>
      <c r="B601" s="39"/>
      <c r="C601" s="39"/>
      <c r="D601" s="39"/>
      <c r="E601" s="39"/>
      <c r="F601" s="9"/>
    </row>
    <row r="602">
      <c r="A602" s="39"/>
      <c r="B602" s="39"/>
      <c r="C602" s="39"/>
      <c r="D602" s="39"/>
      <c r="E602" s="39"/>
      <c r="F602" s="9"/>
    </row>
    <row r="603">
      <c r="A603" s="39"/>
      <c r="B603" s="39"/>
      <c r="C603" s="39"/>
      <c r="D603" s="39"/>
      <c r="E603" s="39"/>
      <c r="F603" s="9"/>
    </row>
    <row r="604">
      <c r="A604" s="39"/>
      <c r="B604" s="39"/>
      <c r="C604" s="39"/>
      <c r="D604" s="39"/>
      <c r="E604" s="39"/>
      <c r="F604" s="9"/>
    </row>
    <row r="605">
      <c r="A605" s="39"/>
      <c r="B605" s="39"/>
      <c r="C605" s="39"/>
      <c r="D605" s="39"/>
      <c r="E605" s="39"/>
      <c r="F605" s="9"/>
    </row>
    <row r="606">
      <c r="A606" s="39"/>
      <c r="B606" s="39"/>
      <c r="C606" s="39"/>
      <c r="D606" s="39"/>
      <c r="E606" s="39"/>
      <c r="F606" s="9"/>
    </row>
    <row r="607">
      <c r="A607" s="39"/>
      <c r="B607" s="39"/>
      <c r="C607" s="39"/>
      <c r="D607" s="39"/>
      <c r="E607" s="39"/>
      <c r="F607" s="9"/>
    </row>
    <row r="608">
      <c r="A608" s="39"/>
      <c r="B608" s="39"/>
      <c r="C608" s="39"/>
      <c r="D608" s="39"/>
      <c r="E608" s="39"/>
      <c r="F608" s="9"/>
    </row>
    <row r="609">
      <c r="A609" s="39"/>
      <c r="B609" s="39"/>
      <c r="C609" s="39"/>
      <c r="D609" s="39"/>
      <c r="E609" s="39"/>
      <c r="F609" s="9"/>
    </row>
    <row r="610">
      <c r="A610" s="39"/>
      <c r="B610" s="39"/>
      <c r="C610" s="39"/>
      <c r="D610" s="39"/>
      <c r="E610" s="39"/>
      <c r="F610" s="9"/>
    </row>
    <row r="611">
      <c r="A611" s="39"/>
      <c r="B611" s="39"/>
      <c r="C611" s="39"/>
      <c r="D611" s="39"/>
      <c r="E611" s="39"/>
      <c r="F611" s="9"/>
    </row>
    <row r="612">
      <c r="A612" s="39"/>
      <c r="B612" s="39"/>
      <c r="C612" s="39"/>
      <c r="D612" s="39"/>
      <c r="E612" s="39"/>
      <c r="F612" s="9"/>
    </row>
    <row r="613">
      <c r="A613" s="39"/>
      <c r="B613" s="39"/>
      <c r="C613" s="39"/>
      <c r="D613" s="39"/>
      <c r="E613" s="39"/>
      <c r="F613" s="9"/>
    </row>
    <row r="614">
      <c r="A614" s="39"/>
      <c r="B614" s="39"/>
      <c r="C614" s="39"/>
      <c r="D614" s="39"/>
      <c r="E614" s="39"/>
      <c r="F614" s="9"/>
    </row>
    <row r="615">
      <c r="A615" s="39"/>
      <c r="B615" s="39"/>
      <c r="C615" s="39"/>
      <c r="D615" s="39"/>
      <c r="E615" s="39"/>
      <c r="F615" s="9"/>
    </row>
    <row r="616">
      <c r="A616" s="39"/>
      <c r="B616" s="39"/>
      <c r="C616" s="39"/>
      <c r="D616" s="39"/>
      <c r="E616" s="39"/>
      <c r="F616" s="9"/>
    </row>
    <row r="617">
      <c r="A617" s="39"/>
      <c r="B617" s="39"/>
      <c r="C617" s="39"/>
      <c r="D617" s="39"/>
      <c r="E617" s="39"/>
      <c r="F617" s="9"/>
    </row>
    <row r="618">
      <c r="A618" s="39"/>
      <c r="B618" s="39"/>
      <c r="C618" s="39"/>
      <c r="D618" s="39"/>
      <c r="E618" s="39"/>
      <c r="F618" s="9"/>
    </row>
    <row r="619">
      <c r="A619" s="39"/>
      <c r="B619" s="39"/>
      <c r="C619" s="39"/>
      <c r="D619" s="39"/>
      <c r="E619" s="39"/>
      <c r="F619" s="9"/>
    </row>
    <row r="620">
      <c r="A620" s="39"/>
      <c r="B620" s="39"/>
      <c r="C620" s="39"/>
      <c r="D620" s="39"/>
      <c r="E620" s="39"/>
      <c r="F620" s="9"/>
    </row>
    <row r="621">
      <c r="A621" s="39"/>
      <c r="B621" s="39"/>
      <c r="C621" s="39"/>
      <c r="D621" s="39"/>
      <c r="E621" s="39"/>
      <c r="F621" s="9"/>
    </row>
    <row r="622">
      <c r="A622" s="39"/>
      <c r="B622" s="39"/>
      <c r="C622" s="39"/>
      <c r="D622" s="39"/>
      <c r="E622" s="39"/>
      <c r="F622" s="9"/>
    </row>
    <row r="623">
      <c r="A623" s="39"/>
      <c r="B623" s="39"/>
      <c r="C623" s="39"/>
      <c r="D623" s="39"/>
      <c r="E623" s="39"/>
      <c r="F623" s="9"/>
    </row>
    <row r="624">
      <c r="A624" s="39"/>
      <c r="B624" s="39"/>
      <c r="C624" s="39"/>
      <c r="D624" s="39"/>
      <c r="E624" s="39"/>
      <c r="F624" s="9"/>
    </row>
    <row r="625">
      <c r="A625" s="39"/>
      <c r="B625" s="39"/>
      <c r="C625" s="39"/>
      <c r="D625" s="39"/>
      <c r="E625" s="39"/>
      <c r="F625" s="9"/>
    </row>
    <row r="626">
      <c r="A626" s="39"/>
      <c r="B626" s="39"/>
      <c r="C626" s="39"/>
      <c r="D626" s="39"/>
      <c r="E626" s="39"/>
      <c r="F626" s="9"/>
    </row>
    <row r="627">
      <c r="A627" s="39"/>
      <c r="B627" s="39"/>
      <c r="C627" s="39"/>
      <c r="D627" s="39"/>
      <c r="E627" s="39"/>
      <c r="F627" s="9"/>
    </row>
    <row r="628">
      <c r="A628" s="39"/>
      <c r="B628" s="39"/>
      <c r="C628" s="39"/>
      <c r="D628" s="39"/>
      <c r="E628" s="39"/>
      <c r="F628" s="9"/>
    </row>
    <row r="629">
      <c r="A629" s="39"/>
      <c r="B629" s="39"/>
      <c r="C629" s="39"/>
      <c r="D629" s="39"/>
      <c r="E629" s="39"/>
      <c r="F629" s="9"/>
    </row>
    <row r="630">
      <c r="A630" s="39"/>
      <c r="B630" s="39"/>
      <c r="C630" s="39"/>
      <c r="D630" s="39"/>
      <c r="E630" s="39"/>
      <c r="F630" s="9"/>
    </row>
    <row r="631">
      <c r="A631" s="39"/>
      <c r="B631" s="39"/>
      <c r="C631" s="39"/>
      <c r="D631" s="39"/>
      <c r="E631" s="39"/>
      <c r="F631" s="9"/>
    </row>
    <row r="632">
      <c r="A632" s="39"/>
      <c r="B632" s="39"/>
      <c r="C632" s="39"/>
      <c r="D632" s="39"/>
      <c r="E632" s="39"/>
      <c r="F632" s="9"/>
    </row>
    <row r="633">
      <c r="A633" s="39"/>
      <c r="B633" s="39"/>
      <c r="C633" s="39"/>
      <c r="D633" s="39"/>
      <c r="E633" s="39"/>
      <c r="F633" s="9"/>
    </row>
    <row r="634">
      <c r="A634" s="39"/>
      <c r="B634" s="39"/>
      <c r="C634" s="39"/>
      <c r="D634" s="39"/>
      <c r="E634" s="39"/>
      <c r="F634" s="9"/>
    </row>
    <row r="635">
      <c r="A635" s="39"/>
      <c r="B635" s="39"/>
      <c r="C635" s="39"/>
      <c r="D635" s="39"/>
      <c r="E635" s="39"/>
      <c r="F635" s="9"/>
    </row>
    <row r="636">
      <c r="A636" s="39"/>
      <c r="B636" s="39"/>
      <c r="C636" s="39"/>
      <c r="D636" s="39"/>
      <c r="E636" s="39"/>
      <c r="F636" s="9"/>
    </row>
    <row r="637">
      <c r="A637" s="39"/>
      <c r="B637" s="39"/>
      <c r="C637" s="39"/>
      <c r="D637" s="39"/>
      <c r="E637" s="39"/>
      <c r="F637" s="9"/>
    </row>
    <row r="638">
      <c r="A638" s="39"/>
      <c r="B638" s="39"/>
      <c r="C638" s="39"/>
      <c r="D638" s="39"/>
      <c r="E638" s="39"/>
      <c r="F638" s="9"/>
    </row>
    <row r="639">
      <c r="A639" s="39"/>
      <c r="B639" s="39"/>
      <c r="C639" s="39"/>
      <c r="D639" s="39"/>
      <c r="E639" s="39"/>
      <c r="F639" s="9"/>
    </row>
    <row r="640">
      <c r="A640" s="39"/>
      <c r="B640" s="39"/>
      <c r="C640" s="39"/>
      <c r="D640" s="39"/>
      <c r="E640" s="39"/>
      <c r="F640" s="9"/>
    </row>
    <row r="641">
      <c r="A641" s="39"/>
      <c r="B641" s="39"/>
      <c r="C641" s="39"/>
      <c r="D641" s="39"/>
      <c r="E641" s="39"/>
      <c r="F641" s="9"/>
    </row>
    <row r="642">
      <c r="A642" s="39"/>
      <c r="B642" s="39"/>
      <c r="C642" s="39"/>
      <c r="D642" s="39"/>
      <c r="E642" s="39"/>
      <c r="F642" s="9"/>
    </row>
    <row r="643">
      <c r="A643" s="39"/>
      <c r="B643" s="39"/>
      <c r="C643" s="39"/>
      <c r="D643" s="39"/>
      <c r="E643" s="39"/>
      <c r="F643" s="9"/>
    </row>
    <row r="644">
      <c r="A644" s="39"/>
      <c r="B644" s="39"/>
      <c r="C644" s="39"/>
      <c r="D644" s="39"/>
      <c r="E644" s="39"/>
      <c r="F644" s="9"/>
    </row>
    <row r="645">
      <c r="A645" s="39"/>
      <c r="B645" s="39"/>
      <c r="C645" s="39"/>
      <c r="D645" s="39"/>
      <c r="E645" s="39"/>
      <c r="F645" s="9"/>
    </row>
    <row r="646">
      <c r="A646" s="39"/>
      <c r="B646" s="39"/>
      <c r="C646" s="39"/>
      <c r="D646" s="39"/>
      <c r="E646" s="39"/>
      <c r="F646" s="9"/>
    </row>
    <row r="647">
      <c r="A647" s="39"/>
      <c r="B647" s="39"/>
      <c r="C647" s="39"/>
      <c r="D647" s="39"/>
      <c r="E647" s="39"/>
      <c r="F647" s="9"/>
    </row>
    <row r="648">
      <c r="A648" s="39"/>
      <c r="B648" s="39"/>
      <c r="C648" s="39"/>
      <c r="D648" s="39"/>
      <c r="E648" s="39"/>
      <c r="F648" s="9"/>
    </row>
    <row r="649">
      <c r="A649" s="39"/>
      <c r="B649" s="39"/>
      <c r="C649" s="39"/>
      <c r="D649" s="39"/>
      <c r="E649" s="39"/>
      <c r="F649" s="9"/>
    </row>
    <row r="650">
      <c r="A650" s="39"/>
      <c r="B650" s="39"/>
      <c r="C650" s="39"/>
      <c r="D650" s="39"/>
      <c r="E650" s="39"/>
      <c r="F650" s="9"/>
    </row>
    <row r="651">
      <c r="A651" s="39"/>
      <c r="B651" s="39"/>
      <c r="C651" s="39"/>
      <c r="D651" s="39"/>
      <c r="E651" s="39"/>
      <c r="F651" s="9"/>
    </row>
    <row r="652">
      <c r="A652" s="39"/>
      <c r="B652" s="39"/>
      <c r="C652" s="39"/>
      <c r="D652" s="39"/>
      <c r="E652" s="39"/>
      <c r="F652" s="9"/>
    </row>
    <row r="653">
      <c r="A653" s="39"/>
      <c r="B653" s="39"/>
      <c r="C653" s="39"/>
      <c r="D653" s="39"/>
      <c r="E653" s="39"/>
      <c r="F653" s="9"/>
    </row>
    <row r="654">
      <c r="A654" s="39"/>
      <c r="B654" s="39"/>
      <c r="C654" s="39"/>
      <c r="D654" s="39"/>
      <c r="E654" s="39"/>
      <c r="F654" s="9"/>
    </row>
    <row r="655">
      <c r="A655" s="39"/>
      <c r="B655" s="39"/>
      <c r="C655" s="39"/>
      <c r="D655" s="39"/>
      <c r="E655" s="39"/>
      <c r="F655" s="9"/>
    </row>
    <row r="656">
      <c r="A656" s="39"/>
      <c r="B656" s="39"/>
      <c r="C656" s="39"/>
      <c r="D656" s="39"/>
      <c r="E656" s="39"/>
      <c r="F656" s="9"/>
    </row>
    <row r="657">
      <c r="A657" s="39"/>
      <c r="B657" s="39"/>
      <c r="C657" s="39"/>
      <c r="D657" s="39"/>
      <c r="E657" s="39"/>
      <c r="F657" s="9"/>
    </row>
    <row r="658">
      <c r="A658" s="39"/>
      <c r="B658" s="39"/>
      <c r="C658" s="39"/>
      <c r="D658" s="39"/>
      <c r="E658" s="39"/>
      <c r="F658" s="9"/>
    </row>
    <row r="659">
      <c r="A659" s="39"/>
      <c r="B659" s="39"/>
      <c r="C659" s="39"/>
      <c r="D659" s="39"/>
      <c r="E659" s="39"/>
      <c r="F659" s="9"/>
    </row>
    <row r="660">
      <c r="A660" s="39"/>
      <c r="B660" s="39"/>
      <c r="C660" s="39"/>
      <c r="D660" s="39"/>
      <c r="E660" s="39"/>
      <c r="F660" s="9"/>
    </row>
    <row r="661">
      <c r="A661" s="39"/>
      <c r="B661" s="39"/>
      <c r="C661" s="39"/>
      <c r="D661" s="39"/>
      <c r="E661" s="39"/>
      <c r="F661" s="9"/>
    </row>
    <row r="662">
      <c r="A662" s="39"/>
      <c r="B662" s="39"/>
      <c r="C662" s="39"/>
      <c r="D662" s="39"/>
      <c r="E662" s="39"/>
      <c r="F662" s="9"/>
    </row>
    <row r="663">
      <c r="A663" s="39"/>
      <c r="B663" s="39"/>
      <c r="C663" s="39"/>
      <c r="D663" s="39"/>
      <c r="E663" s="39"/>
      <c r="F663" s="9"/>
    </row>
    <row r="664">
      <c r="A664" s="39"/>
      <c r="B664" s="39"/>
      <c r="C664" s="39"/>
      <c r="D664" s="39"/>
      <c r="E664" s="39"/>
      <c r="F664" s="9"/>
    </row>
    <row r="665">
      <c r="A665" s="39"/>
      <c r="B665" s="39"/>
      <c r="C665" s="39"/>
      <c r="D665" s="39"/>
      <c r="E665" s="39"/>
      <c r="F665" s="9"/>
    </row>
    <row r="666">
      <c r="A666" s="39"/>
      <c r="B666" s="39"/>
      <c r="C666" s="39"/>
      <c r="D666" s="39"/>
      <c r="E666" s="39"/>
      <c r="F666" s="9"/>
    </row>
    <row r="667">
      <c r="A667" s="39"/>
      <c r="B667" s="39"/>
      <c r="C667" s="39"/>
      <c r="D667" s="39"/>
      <c r="E667" s="39"/>
      <c r="F667" s="9"/>
    </row>
    <row r="668">
      <c r="A668" s="39"/>
      <c r="B668" s="39"/>
      <c r="C668" s="39"/>
      <c r="D668" s="39"/>
      <c r="E668" s="39"/>
      <c r="F668" s="9"/>
    </row>
    <row r="669">
      <c r="A669" s="39"/>
      <c r="B669" s="39"/>
      <c r="C669" s="39"/>
      <c r="D669" s="39"/>
      <c r="E669" s="39"/>
      <c r="F669" s="9"/>
    </row>
    <row r="670">
      <c r="A670" s="39"/>
      <c r="B670" s="39"/>
      <c r="C670" s="39"/>
      <c r="D670" s="39"/>
      <c r="E670" s="39"/>
      <c r="F670" s="9"/>
    </row>
    <row r="671">
      <c r="A671" s="39"/>
      <c r="B671" s="39"/>
      <c r="C671" s="39"/>
      <c r="D671" s="39"/>
      <c r="E671" s="39"/>
      <c r="F671" s="9"/>
    </row>
    <row r="672">
      <c r="A672" s="39"/>
      <c r="B672" s="39"/>
      <c r="C672" s="39"/>
      <c r="D672" s="39"/>
      <c r="E672" s="39"/>
      <c r="F672" s="9"/>
    </row>
    <row r="673">
      <c r="A673" s="39"/>
      <c r="B673" s="39"/>
      <c r="C673" s="39"/>
      <c r="D673" s="39"/>
      <c r="E673" s="39"/>
      <c r="F673" s="9"/>
    </row>
    <row r="674">
      <c r="A674" s="39"/>
      <c r="B674" s="39"/>
      <c r="C674" s="39"/>
      <c r="D674" s="39"/>
      <c r="E674" s="39"/>
      <c r="F674" s="9"/>
    </row>
    <row r="675">
      <c r="A675" s="39"/>
      <c r="B675" s="39"/>
      <c r="C675" s="39"/>
      <c r="D675" s="39"/>
      <c r="E675" s="39"/>
      <c r="F675" s="9"/>
    </row>
    <row r="676">
      <c r="A676" s="39"/>
      <c r="B676" s="39"/>
      <c r="C676" s="39"/>
      <c r="D676" s="39"/>
      <c r="E676" s="39"/>
      <c r="F676" s="9"/>
    </row>
    <row r="677">
      <c r="A677" s="39"/>
      <c r="B677" s="39"/>
      <c r="C677" s="39"/>
      <c r="D677" s="39"/>
      <c r="E677" s="39"/>
      <c r="F677" s="9"/>
    </row>
    <row r="678">
      <c r="A678" s="39"/>
      <c r="B678" s="39"/>
      <c r="C678" s="39"/>
      <c r="D678" s="39"/>
      <c r="E678" s="39"/>
      <c r="F678" s="9"/>
    </row>
    <row r="679">
      <c r="A679" s="39"/>
      <c r="B679" s="39"/>
      <c r="C679" s="39"/>
      <c r="D679" s="39"/>
      <c r="E679" s="39"/>
      <c r="F679" s="9"/>
    </row>
    <row r="680">
      <c r="A680" s="39"/>
      <c r="B680" s="39"/>
      <c r="C680" s="39"/>
      <c r="D680" s="39"/>
      <c r="E680" s="39"/>
      <c r="F680" s="9"/>
    </row>
    <row r="681">
      <c r="A681" s="39"/>
      <c r="B681" s="39"/>
      <c r="C681" s="39"/>
      <c r="D681" s="39"/>
      <c r="E681" s="39"/>
      <c r="F681" s="9"/>
    </row>
    <row r="682">
      <c r="A682" s="39"/>
      <c r="B682" s="39"/>
      <c r="C682" s="39"/>
      <c r="D682" s="39"/>
      <c r="E682" s="39"/>
      <c r="F682" s="9"/>
    </row>
    <row r="683">
      <c r="A683" s="39"/>
      <c r="B683" s="39"/>
      <c r="C683" s="39"/>
      <c r="D683" s="39"/>
      <c r="E683" s="39"/>
      <c r="F683" s="9"/>
    </row>
    <row r="684">
      <c r="A684" s="39"/>
      <c r="B684" s="39"/>
      <c r="C684" s="39"/>
      <c r="D684" s="39"/>
      <c r="E684" s="39"/>
      <c r="F684" s="9"/>
    </row>
    <row r="685">
      <c r="A685" s="39"/>
      <c r="B685" s="39"/>
      <c r="C685" s="39"/>
      <c r="D685" s="39"/>
      <c r="E685" s="39"/>
      <c r="F685" s="9"/>
    </row>
    <row r="686">
      <c r="A686" s="39"/>
      <c r="B686" s="39"/>
      <c r="C686" s="39"/>
      <c r="D686" s="39"/>
      <c r="E686" s="39"/>
      <c r="F686" s="9"/>
    </row>
    <row r="687">
      <c r="A687" s="39"/>
      <c r="B687" s="39"/>
      <c r="C687" s="39"/>
      <c r="D687" s="39"/>
      <c r="E687" s="39"/>
      <c r="F687" s="9"/>
    </row>
    <row r="688">
      <c r="A688" s="39"/>
      <c r="B688" s="39"/>
      <c r="C688" s="39"/>
      <c r="D688" s="39"/>
      <c r="E688" s="39"/>
      <c r="F688" s="9"/>
    </row>
    <row r="689">
      <c r="A689" s="39"/>
      <c r="B689" s="39"/>
      <c r="C689" s="39"/>
      <c r="D689" s="39"/>
      <c r="E689" s="39"/>
      <c r="F689" s="9"/>
    </row>
    <row r="690">
      <c r="A690" s="39"/>
      <c r="B690" s="39"/>
      <c r="C690" s="39"/>
      <c r="D690" s="39"/>
      <c r="E690" s="39"/>
      <c r="F690" s="9"/>
    </row>
    <row r="691">
      <c r="A691" s="39"/>
      <c r="B691" s="39"/>
      <c r="C691" s="39"/>
      <c r="D691" s="39"/>
      <c r="E691" s="39"/>
      <c r="F691" s="9"/>
    </row>
    <row r="692">
      <c r="A692" s="39"/>
      <c r="B692" s="39"/>
      <c r="C692" s="39"/>
      <c r="D692" s="39"/>
      <c r="E692" s="39"/>
      <c r="F692" s="9"/>
    </row>
    <row r="693">
      <c r="A693" s="39"/>
      <c r="B693" s="39"/>
      <c r="C693" s="39"/>
      <c r="D693" s="39"/>
      <c r="E693" s="39"/>
      <c r="F693" s="9"/>
    </row>
    <row r="694">
      <c r="A694" s="39"/>
      <c r="B694" s="39"/>
      <c r="C694" s="39"/>
      <c r="D694" s="39"/>
      <c r="E694" s="39"/>
      <c r="F694" s="9"/>
    </row>
    <row r="695">
      <c r="A695" s="39"/>
      <c r="B695" s="39"/>
      <c r="C695" s="39"/>
      <c r="D695" s="39"/>
      <c r="E695" s="39"/>
      <c r="F695" s="9"/>
    </row>
    <row r="696">
      <c r="A696" s="39"/>
      <c r="B696" s="39"/>
      <c r="C696" s="39"/>
      <c r="D696" s="39"/>
      <c r="E696" s="39"/>
      <c r="F696" s="9"/>
    </row>
    <row r="697">
      <c r="A697" s="39"/>
      <c r="B697" s="39"/>
      <c r="C697" s="39"/>
      <c r="D697" s="39"/>
      <c r="E697" s="39"/>
      <c r="F697" s="9"/>
    </row>
    <row r="698">
      <c r="A698" s="39"/>
      <c r="B698" s="39"/>
      <c r="C698" s="39"/>
      <c r="D698" s="39"/>
      <c r="E698" s="39"/>
      <c r="F698" s="9"/>
    </row>
    <row r="699">
      <c r="A699" s="39"/>
      <c r="B699" s="39"/>
      <c r="C699" s="39"/>
      <c r="D699" s="39"/>
      <c r="E699" s="39"/>
      <c r="F699" s="9"/>
    </row>
    <row r="700">
      <c r="A700" s="39"/>
      <c r="B700" s="39"/>
      <c r="C700" s="39"/>
      <c r="D700" s="39"/>
      <c r="E700" s="39"/>
      <c r="F700" s="9"/>
    </row>
    <row r="701">
      <c r="A701" s="39"/>
      <c r="B701" s="39"/>
      <c r="C701" s="39"/>
      <c r="D701" s="39"/>
      <c r="E701" s="39"/>
      <c r="F701" s="9"/>
    </row>
    <row r="702">
      <c r="A702" s="39"/>
      <c r="B702" s="39"/>
      <c r="C702" s="39"/>
      <c r="D702" s="39"/>
      <c r="E702" s="39"/>
      <c r="F702" s="9"/>
    </row>
    <row r="703">
      <c r="A703" s="39"/>
      <c r="B703" s="39"/>
      <c r="C703" s="39"/>
      <c r="D703" s="39"/>
      <c r="E703" s="39"/>
      <c r="F703" s="9"/>
    </row>
    <row r="704">
      <c r="A704" s="39"/>
      <c r="B704" s="39"/>
      <c r="C704" s="39"/>
      <c r="D704" s="39"/>
      <c r="E704" s="39"/>
      <c r="F704" s="9"/>
    </row>
    <row r="705">
      <c r="A705" s="39"/>
      <c r="B705" s="39"/>
      <c r="C705" s="39"/>
      <c r="D705" s="39"/>
      <c r="E705" s="39"/>
      <c r="F705" s="9"/>
    </row>
    <row r="706">
      <c r="A706" s="39"/>
      <c r="B706" s="39"/>
      <c r="C706" s="39"/>
      <c r="D706" s="39"/>
      <c r="E706" s="39"/>
      <c r="F706" s="9"/>
    </row>
    <row r="707">
      <c r="A707" s="39"/>
      <c r="B707" s="39"/>
      <c r="C707" s="39"/>
      <c r="D707" s="39"/>
      <c r="E707" s="39"/>
      <c r="F707" s="9"/>
    </row>
    <row r="708">
      <c r="A708" s="39"/>
      <c r="B708" s="39"/>
      <c r="C708" s="39"/>
      <c r="D708" s="39"/>
      <c r="E708" s="39"/>
      <c r="F708" s="9"/>
    </row>
    <row r="709">
      <c r="A709" s="39"/>
      <c r="B709" s="39"/>
      <c r="C709" s="39"/>
      <c r="D709" s="39"/>
      <c r="E709" s="39"/>
      <c r="F709" s="9"/>
    </row>
    <row r="710">
      <c r="A710" s="39"/>
      <c r="B710" s="39"/>
      <c r="C710" s="39"/>
      <c r="D710" s="39"/>
      <c r="E710" s="39"/>
      <c r="F710" s="9"/>
    </row>
    <row r="711">
      <c r="A711" s="39"/>
      <c r="B711" s="39"/>
      <c r="C711" s="39"/>
      <c r="D711" s="39"/>
      <c r="E711" s="39"/>
      <c r="F711" s="9"/>
    </row>
    <row r="712">
      <c r="A712" s="39"/>
      <c r="B712" s="39"/>
      <c r="C712" s="39"/>
      <c r="D712" s="39"/>
      <c r="E712" s="39"/>
      <c r="F712" s="9"/>
    </row>
    <row r="713">
      <c r="A713" s="39"/>
      <c r="B713" s="39"/>
      <c r="C713" s="39"/>
      <c r="D713" s="39"/>
      <c r="E713" s="39"/>
      <c r="F713" s="9"/>
    </row>
    <row r="714">
      <c r="A714" s="39"/>
      <c r="B714" s="39"/>
      <c r="C714" s="39"/>
      <c r="D714" s="39"/>
      <c r="E714" s="39"/>
      <c r="F714" s="9"/>
    </row>
    <row r="715">
      <c r="A715" s="39"/>
      <c r="B715" s="39"/>
      <c r="C715" s="39"/>
      <c r="D715" s="39"/>
      <c r="E715" s="39"/>
      <c r="F715" s="9"/>
    </row>
    <row r="716">
      <c r="A716" s="39"/>
      <c r="B716" s="39"/>
      <c r="C716" s="39"/>
      <c r="D716" s="39"/>
      <c r="E716" s="39"/>
      <c r="F716" s="9"/>
    </row>
    <row r="717">
      <c r="A717" s="39"/>
      <c r="B717" s="39"/>
      <c r="C717" s="39"/>
      <c r="D717" s="39"/>
      <c r="E717" s="39"/>
      <c r="F717" s="9"/>
    </row>
    <row r="718">
      <c r="A718" s="39"/>
      <c r="B718" s="39"/>
      <c r="C718" s="39"/>
      <c r="D718" s="39"/>
      <c r="E718" s="39"/>
      <c r="F718" s="9"/>
    </row>
    <row r="719">
      <c r="A719" s="39"/>
      <c r="B719" s="39"/>
      <c r="C719" s="39"/>
      <c r="D719" s="39"/>
      <c r="E719" s="39"/>
      <c r="F719" s="9"/>
    </row>
    <row r="720">
      <c r="A720" s="39"/>
      <c r="B720" s="39"/>
      <c r="C720" s="39"/>
      <c r="D720" s="39"/>
      <c r="E720" s="39"/>
      <c r="F720" s="9"/>
    </row>
    <row r="721">
      <c r="A721" s="39"/>
      <c r="B721" s="39"/>
      <c r="C721" s="39"/>
      <c r="D721" s="39"/>
      <c r="E721" s="39"/>
      <c r="F721" s="9"/>
    </row>
    <row r="722">
      <c r="A722" s="39"/>
      <c r="B722" s="39"/>
      <c r="C722" s="39"/>
      <c r="D722" s="39"/>
      <c r="E722" s="39"/>
      <c r="F722" s="9"/>
    </row>
    <row r="723">
      <c r="A723" s="39"/>
      <c r="B723" s="39"/>
      <c r="C723" s="39"/>
      <c r="D723" s="39"/>
      <c r="E723" s="39"/>
      <c r="F723" s="9"/>
    </row>
    <row r="724">
      <c r="A724" s="39"/>
      <c r="B724" s="39"/>
      <c r="C724" s="39"/>
      <c r="D724" s="39"/>
      <c r="E724" s="39"/>
      <c r="F724" s="9"/>
    </row>
    <row r="725">
      <c r="A725" s="39"/>
      <c r="B725" s="39"/>
      <c r="C725" s="39"/>
      <c r="D725" s="39"/>
      <c r="E725" s="39"/>
      <c r="F725" s="9"/>
    </row>
    <row r="726">
      <c r="A726" s="39"/>
      <c r="B726" s="39"/>
      <c r="C726" s="39"/>
      <c r="D726" s="39"/>
      <c r="E726" s="39"/>
      <c r="F726" s="9"/>
    </row>
    <row r="727">
      <c r="A727" s="39"/>
      <c r="B727" s="39"/>
      <c r="C727" s="39"/>
      <c r="D727" s="39"/>
      <c r="E727" s="39"/>
      <c r="F727" s="9"/>
    </row>
    <row r="728">
      <c r="A728" s="39"/>
      <c r="B728" s="39"/>
      <c r="C728" s="39"/>
      <c r="D728" s="39"/>
      <c r="E728" s="39"/>
      <c r="F728" s="9"/>
    </row>
    <row r="729">
      <c r="A729" s="39"/>
      <c r="B729" s="39"/>
      <c r="C729" s="39"/>
      <c r="D729" s="39"/>
      <c r="E729" s="39"/>
      <c r="F729" s="9"/>
    </row>
    <row r="730">
      <c r="A730" s="39"/>
      <c r="B730" s="39"/>
      <c r="C730" s="39"/>
      <c r="D730" s="39"/>
      <c r="E730" s="39"/>
      <c r="F730" s="9"/>
    </row>
    <row r="731">
      <c r="A731" s="39"/>
      <c r="B731" s="39"/>
      <c r="C731" s="39"/>
      <c r="D731" s="39"/>
      <c r="E731" s="39"/>
      <c r="F731" s="9"/>
    </row>
    <row r="732">
      <c r="A732" s="39"/>
      <c r="B732" s="39"/>
      <c r="C732" s="39"/>
      <c r="D732" s="39"/>
      <c r="E732" s="39"/>
      <c r="F732" s="9"/>
    </row>
    <row r="733">
      <c r="A733" s="39"/>
      <c r="B733" s="39"/>
      <c r="C733" s="39"/>
      <c r="D733" s="39"/>
      <c r="E733" s="39"/>
      <c r="F733" s="9"/>
    </row>
    <row r="734">
      <c r="A734" s="39"/>
      <c r="B734" s="39"/>
      <c r="C734" s="39"/>
      <c r="D734" s="39"/>
      <c r="E734" s="39"/>
      <c r="F734" s="9"/>
    </row>
    <row r="735">
      <c r="A735" s="39"/>
      <c r="B735" s="39"/>
      <c r="C735" s="39"/>
      <c r="D735" s="39"/>
      <c r="E735" s="39"/>
      <c r="F735" s="9"/>
    </row>
    <row r="736">
      <c r="A736" s="39"/>
      <c r="B736" s="39"/>
      <c r="C736" s="39"/>
      <c r="D736" s="39"/>
      <c r="E736" s="39"/>
      <c r="F736" s="9"/>
    </row>
    <row r="737">
      <c r="A737" s="39"/>
      <c r="B737" s="39"/>
      <c r="C737" s="39"/>
      <c r="D737" s="39"/>
      <c r="E737" s="39"/>
      <c r="F737" s="9"/>
    </row>
    <row r="738">
      <c r="A738" s="39"/>
      <c r="B738" s="39"/>
      <c r="C738" s="39"/>
      <c r="D738" s="39"/>
      <c r="E738" s="39"/>
      <c r="F738" s="9"/>
    </row>
    <row r="739">
      <c r="A739" s="39"/>
      <c r="B739" s="39"/>
      <c r="C739" s="39"/>
      <c r="D739" s="39"/>
      <c r="E739" s="39"/>
      <c r="F739" s="9"/>
    </row>
    <row r="740">
      <c r="A740" s="39"/>
      <c r="B740" s="39"/>
      <c r="C740" s="39"/>
      <c r="D740" s="39"/>
      <c r="E740" s="39"/>
      <c r="F740" s="9"/>
    </row>
    <row r="741">
      <c r="A741" s="39"/>
      <c r="B741" s="39"/>
      <c r="C741" s="39"/>
      <c r="D741" s="39"/>
      <c r="E741" s="39"/>
      <c r="F741" s="9"/>
    </row>
    <row r="742">
      <c r="A742" s="39"/>
      <c r="B742" s="39"/>
      <c r="C742" s="39"/>
      <c r="D742" s="39"/>
      <c r="E742" s="39"/>
      <c r="F742" s="9"/>
    </row>
    <row r="743">
      <c r="A743" s="39"/>
      <c r="B743" s="39"/>
      <c r="C743" s="39"/>
      <c r="D743" s="39"/>
      <c r="E743" s="39"/>
      <c r="F743" s="9"/>
    </row>
    <row r="744">
      <c r="A744" s="39"/>
      <c r="B744" s="39"/>
      <c r="C744" s="39"/>
      <c r="D744" s="39"/>
      <c r="E744" s="39"/>
      <c r="F744" s="9"/>
    </row>
    <row r="745">
      <c r="A745" s="39"/>
      <c r="B745" s="39"/>
      <c r="C745" s="39"/>
      <c r="D745" s="39"/>
      <c r="E745" s="39"/>
      <c r="F745" s="9"/>
    </row>
    <row r="746">
      <c r="A746" s="39"/>
      <c r="B746" s="39"/>
      <c r="C746" s="39"/>
      <c r="D746" s="39"/>
      <c r="E746" s="39"/>
      <c r="F746" s="9"/>
    </row>
    <row r="747">
      <c r="A747" s="39"/>
      <c r="B747" s="39"/>
      <c r="C747" s="39"/>
      <c r="D747" s="39"/>
      <c r="E747" s="39"/>
      <c r="F747" s="9"/>
    </row>
    <row r="748">
      <c r="A748" s="39"/>
      <c r="B748" s="39"/>
      <c r="C748" s="39"/>
      <c r="D748" s="39"/>
      <c r="E748" s="39"/>
      <c r="F748" s="9"/>
    </row>
    <row r="749">
      <c r="A749" s="39"/>
      <c r="B749" s="39"/>
      <c r="C749" s="39"/>
      <c r="D749" s="39"/>
      <c r="E749" s="39"/>
      <c r="F749" s="9"/>
    </row>
    <row r="750">
      <c r="A750" s="39"/>
      <c r="B750" s="39"/>
      <c r="C750" s="39"/>
      <c r="D750" s="39"/>
      <c r="E750" s="39"/>
      <c r="F750" s="9"/>
    </row>
    <row r="751">
      <c r="A751" s="39"/>
      <c r="B751" s="39"/>
      <c r="C751" s="39"/>
      <c r="D751" s="39"/>
      <c r="E751" s="39"/>
      <c r="F751" s="9"/>
    </row>
    <row r="752">
      <c r="A752" s="39"/>
      <c r="B752" s="39"/>
      <c r="C752" s="39"/>
      <c r="D752" s="39"/>
      <c r="E752" s="39"/>
      <c r="F752" s="9"/>
    </row>
    <row r="753">
      <c r="A753" s="39"/>
      <c r="B753" s="39"/>
      <c r="C753" s="39"/>
      <c r="D753" s="39"/>
      <c r="E753" s="39"/>
      <c r="F753" s="9"/>
    </row>
    <row r="754">
      <c r="A754" s="39"/>
      <c r="B754" s="39"/>
      <c r="C754" s="39"/>
      <c r="D754" s="39"/>
      <c r="E754" s="39"/>
      <c r="F754" s="9"/>
    </row>
    <row r="755">
      <c r="A755" s="39"/>
      <c r="B755" s="39"/>
      <c r="C755" s="39"/>
      <c r="D755" s="39"/>
      <c r="E755" s="39"/>
      <c r="F755" s="9"/>
    </row>
    <row r="756">
      <c r="A756" s="39"/>
      <c r="B756" s="39"/>
      <c r="C756" s="39"/>
      <c r="D756" s="39"/>
      <c r="E756" s="39"/>
      <c r="F756" s="9"/>
    </row>
    <row r="757">
      <c r="A757" s="39"/>
      <c r="B757" s="39"/>
      <c r="C757" s="39"/>
      <c r="D757" s="39"/>
      <c r="E757" s="39"/>
      <c r="F757" s="9"/>
    </row>
    <row r="758">
      <c r="A758" s="39"/>
      <c r="B758" s="39"/>
      <c r="C758" s="39"/>
      <c r="D758" s="39"/>
      <c r="E758" s="39"/>
      <c r="F758" s="9"/>
    </row>
    <row r="759">
      <c r="A759" s="39"/>
      <c r="B759" s="39"/>
      <c r="C759" s="39"/>
      <c r="D759" s="39"/>
      <c r="E759" s="39"/>
      <c r="F759" s="9"/>
    </row>
    <row r="760">
      <c r="A760" s="39"/>
      <c r="B760" s="39"/>
      <c r="C760" s="39"/>
      <c r="D760" s="39"/>
      <c r="E760" s="39"/>
      <c r="F760" s="9"/>
    </row>
    <row r="761">
      <c r="A761" s="39"/>
      <c r="B761" s="39"/>
      <c r="C761" s="39"/>
      <c r="D761" s="39"/>
      <c r="E761" s="39"/>
      <c r="F761" s="9"/>
    </row>
    <row r="762">
      <c r="A762" s="39"/>
      <c r="B762" s="39"/>
      <c r="C762" s="39"/>
      <c r="D762" s="39"/>
      <c r="E762" s="39"/>
      <c r="F762" s="9"/>
    </row>
    <row r="763">
      <c r="A763" s="39"/>
      <c r="B763" s="39"/>
      <c r="C763" s="39"/>
      <c r="D763" s="39"/>
      <c r="E763" s="39"/>
      <c r="F763" s="9"/>
    </row>
    <row r="764">
      <c r="A764" s="39"/>
      <c r="B764" s="39"/>
      <c r="C764" s="39"/>
      <c r="D764" s="39"/>
      <c r="E764" s="39"/>
      <c r="F764" s="9"/>
    </row>
    <row r="765">
      <c r="A765" s="39"/>
      <c r="B765" s="39"/>
      <c r="C765" s="39"/>
      <c r="D765" s="39"/>
      <c r="E765" s="39"/>
      <c r="F765" s="9"/>
    </row>
    <row r="766">
      <c r="A766" s="39"/>
      <c r="B766" s="39"/>
      <c r="C766" s="39"/>
      <c r="D766" s="39"/>
      <c r="E766" s="39"/>
      <c r="F766" s="9"/>
    </row>
    <row r="767">
      <c r="A767" s="39"/>
      <c r="B767" s="39"/>
      <c r="C767" s="39"/>
      <c r="D767" s="39"/>
      <c r="E767" s="39"/>
      <c r="F767" s="9"/>
    </row>
    <row r="768">
      <c r="A768" s="39"/>
      <c r="B768" s="39"/>
      <c r="C768" s="39"/>
      <c r="D768" s="39"/>
      <c r="E768" s="39"/>
      <c r="F768" s="9"/>
    </row>
    <row r="769">
      <c r="A769" s="39"/>
      <c r="B769" s="39"/>
      <c r="C769" s="39"/>
      <c r="D769" s="39"/>
      <c r="E769" s="39"/>
      <c r="F769" s="9"/>
    </row>
    <row r="770">
      <c r="A770" s="39"/>
      <c r="B770" s="39"/>
      <c r="C770" s="39"/>
      <c r="D770" s="39"/>
      <c r="E770" s="39"/>
      <c r="F770" s="9"/>
    </row>
    <row r="771">
      <c r="A771" s="39"/>
      <c r="B771" s="39"/>
      <c r="C771" s="39"/>
      <c r="D771" s="39"/>
      <c r="E771" s="39"/>
      <c r="F771" s="9"/>
    </row>
    <row r="772">
      <c r="A772" s="39"/>
      <c r="B772" s="39"/>
      <c r="C772" s="39"/>
      <c r="D772" s="39"/>
      <c r="E772" s="39"/>
      <c r="F772" s="9"/>
    </row>
    <row r="773">
      <c r="A773" s="39"/>
      <c r="B773" s="39"/>
      <c r="C773" s="39"/>
      <c r="D773" s="39"/>
      <c r="E773" s="39"/>
      <c r="F773" s="9"/>
    </row>
    <row r="774">
      <c r="A774" s="39"/>
      <c r="B774" s="39"/>
      <c r="C774" s="39"/>
      <c r="D774" s="39"/>
      <c r="E774" s="39"/>
      <c r="F774" s="9"/>
    </row>
    <row r="775">
      <c r="A775" s="39"/>
      <c r="B775" s="39"/>
      <c r="C775" s="39"/>
      <c r="D775" s="39"/>
      <c r="E775" s="39"/>
      <c r="F775" s="9"/>
    </row>
    <row r="776">
      <c r="A776" s="39"/>
      <c r="B776" s="39"/>
      <c r="C776" s="39"/>
      <c r="D776" s="39"/>
      <c r="E776" s="39"/>
      <c r="F776" s="9"/>
    </row>
    <row r="777">
      <c r="A777" s="39"/>
      <c r="B777" s="39"/>
      <c r="C777" s="39"/>
      <c r="D777" s="39"/>
      <c r="E777" s="39"/>
      <c r="F777" s="9"/>
    </row>
    <row r="778">
      <c r="A778" s="39"/>
      <c r="B778" s="39"/>
      <c r="C778" s="39"/>
      <c r="D778" s="39"/>
      <c r="E778" s="39"/>
      <c r="F778" s="9"/>
    </row>
    <row r="779">
      <c r="A779" s="39"/>
      <c r="B779" s="39"/>
      <c r="C779" s="39"/>
      <c r="D779" s="39"/>
      <c r="E779" s="39"/>
      <c r="F779" s="9"/>
    </row>
    <row r="780">
      <c r="A780" s="39"/>
      <c r="B780" s="39"/>
      <c r="C780" s="39"/>
      <c r="D780" s="39"/>
      <c r="E780" s="39"/>
      <c r="F780" s="9"/>
    </row>
    <row r="781">
      <c r="A781" s="39"/>
      <c r="B781" s="39"/>
      <c r="C781" s="39"/>
      <c r="D781" s="39"/>
      <c r="E781" s="39"/>
      <c r="F781" s="9"/>
    </row>
    <row r="782">
      <c r="A782" s="39"/>
      <c r="B782" s="39"/>
      <c r="C782" s="39"/>
      <c r="D782" s="39"/>
      <c r="E782" s="39"/>
      <c r="F782" s="9"/>
    </row>
    <row r="783">
      <c r="A783" s="39"/>
      <c r="B783" s="39"/>
      <c r="C783" s="39"/>
      <c r="D783" s="39"/>
      <c r="E783" s="39"/>
      <c r="F783" s="9"/>
    </row>
    <row r="784">
      <c r="A784" s="39"/>
      <c r="B784" s="39"/>
      <c r="C784" s="39"/>
      <c r="D784" s="39"/>
      <c r="E784" s="39"/>
      <c r="F784" s="9"/>
    </row>
    <row r="785">
      <c r="A785" s="39"/>
      <c r="B785" s="39"/>
      <c r="C785" s="39"/>
      <c r="D785" s="39"/>
      <c r="E785" s="39"/>
      <c r="F785" s="9"/>
    </row>
    <row r="786">
      <c r="A786" s="39"/>
      <c r="B786" s="39"/>
      <c r="C786" s="39"/>
      <c r="D786" s="39"/>
      <c r="E786" s="39"/>
      <c r="F786" s="9"/>
    </row>
    <row r="787">
      <c r="A787" s="39"/>
      <c r="B787" s="39"/>
      <c r="C787" s="39"/>
      <c r="D787" s="39"/>
      <c r="E787" s="39"/>
      <c r="F787" s="9"/>
    </row>
    <row r="788">
      <c r="A788" s="39"/>
      <c r="B788" s="39"/>
      <c r="C788" s="39"/>
      <c r="D788" s="39"/>
      <c r="E788" s="39"/>
      <c r="F788" s="9"/>
    </row>
    <row r="789">
      <c r="A789" s="39"/>
      <c r="B789" s="39"/>
      <c r="C789" s="39"/>
      <c r="D789" s="39"/>
      <c r="E789" s="39"/>
      <c r="F789" s="9"/>
    </row>
    <row r="790">
      <c r="A790" s="39"/>
      <c r="B790" s="39"/>
      <c r="C790" s="39"/>
      <c r="D790" s="39"/>
      <c r="E790" s="39"/>
      <c r="F790" s="9"/>
    </row>
    <row r="791">
      <c r="A791" s="39"/>
      <c r="B791" s="39"/>
      <c r="C791" s="39"/>
      <c r="D791" s="39"/>
      <c r="E791" s="39"/>
      <c r="F791" s="9"/>
    </row>
    <row r="792">
      <c r="A792" s="39"/>
      <c r="B792" s="39"/>
      <c r="C792" s="39"/>
      <c r="D792" s="39"/>
      <c r="E792" s="39"/>
      <c r="F792" s="9"/>
    </row>
    <row r="793">
      <c r="A793" s="39"/>
      <c r="B793" s="39"/>
      <c r="C793" s="39"/>
      <c r="D793" s="39"/>
      <c r="E793" s="39"/>
      <c r="F793" s="9"/>
    </row>
    <row r="794">
      <c r="A794" s="39"/>
      <c r="B794" s="39"/>
      <c r="C794" s="39"/>
      <c r="D794" s="39"/>
      <c r="E794" s="39"/>
      <c r="F794" s="9"/>
    </row>
    <row r="795">
      <c r="A795" s="39"/>
      <c r="B795" s="39"/>
      <c r="C795" s="39"/>
      <c r="D795" s="39"/>
      <c r="E795" s="39"/>
      <c r="F795" s="9"/>
    </row>
    <row r="796">
      <c r="A796" s="39"/>
      <c r="B796" s="39"/>
      <c r="C796" s="39"/>
      <c r="D796" s="39"/>
      <c r="E796" s="39"/>
      <c r="F796" s="9"/>
    </row>
    <row r="797">
      <c r="A797" s="39"/>
      <c r="B797" s="39"/>
      <c r="C797" s="39"/>
      <c r="D797" s="39"/>
      <c r="E797" s="39"/>
      <c r="F797" s="9"/>
    </row>
    <row r="798">
      <c r="A798" s="39"/>
      <c r="B798" s="39"/>
      <c r="C798" s="39"/>
      <c r="D798" s="39"/>
      <c r="E798" s="39"/>
      <c r="F798" s="9"/>
    </row>
    <row r="799">
      <c r="A799" s="39"/>
      <c r="B799" s="39"/>
      <c r="C799" s="39"/>
      <c r="D799" s="39"/>
      <c r="E799" s="39"/>
      <c r="F799" s="9"/>
    </row>
    <row r="800">
      <c r="A800" s="39"/>
      <c r="B800" s="39"/>
      <c r="C800" s="39"/>
      <c r="D800" s="39"/>
      <c r="E800" s="39"/>
      <c r="F800" s="9"/>
    </row>
    <row r="801">
      <c r="A801" s="39"/>
      <c r="B801" s="39"/>
      <c r="C801" s="39"/>
      <c r="D801" s="39"/>
      <c r="E801" s="39"/>
      <c r="F801" s="9"/>
    </row>
    <row r="802">
      <c r="A802" s="39"/>
      <c r="B802" s="39"/>
      <c r="C802" s="39"/>
      <c r="D802" s="39"/>
      <c r="E802" s="39"/>
      <c r="F802" s="9"/>
    </row>
    <row r="803">
      <c r="A803" s="39"/>
      <c r="B803" s="39"/>
      <c r="C803" s="39"/>
      <c r="D803" s="39"/>
      <c r="E803" s="39"/>
      <c r="F803" s="9"/>
    </row>
    <row r="804">
      <c r="A804" s="39"/>
      <c r="B804" s="39"/>
      <c r="C804" s="39"/>
      <c r="D804" s="39"/>
      <c r="E804" s="39"/>
      <c r="F804" s="9"/>
    </row>
    <row r="805">
      <c r="A805" s="39"/>
      <c r="B805" s="39"/>
      <c r="C805" s="39"/>
      <c r="D805" s="39"/>
      <c r="E805" s="39"/>
      <c r="F805" s="9"/>
    </row>
    <row r="806">
      <c r="A806" s="39"/>
      <c r="B806" s="39"/>
      <c r="C806" s="39"/>
      <c r="D806" s="39"/>
      <c r="E806" s="39"/>
      <c r="F806" s="9"/>
    </row>
    <row r="807">
      <c r="A807" s="39"/>
      <c r="B807" s="39"/>
      <c r="C807" s="39"/>
      <c r="D807" s="39"/>
      <c r="E807" s="39"/>
      <c r="F807" s="9"/>
    </row>
    <row r="808">
      <c r="A808" s="39"/>
      <c r="B808" s="39"/>
      <c r="C808" s="39"/>
      <c r="D808" s="39"/>
      <c r="E808" s="39"/>
      <c r="F808" s="9"/>
    </row>
    <row r="809">
      <c r="A809" s="39"/>
      <c r="B809" s="39"/>
      <c r="C809" s="39"/>
      <c r="D809" s="39"/>
      <c r="E809" s="39"/>
      <c r="F809" s="9"/>
    </row>
    <row r="810">
      <c r="A810" s="39"/>
      <c r="B810" s="39"/>
      <c r="C810" s="39"/>
      <c r="D810" s="39"/>
      <c r="E810" s="39"/>
      <c r="F810" s="9"/>
    </row>
    <row r="811">
      <c r="A811" s="39"/>
      <c r="B811" s="39"/>
      <c r="C811" s="39"/>
      <c r="D811" s="39"/>
      <c r="E811" s="39"/>
      <c r="F811" s="9"/>
    </row>
    <row r="812">
      <c r="A812" s="39"/>
      <c r="B812" s="39"/>
      <c r="C812" s="39"/>
      <c r="D812" s="39"/>
      <c r="E812" s="39"/>
      <c r="F812" s="9"/>
    </row>
    <row r="813">
      <c r="A813" s="39"/>
      <c r="B813" s="39"/>
      <c r="C813" s="39"/>
      <c r="D813" s="39"/>
      <c r="E813" s="39"/>
      <c r="F813" s="9"/>
    </row>
    <row r="814">
      <c r="A814" s="39"/>
      <c r="B814" s="39"/>
      <c r="C814" s="39"/>
      <c r="D814" s="39"/>
      <c r="E814" s="39"/>
      <c r="F814" s="9"/>
    </row>
    <row r="815">
      <c r="A815" s="39"/>
      <c r="B815" s="39"/>
      <c r="C815" s="39"/>
      <c r="D815" s="39"/>
      <c r="E815" s="39"/>
      <c r="F815" s="9"/>
    </row>
    <row r="816">
      <c r="A816" s="39"/>
      <c r="B816" s="39"/>
      <c r="C816" s="39"/>
      <c r="D816" s="39"/>
      <c r="E816" s="39"/>
      <c r="F816" s="9"/>
    </row>
    <row r="817">
      <c r="A817" s="39"/>
      <c r="B817" s="39"/>
      <c r="C817" s="39"/>
      <c r="D817" s="39"/>
      <c r="E817" s="39"/>
      <c r="F817" s="9"/>
    </row>
    <row r="818">
      <c r="A818" s="39"/>
      <c r="B818" s="39"/>
      <c r="C818" s="39"/>
      <c r="D818" s="39"/>
      <c r="E818" s="39"/>
      <c r="F818" s="9"/>
    </row>
    <row r="819">
      <c r="A819" s="39"/>
      <c r="B819" s="39"/>
      <c r="C819" s="39"/>
      <c r="D819" s="39"/>
      <c r="E819" s="39"/>
      <c r="F819" s="9"/>
    </row>
    <row r="820">
      <c r="A820" s="39"/>
      <c r="B820" s="39"/>
      <c r="C820" s="39"/>
      <c r="D820" s="39"/>
      <c r="E820" s="39"/>
      <c r="F820" s="9"/>
    </row>
    <row r="821">
      <c r="A821" s="39"/>
      <c r="B821" s="39"/>
      <c r="C821" s="39"/>
      <c r="D821" s="39"/>
      <c r="E821" s="39"/>
      <c r="F821" s="9"/>
    </row>
    <row r="822">
      <c r="A822" s="39"/>
      <c r="B822" s="39"/>
      <c r="C822" s="39"/>
      <c r="D822" s="39"/>
      <c r="E822" s="39"/>
      <c r="F822" s="9"/>
    </row>
    <row r="823">
      <c r="A823" s="39"/>
      <c r="B823" s="39"/>
      <c r="C823" s="39"/>
      <c r="D823" s="39"/>
      <c r="E823" s="39"/>
      <c r="F823" s="9"/>
    </row>
    <row r="824">
      <c r="A824" s="39"/>
      <c r="B824" s="39"/>
      <c r="C824" s="39"/>
      <c r="D824" s="39"/>
      <c r="E824" s="39"/>
      <c r="F824" s="9"/>
    </row>
    <row r="825">
      <c r="A825" s="39"/>
      <c r="B825" s="39"/>
      <c r="C825" s="39"/>
      <c r="D825" s="39"/>
      <c r="E825" s="39"/>
      <c r="F825" s="9"/>
    </row>
    <row r="826">
      <c r="A826" s="39"/>
      <c r="B826" s="39"/>
      <c r="C826" s="39"/>
      <c r="D826" s="39"/>
      <c r="E826" s="39"/>
      <c r="F826" s="9"/>
    </row>
    <row r="827">
      <c r="A827" s="39"/>
      <c r="B827" s="39"/>
      <c r="C827" s="39"/>
      <c r="D827" s="39"/>
      <c r="E827" s="39"/>
      <c r="F827" s="9"/>
    </row>
    <row r="828">
      <c r="A828" s="39"/>
      <c r="B828" s="39"/>
      <c r="C828" s="39"/>
      <c r="D828" s="39"/>
      <c r="E828" s="39"/>
      <c r="F828" s="9"/>
    </row>
    <row r="829">
      <c r="A829" s="39"/>
      <c r="B829" s="39"/>
      <c r="C829" s="39"/>
      <c r="D829" s="39"/>
      <c r="E829" s="39"/>
      <c r="F829" s="9"/>
    </row>
    <row r="830">
      <c r="A830" s="39"/>
      <c r="B830" s="39"/>
      <c r="C830" s="39"/>
      <c r="D830" s="39"/>
      <c r="E830" s="39"/>
      <c r="F830" s="9"/>
    </row>
    <row r="831">
      <c r="A831" s="39"/>
      <c r="B831" s="39"/>
      <c r="C831" s="39"/>
      <c r="D831" s="39"/>
      <c r="E831" s="39"/>
      <c r="F831" s="9"/>
    </row>
    <row r="832">
      <c r="A832" s="39"/>
      <c r="B832" s="39"/>
      <c r="C832" s="39"/>
      <c r="D832" s="39"/>
      <c r="E832" s="39"/>
      <c r="F832" s="9"/>
    </row>
    <row r="833">
      <c r="A833" s="39"/>
      <c r="B833" s="39"/>
      <c r="C833" s="39"/>
      <c r="D833" s="39"/>
      <c r="E833" s="39"/>
      <c r="F833" s="9"/>
    </row>
    <row r="834">
      <c r="A834" s="39"/>
      <c r="B834" s="39"/>
      <c r="C834" s="39"/>
      <c r="D834" s="39"/>
      <c r="E834" s="39"/>
      <c r="F834" s="9"/>
    </row>
    <row r="835">
      <c r="A835" s="39"/>
      <c r="B835" s="39"/>
      <c r="C835" s="39"/>
      <c r="D835" s="39"/>
      <c r="E835" s="39"/>
      <c r="F835" s="9"/>
    </row>
    <row r="836">
      <c r="A836" s="39"/>
      <c r="B836" s="39"/>
      <c r="C836" s="39"/>
      <c r="D836" s="39"/>
      <c r="E836" s="39"/>
      <c r="F836" s="9"/>
    </row>
    <row r="837">
      <c r="A837" s="39"/>
      <c r="B837" s="39"/>
      <c r="C837" s="39"/>
      <c r="D837" s="39"/>
      <c r="E837" s="39"/>
      <c r="F837" s="9"/>
    </row>
    <row r="838">
      <c r="A838" s="39"/>
      <c r="B838" s="39"/>
      <c r="C838" s="39"/>
      <c r="D838" s="39"/>
      <c r="E838" s="39"/>
      <c r="F838" s="9"/>
    </row>
    <row r="839">
      <c r="A839" s="39"/>
      <c r="B839" s="39"/>
      <c r="C839" s="39"/>
      <c r="D839" s="39"/>
      <c r="E839" s="39"/>
      <c r="F839" s="9"/>
    </row>
    <row r="840">
      <c r="A840" s="39"/>
      <c r="B840" s="39"/>
      <c r="C840" s="39"/>
      <c r="D840" s="39"/>
      <c r="E840" s="39"/>
      <c r="F840" s="9"/>
    </row>
    <row r="841">
      <c r="A841" s="39"/>
      <c r="B841" s="39"/>
      <c r="C841" s="39"/>
      <c r="D841" s="39"/>
      <c r="E841" s="39"/>
      <c r="F841" s="9"/>
    </row>
    <row r="842">
      <c r="A842" s="39"/>
      <c r="B842" s="39"/>
      <c r="C842" s="39"/>
      <c r="D842" s="39"/>
      <c r="E842" s="39"/>
      <c r="F842" s="9"/>
    </row>
    <row r="843">
      <c r="A843" s="39"/>
      <c r="B843" s="39"/>
      <c r="C843" s="39"/>
      <c r="D843" s="39"/>
      <c r="E843" s="39"/>
      <c r="F843" s="9"/>
    </row>
    <row r="844">
      <c r="A844" s="39"/>
      <c r="B844" s="39"/>
      <c r="C844" s="39"/>
      <c r="D844" s="39"/>
      <c r="E844" s="39"/>
      <c r="F844" s="9"/>
    </row>
    <row r="845">
      <c r="A845" s="39"/>
      <c r="B845" s="39"/>
      <c r="C845" s="39"/>
      <c r="D845" s="39"/>
      <c r="E845" s="39"/>
      <c r="F845" s="9"/>
    </row>
    <row r="846">
      <c r="A846" s="39"/>
      <c r="B846" s="39"/>
      <c r="C846" s="39"/>
      <c r="D846" s="39"/>
      <c r="E846" s="39"/>
      <c r="F846" s="9"/>
    </row>
    <row r="847">
      <c r="A847" s="39"/>
      <c r="B847" s="39"/>
      <c r="C847" s="39"/>
      <c r="D847" s="39"/>
      <c r="E847" s="39"/>
      <c r="F847" s="9"/>
    </row>
    <row r="848">
      <c r="A848" s="39"/>
      <c r="B848" s="39"/>
      <c r="C848" s="39"/>
      <c r="D848" s="39"/>
      <c r="E848" s="39"/>
      <c r="F848" s="9"/>
    </row>
    <row r="849">
      <c r="A849" s="39"/>
      <c r="B849" s="39"/>
      <c r="C849" s="39"/>
      <c r="D849" s="39"/>
      <c r="E849" s="39"/>
      <c r="F849" s="9"/>
    </row>
    <row r="850">
      <c r="A850" s="39"/>
      <c r="B850" s="39"/>
      <c r="C850" s="39"/>
      <c r="D850" s="39"/>
      <c r="E850" s="39"/>
      <c r="F850" s="9"/>
    </row>
    <row r="851">
      <c r="A851" s="39"/>
      <c r="B851" s="39"/>
      <c r="C851" s="39"/>
      <c r="D851" s="39"/>
      <c r="E851" s="39"/>
      <c r="F851" s="9"/>
    </row>
    <row r="852">
      <c r="A852" s="39"/>
      <c r="B852" s="39"/>
      <c r="C852" s="39"/>
      <c r="D852" s="39"/>
      <c r="E852" s="39"/>
      <c r="F852" s="9"/>
    </row>
    <row r="853">
      <c r="A853" s="39"/>
      <c r="B853" s="39"/>
      <c r="C853" s="39"/>
      <c r="D853" s="39"/>
      <c r="E853" s="39"/>
      <c r="F853" s="9"/>
    </row>
    <row r="854">
      <c r="A854" s="39"/>
      <c r="B854" s="39"/>
      <c r="C854" s="39"/>
      <c r="D854" s="39"/>
      <c r="E854" s="39"/>
      <c r="F854" s="9"/>
    </row>
    <row r="855">
      <c r="A855" s="39"/>
      <c r="B855" s="39"/>
      <c r="C855" s="39"/>
      <c r="D855" s="39"/>
      <c r="E855" s="39"/>
      <c r="F855" s="9"/>
    </row>
    <row r="856">
      <c r="A856" s="39"/>
      <c r="B856" s="39"/>
      <c r="C856" s="39"/>
      <c r="D856" s="39"/>
      <c r="E856" s="39"/>
      <c r="F856" s="9"/>
    </row>
    <row r="857">
      <c r="A857" s="39"/>
      <c r="B857" s="39"/>
      <c r="C857" s="39"/>
      <c r="D857" s="39"/>
      <c r="E857" s="39"/>
      <c r="F857" s="9"/>
    </row>
    <row r="858">
      <c r="A858" s="39"/>
      <c r="B858" s="39"/>
      <c r="C858" s="39"/>
      <c r="D858" s="39"/>
      <c r="E858" s="39"/>
      <c r="F858" s="9"/>
    </row>
    <row r="859">
      <c r="A859" s="39"/>
      <c r="B859" s="39"/>
      <c r="C859" s="39"/>
      <c r="D859" s="39"/>
      <c r="E859" s="39"/>
      <c r="F859" s="9"/>
    </row>
    <row r="860">
      <c r="A860" s="39"/>
      <c r="B860" s="39"/>
      <c r="C860" s="39"/>
      <c r="D860" s="39"/>
      <c r="E860" s="39"/>
      <c r="F860" s="9"/>
    </row>
    <row r="861">
      <c r="A861" s="39"/>
      <c r="B861" s="39"/>
      <c r="C861" s="39"/>
      <c r="D861" s="39"/>
      <c r="E861" s="39"/>
      <c r="F861" s="9"/>
    </row>
    <row r="862">
      <c r="A862" s="39"/>
      <c r="B862" s="39"/>
      <c r="C862" s="39"/>
      <c r="D862" s="39"/>
      <c r="E862" s="39"/>
      <c r="F862" s="9"/>
    </row>
    <row r="863">
      <c r="A863" s="39"/>
      <c r="B863" s="39"/>
      <c r="C863" s="39"/>
      <c r="D863" s="39"/>
      <c r="E863" s="39"/>
      <c r="F863" s="9"/>
    </row>
    <row r="864">
      <c r="A864" s="39"/>
      <c r="B864" s="39"/>
      <c r="C864" s="39"/>
      <c r="D864" s="39"/>
      <c r="E864" s="39"/>
      <c r="F864" s="9"/>
    </row>
    <row r="865">
      <c r="A865" s="39"/>
      <c r="B865" s="39"/>
      <c r="C865" s="39"/>
      <c r="D865" s="39"/>
      <c r="E865" s="39"/>
      <c r="F865" s="9"/>
    </row>
    <row r="866">
      <c r="A866" s="39"/>
      <c r="B866" s="39"/>
      <c r="C866" s="39"/>
      <c r="D866" s="39"/>
      <c r="E866" s="39"/>
      <c r="F866" s="9"/>
    </row>
    <row r="867">
      <c r="A867" s="39"/>
      <c r="B867" s="39"/>
      <c r="C867" s="39"/>
      <c r="D867" s="39"/>
      <c r="E867" s="39"/>
      <c r="F867" s="9"/>
    </row>
    <row r="868">
      <c r="A868" s="39"/>
      <c r="B868" s="39"/>
      <c r="C868" s="39"/>
      <c r="D868" s="39"/>
      <c r="E868" s="39"/>
      <c r="F868" s="9"/>
    </row>
    <row r="869">
      <c r="A869" s="39"/>
      <c r="B869" s="39"/>
      <c r="C869" s="39"/>
      <c r="D869" s="39"/>
      <c r="E869" s="39"/>
      <c r="F869" s="9"/>
    </row>
    <row r="870">
      <c r="A870" s="39"/>
      <c r="B870" s="39"/>
      <c r="C870" s="39"/>
      <c r="D870" s="39"/>
      <c r="E870" s="39"/>
      <c r="F870" s="9"/>
    </row>
    <row r="871">
      <c r="A871" s="39"/>
      <c r="B871" s="39"/>
      <c r="C871" s="39"/>
      <c r="D871" s="39"/>
      <c r="E871" s="39"/>
      <c r="F871" s="9"/>
    </row>
    <row r="872">
      <c r="A872" s="39"/>
      <c r="B872" s="39"/>
      <c r="C872" s="39"/>
      <c r="D872" s="39"/>
      <c r="E872" s="39"/>
      <c r="F872" s="9"/>
    </row>
    <row r="873">
      <c r="A873" s="39"/>
      <c r="B873" s="39"/>
      <c r="C873" s="39"/>
      <c r="D873" s="39"/>
      <c r="E873" s="39"/>
      <c r="F873" s="9"/>
    </row>
    <row r="874">
      <c r="A874" s="39"/>
      <c r="B874" s="39"/>
      <c r="C874" s="39"/>
      <c r="D874" s="39"/>
      <c r="E874" s="39"/>
      <c r="F874" s="9"/>
    </row>
    <row r="875">
      <c r="A875" s="39"/>
      <c r="B875" s="39"/>
      <c r="C875" s="39"/>
      <c r="D875" s="39"/>
      <c r="E875" s="39"/>
      <c r="F875" s="9"/>
    </row>
    <row r="876">
      <c r="A876" s="39"/>
      <c r="B876" s="39"/>
      <c r="C876" s="39"/>
      <c r="D876" s="39"/>
      <c r="E876" s="39"/>
      <c r="F876" s="9"/>
    </row>
    <row r="877">
      <c r="A877" s="39"/>
      <c r="B877" s="39"/>
      <c r="C877" s="39"/>
      <c r="D877" s="39"/>
      <c r="E877" s="39"/>
      <c r="F877" s="9"/>
    </row>
    <row r="878">
      <c r="A878" s="39"/>
      <c r="B878" s="39"/>
      <c r="C878" s="39"/>
      <c r="D878" s="39"/>
      <c r="E878" s="39"/>
      <c r="F878" s="9"/>
    </row>
    <row r="879">
      <c r="A879" s="39"/>
      <c r="B879" s="39"/>
      <c r="C879" s="39"/>
      <c r="D879" s="39"/>
      <c r="E879" s="39"/>
      <c r="F879" s="9"/>
    </row>
    <row r="880">
      <c r="A880" s="39"/>
      <c r="B880" s="39"/>
      <c r="C880" s="39"/>
      <c r="D880" s="39"/>
      <c r="E880" s="39"/>
      <c r="F880" s="9"/>
    </row>
    <row r="881">
      <c r="A881" s="39"/>
      <c r="B881" s="39"/>
      <c r="C881" s="39"/>
      <c r="D881" s="39"/>
      <c r="E881" s="39"/>
      <c r="F881" s="9"/>
    </row>
    <row r="882">
      <c r="A882" s="39"/>
      <c r="B882" s="39"/>
      <c r="C882" s="39"/>
      <c r="D882" s="39"/>
      <c r="E882" s="39"/>
      <c r="F882" s="9"/>
    </row>
    <row r="883">
      <c r="A883" s="39"/>
      <c r="B883" s="39"/>
      <c r="C883" s="39"/>
      <c r="D883" s="39"/>
      <c r="E883" s="39"/>
      <c r="F883" s="9"/>
    </row>
    <row r="884">
      <c r="A884" s="39"/>
      <c r="B884" s="39"/>
      <c r="C884" s="39"/>
      <c r="D884" s="39"/>
      <c r="E884" s="39"/>
      <c r="F884" s="9"/>
    </row>
    <row r="885">
      <c r="A885" s="39"/>
      <c r="B885" s="39"/>
      <c r="C885" s="39"/>
      <c r="D885" s="39"/>
      <c r="E885" s="39"/>
      <c r="F885" s="9"/>
    </row>
    <row r="886">
      <c r="A886" s="39"/>
      <c r="B886" s="39"/>
      <c r="C886" s="39"/>
      <c r="D886" s="39"/>
      <c r="E886" s="39"/>
      <c r="F886" s="9"/>
    </row>
    <row r="887">
      <c r="A887" s="39"/>
      <c r="B887" s="39"/>
      <c r="C887" s="39"/>
      <c r="D887" s="39"/>
      <c r="E887" s="39"/>
      <c r="F887" s="9"/>
    </row>
    <row r="888">
      <c r="A888" s="39"/>
      <c r="B888" s="39"/>
      <c r="C888" s="39"/>
      <c r="D888" s="39"/>
      <c r="E888" s="39"/>
      <c r="F888" s="9"/>
    </row>
    <row r="889">
      <c r="A889" s="39"/>
      <c r="B889" s="39"/>
      <c r="C889" s="39"/>
      <c r="D889" s="39"/>
      <c r="E889" s="39"/>
      <c r="F889" s="9"/>
    </row>
    <row r="890">
      <c r="A890" s="39"/>
      <c r="B890" s="39"/>
      <c r="C890" s="39"/>
      <c r="D890" s="39"/>
      <c r="E890" s="39"/>
      <c r="F890" s="9"/>
    </row>
    <row r="891">
      <c r="A891" s="39"/>
      <c r="B891" s="39"/>
      <c r="C891" s="39"/>
      <c r="D891" s="39"/>
      <c r="E891" s="39"/>
      <c r="F891" s="9"/>
    </row>
    <row r="892">
      <c r="A892" s="39"/>
      <c r="B892" s="39"/>
      <c r="C892" s="39"/>
      <c r="D892" s="39"/>
      <c r="E892" s="39"/>
      <c r="F892" s="9"/>
    </row>
    <row r="893">
      <c r="A893" s="39"/>
      <c r="B893" s="39"/>
      <c r="C893" s="39"/>
      <c r="D893" s="39"/>
      <c r="E893" s="39"/>
      <c r="F893" s="9"/>
    </row>
    <row r="894">
      <c r="A894" s="39"/>
      <c r="B894" s="39"/>
      <c r="C894" s="39"/>
      <c r="D894" s="39"/>
      <c r="E894" s="39"/>
      <c r="F894" s="9"/>
    </row>
    <row r="895">
      <c r="A895" s="39"/>
      <c r="B895" s="39"/>
      <c r="C895" s="39"/>
      <c r="D895" s="39"/>
      <c r="E895" s="39"/>
      <c r="F895" s="9"/>
    </row>
    <row r="896">
      <c r="A896" s="39"/>
      <c r="B896" s="39"/>
      <c r="C896" s="39"/>
      <c r="D896" s="39"/>
      <c r="E896" s="39"/>
      <c r="F896" s="9"/>
    </row>
    <row r="897">
      <c r="A897" s="39"/>
      <c r="B897" s="39"/>
      <c r="C897" s="39"/>
      <c r="D897" s="39"/>
      <c r="E897" s="39"/>
      <c r="F897" s="9"/>
    </row>
    <row r="898">
      <c r="A898" s="39"/>
      <c r="B898" s="39"/>
      <c r="C898" s="39"/>
      <c r="D898" s="39"/>
      <c r="E898" s="39"/>
      <c r="F898" s="9"/>
    </row>
    <row r="899">
      <c r="A899" s="39"/>
      <c r="B899" s="39"/>
      <c r="C899" s="39"/>
      <c r="D899" s="39"/>
      <c r="E899" s="39"/>
      <c r="F899" s="9"/>
    </row>
    <row r="900">
      <c r="A900" s="39"/>
      <c r="B900" s="39"/>
      <c r="C900" s="39"/>
      <c r="D900" s="39"/>
      <c r="E900" s="39"/>
      <c r="F900" s="9"/>
    </row>
    <row r="901">
      <c r="A901" s="39"/>
      <c r="B901" s="39"/>
      <c r="C901" s="39"/>
      <c r="D901" s="39"/>
      <c r="E901" s="39"/>
      <c r="F901" s="9"/>
    </row>
    <row r="902">
      <c r="A902" s="39"/>
      <c r="B902" s="39"/>
      <c r="C902" s="39"/>
      <c r="D902" s="39"/>
      <c r="E902" s="39"/>
      <c r="F902" s="9"/>
    </row>
    <row r="903">
      <c r="A903" s="39"/>
      <c r="B903" s="39"/>
      <c r="C903" s="39"/>
      <c r="D903" s="39"/>
      <c r="E903" s="39"/>
      <c r="F903" s="9"/>
    </row>
    <row r="904">
      <c r="A904" s="39"/>
      <c r="B904" s="39"/>
      <c r="C904" s="39"/>
      <c r="D904" s="39"/>
      <c r="E904" s="39"/>
      <c r="F904" s="9"/>
    </row>
    <row r="905">
      <c r="A905" s="39"/>
      <c r="B905" s="39"/>
      <c r="C905" s="39"/>
      <c r="D905" s="39"/>
      <c r="E905" s="39"/>
      <c r="F905" s="9"/>
    </row>
    <row r="906">
      <c r="A906" s="39"/>
      <c r="B906" s="39"/>
      <c r="C906" s="39"/>
      <c r="D906" s="39"/>
      <c r="E906" s="39"/>
      <c r="F906" s="9"/>
    </row>
    <row r="907">
      <c r="A907" s="39"/>
      <c r="B907" s="39"/>
      <c r="C907" s="39"/>
      <c r="D907" s="39"/>
      <c r="E907" s="39"/>
      <c r="F907" s="9"/>
    </row>
    <row r="908">
      <c r="A908" s="39"/>
      <c r="B908" s="39"/>
      <c r="C908" s="39"/>
      <c r="D908" s="39"/>
      <c r="E908" s="39"/>
      <c r="F908" s="9"/>
    </row>
    <row r="909">
      <c r="A909" s="39"/>
      <c r="B909" s="39"/>
      <c r="C909" s="39"/>
      <c r="D909" s="39"/>
      <c r="E909" s="39"/>
      <c r="F909" s="9"/>
    </row>
    <row r="910">
      <c r="A910" s="39"/>
      <c r="B910" s="39"/>
      <c r="C910" s="39"/>
      <c r="D910" s="39"/>
      <c r="E910" s="39"/>
      <c r="F910" s="9"/>
    </row>
    <row r="911">
      <c r="A911" s="39"/>
      <c r="B911" s="39"/>
      <c r="C911" s="39"/>
      <c r="D911" s="39"/>
      <c r="E911" s="39"/>
      <c r="F911" s="9"/>
    </row>
    <row r="912">
      <c r="A912" s="39"/>
      <c r="B912" s="39"/>
      <c r="C912" s="39"/>
      <c r="D912" s="39"/>
      <c r="E912" s="39"/>
      <c r="F912" s="9"/>
    </row>
    <row r="913">
      <c r="A913" s="39"/>
      <c r="B913" s="39"/>
      <c r="C913" s="39"/>
      <c r="D913" s="39"/>
      <c r="E913" s="39"/>
      <c r="F913" s="9"/>
    </row>
    <row r="914">
      <c r="A914" s="39"/>
      <c r="B914" s="39"/>
      <c r="C914" s="39"/>
      <c r="D914" s="39"/>
      <c r="E914" s="39"/>
      <c r="F914" s="9"/>
    </row>
    <row r="915">
      <c r="A915" s="39"/>
      <c r="B915" s="39"/>
      <c r="C915" s="39"/>
      <c r="D915" s="39"/>
      <c r="E915" s="39"/>
      <c r="F915" s="9"/>
    </row>
    <row r="916">
      <c r="A916" s="39"/>
      <c r="B916" s="39"/>
      <c r="C916" s="39"/>
      <c r="D916" s="39"/>
      <c r="E916" s="39"/>
      <c r="F916" s="9"/>
    </row>
    <row r="917">
      <c r="A917" s="39"/>
      <c r="B917" s="39"/>
      <c r="C917" s="39"/>
      <c r="D917" s="39"/>
      <c r="E917" s="39"/>
      <c r="F917" s="9"/>
    </row>
    <row r="918">
      <c r="A918" s="39"/>
      <c r="B918" s="39"/>
      <c r="C918" s="39"/>
      <c r="D918" s="39"/>
      <c r="E918" s="39"/>
      <c r="F918" s="9"/>
    </row>
    <row r="919">
      <c r="A919" s="39"/>
      <c r="B919" s="39"/>
      <c r="C919" s="39"/>
      <c r="D919" s="39"/>
      <c r="E919" s="39"/>
      <c r="F919" s="9"/>
    </row>
    <row r="920">
      <c r="A920" s="39"/>
      <c r="B920" s="39"/>
      <c r="C920" s="39"/>
      <c r="D920" s="39"/>
      <c r="E920" s="39"/>
      <c r="F920" s="9"/>
    </row>
    <row r="921">
      <c r="A921" s="39"/>
      <c r="B921" s="39"/>
      <c r="C921" s="39"/>
      <c r="D921" s="39"/>
      <c r="E921" s="39"/>
      <c r="F921" s="9"/>
    </row>
    <row r="922">
      <c r="A922" s="39"/>
      <c r="B922" s="39"/>
      <c r="C922" s="39"/>
      <c r="D922" s="39"/>
      <c r="E922" s="39"/>
      <c r="F922" s="9"/>
    </row>
    <row r="923">
      <c r="A923" s="39"/>
      <c r="B923" s="39"/>
      <c r="C923" s="39"/>
      <c r="D923" s="39"/>
      <c r="E923" s="39"/>
      <c r="F923" s="9"/>
    </row>
    <row r="924">
      <c r="A924" s="39"/>
      <c r="B924" s="39"/>
      <c r="C924" s="39"/>
      <c r="D924" s="39"/>
      <c r="E924" s="39"/>
      <c r="F924" s="9"/>
    </row>
    <row r="925">
      <c r="A925" s="39"/>
      <c r="B925" s="39"/>
      <c r="C925" s="39"/>
      <c r="D925" s="39"/>
      <c r="E925" s="39"/>
      <c r="F925" s="9"/>
    </row>
    <row r="926">
      <c r="A926" s="39"/>
      <c r="B926" s="39"/>
      <c r="C926" s="39"/>
      <c r="D926" s="39"/>
      <c r="E926" s="39"/>
      <c r="F926" s="9"/>
    </row>
    <row r="927">
      <c r="A927" s="39"/>
      <c r="B927" s="39"/>
      <c r="C927" s="39"/>
      <c r="D927" s="39"/>
      <c r="E927" s="39"/>
      <c r="F927" s="9"/>
    </row>
    <row r="928">
      <c r="A928" s="39"/>
      <c r="B928" s="39"/>
      <c r="C928" s="39"/>
      <c r="D928" s="39"/>
      <c r="E928" s="39"/>
      <c r="F928" s="9"/>
    </row>
    <row r="929">
      <c r="A929" s="39"/>
      <c r="B929" s="39"/>
      <c r="C929" s="39"/>
      <c r="D929" s="39"/>
      <c r="E929" s="39"/>
      <c r="F929" s="9"/>
    </row>
    <row r="930">
      <c r="A930" s="39"/>
      <c r="B930" s="39"/>
      <c r="C930" s="39"/>
      <c r="D930" s="39"/>
      <c r="E930" s="39"/>
      <c r="F930" s="9"/>
    </row>
    <row r="931">
      <c r="A931" s="39"/>
      <c r="B931" s="39"/>
      <c r="C931" s="39"/>
      <c r="D931" s="39"/>
      <c r="E931" s="39"/>
      <c r="F931" s="9"/>
    </row>
    <row r="932">
      <c r="A932" s="39"/>
      <c r="B932" s="39"/>
      <c r="C932" s="39"/>
      <c r="D932" s="39"/>
      <c r="E932" s="39"/>
      <c r="F932" s="9"/>
    </row>
    <row r="933">
      <c r="A933" s="39"/>
      <c r="B933" s="39"/>
      <c r="C933" s="39"/>
      <c r="D933" s="39"/>
      <c r="E933" s="39"/>
      <c r="F933" s="9"/>
    </row>
    <row r="934">
      <c r="A934" s="39"/>
      <c r="B934" s="39"/>
      <c r="C934" s="39"/>
      <c r="D934" s="39"/>
      <c r="E934" s="39"/>
      <c r="F934" s="9"/>
    </row>
    <row r="935">
      <c r="A935" s="39"/>
      <c r="B935" s="39"/>
      <c r="C935" s="39"/>
      <c r="D935" s="39"/>
      <c r="E935" s="39"/>
      <c r="F935" s="9"/>
    </row>
    <row r="936">
      <c r="A936" s="39"/>
      <c r="B936" s="39"/>
      <c r="C936" s="39"/>
      <c r="D936" s="39"/>
      <c r="E936" s="39"/>
      <c r="F936" s="9"/>
    </row>
    <row r="937">
      <c r="A937" s="39"/>
      <c r="B937" s="39"/>
      <c r="C937" s="39"/>
      <c r="D937" s="39"/>
      <c r="E937" s="39"/>
      <c r="F937" s="9"/>
    </row>
    <row r="938">
      <c r="A938" s="39"/>
      <c r="B938" s="39"/>
      <c r="C938" s="39"/>
      <c r="D938" s="39"/>
      <c r="E938" s="39"/>
      <c r="F938" s="9"/>
    </row>
    <row r="939">
      <c r="A939" s="39"/>
      <c r="B939" s="39"/>
      <c r="C939" s="39"/>
      <c r="D939" s="39"/>
      <c r="E939" s="39"/>
      <c r="F939" s="9"/>
    </row>
    <row r="940">
      <c r="A940" s="39"/>
      <c r="B940" s="39"/>
      <c r="C940" s="39"/>
      <c r="D940" s="39"/>
      <c r="E940" s="39"/>
      <c r="F940" s="9"/>
    </row>
    <row r="941">
      <c r="A941" s="39"/>
      <c r="B941" s="39"/>
      <c r="C941" s="39"/>
      <c r="D941" s="39"/>
      <c r="E941" s="39"/>
      <c r="F941" s="9"/>
    </row>
    <row r="942">
      <c r="A942" s="39"/>
      <c r="B942" s="39"/>
      <c r="C942" s="39"/>
      <c r="D942" s="39"/>
      <c r="E942" s="39"/>
      <c r="F942" s="9"/>
    </row>
    <row r="943">
      <c r="A943" s="39"/>
      <c r="B943" s="39"/>
      <c r="C943" s="39"/>
      <c r="D943" s="39"/>
      <c r="E943" s="39"/>
      <c r="F943" s="9"/>
    </row>
    <row r="944">
      <c r="A944" s="39"/>
      <c r="B944" s="39"/>
      <c r="C944" s="39"/>
      <c r="D944" s="39"/>
      <c r="E944" s="39"/>
      <c r="F944" s="9"/>
    </row>
    <row r="945">
      <c r="A945" s="39"/>
      <c r="B945" s="39"/>
      <c r="C945" s="39"/>
      <c r="D945" s="39"/>
      <c r="E945" s="39"/>
      <c r="F945" s="9"/>
    </row>
    <row r="946">
      <c r="A946" s="39"/>
      <c r="B946" s="39"/>
      <c r="C946" s="39"/>
      <c r="D946" s="39"/>
      <c r="E946" s="39"/>
      <c r="F946" s="9"/>
    </row>
    <row r="947">
      <c r="A947" s="39"/>
      <c r="B947" s="39"/>
      <c r="C947" s="39"/>
      <c r="D947" s="39"/>
      <c r="E947" s="39"/>
      <c r="F947" s="9"/>
    </row>
    <row r="948">
      <c r="A948" s="39"/>
      <c r="B948" s="39"/>
      <c r="C948" s="39"/>
      <c r="D948" s="39"/>
      <c r="E948" s="39"/>
      <c r="F948" s="9"/>
    </row>
    <row r="949">
      <c r="A949" s="39"/>
      <c r="B949" s="39"/>
      <c r="C949" s="39"/>
      <c r="D949" s="39"/>
      <c r="E949" s="39"/>
      <c r="F949" s="9"/>
    </row>
    <row r="950">
      <c r="A950" s="39"/>
      <c r="B950" s="39"/>
      <c r="C950" s="39"/>
      <c r="D950" s="39"/>
      <c r="E950" s="39"/>
      <c r="F950" s="9"/>
    </row>
    <row r="951">
      <c r="A951" s="39"/>
      <c r="B951" s="39"/>
      <c r="C951" s="39"/>
      <c r="D951" s="39"/>
      <c r="E951" s="39"/>
      <c r="F951" s="9"/>
    </row>
    <row r="952">
      <c r="A952" s="39"/>
      <c r="B952" s="39"/>
      <c r="C952" s="39"/>
      <c r="D952" s="39"/>
      <c r="E952" s="39"/>
      <c r="F952" s="9"/>
    </row>
    <row r="953">
      <c r="A953" s="39"/>
      <c r="B953" s="39"/>
      <c r="C953" s="39"/>
      <c r="D953" s="39"/>
      <c r="E953" s="39"/>
      <c r="F953" s="9"/>
    </row>
    <row r="954">
      <c r="A954" s="39"/>
      <c r="B954" s="39"/>
      <c r="C954" s="39"/>
      <c r="D954" s="39"/>
      <c r="E954" s="39"/>
      <c r="F954" s="9"/>
    </row>
    <row r="955">
      <c r="A955" s="39"/>
      <c r="B955" s="39"/>
      <c r="C955" s="39"/>
      <c r="D955" s="39"/>
      <c r="E955" s="39"/>
      <c r="F955" s="9"/>
    </row>
    <row r="956">
      <c r="A956" s="39"/>
      <c r="B956" s="39"/>
      <c r="C956" s="39"/>
      <c r="D956" s="39"/>
      <c r="E956" s="39"/>
      <c r="F956" s="9"/>
    </row>
    <row r="957">
      <c r="A957" s="39"/>
      <c r="B957" s="39"/>
      <c r="C957" s="39"/>
      <c r="D957" s="39"/>
      <c r="E957" s="39"/>
      <c r="F957" s="9"/>
    </row>
    <row r="958">
      <c r="A958" s="39"/>
      <c r="B958" s="39"/>
      <c r="C958" s="39"/>
      <c r="D958" s="39"/>
      <c r="E958" s="39"/>
      <c r="F958" s="9"/>
    </row>
    <row r="959">
      <c r="A959" s="39"/>
      <c r="B959" s="39"/>
      <c r="C959" s="39"/>
      <c r="D959" s="39"/>
      <c r="E959" s="39"/>
      <c r="F959" s="9"/>
    </row>
    <row r="960">
      <c r="A960" s="39"/>
      <c r="B960" s="39"/>
      <c r="C960" s="39"/>
      <c r="D960" s="39"/>
      <c r="E960" s="39"/>
      <c r="F960" s="9"/>
    </row>
    <row r="961">
      <c r="A961" s="39"/>
      <c r="B961" s="39"/>
      <c r="C961" s="39"/>
      <c r="D961" s="39"/>
      <c r="E961" s="39"/>
      <c r="F961" s="9"/>
    </row>
    <row r="962">
      <c r="A962" s="39"/>
      <c r="B962" s="39"/>
      <c r="C962" s="39"/>
      <c r="D962" s="39"/>
      <c r="E962" s="39"/>
      <c r="F962" s="9"/>
    </row>
    <row r="963">
      <c r="A963" s="39"/>
      <c r="B963" s="39"/>
      <c r="C963" s="39"/>
      <c r="D963" s="39"/>
      <c r="E963" s="39"/>
      <c r="F963" s="9"/>
    </row>
    <row r="964">
      <c r="A964" s="39"/>
      <c r="B964" s="39"/>
      <c r="C964" s="39"/>
      <c r="D964" s="39"/>
      <c r="E964" s="39"/>
      <c r="F964" s="9"/>
    </row>
    <row r="965">
      <c r="A965" s="39"/>
      <c r="B965" s="39"/>
      <c r="C965" s="39"/>
      <c r="D965" s="39"/>
      <c r="E965" s="39"/>
      <c r="F965" s="9"/>
    </row>
    <row r="966">
      <c r="A966" s="39"/>
      <c r="B966" s="39"/>
      <c r="C966" s="39"/>
      <c r="D966" s="39"/>
      <c r="E966" s="39"/>
      <c r="F966" s="9"/>
    </row>
    <row r="967">
      <c r="A967" s="39"/>
      <c r="B967" s="39"/>
      <c r="C967" s="39"/>
      <c r="D967" s="39"/>
      <c r="E967" s="39"/>
      <c r="F967" s="9"/>
    </row>
    <row r="968">
      <c r="A968" s="39"/>
      <c r="B968" s="39"/>
      <c r="C968" s="39"/>
      <c r="D968" s="39"/>
      <c r="E968" s="39"/>
      <c r="F968" s="9"/>
    </row>
    <row r="969">
      <c r="A969" s="39"/>
      <c r="B969" s="39"/>
      <c r="C969" s="39"/>
      <c r="D969" s="39"/>
      <c r="E969" s="39"/>
      <c r="F969" s="9"/>
    </row>
    <row r="970">
      <c r="A970" s="39"/>
      <c r="B970" s="39"/>
      <c r="C970" s="39"/>
      <c r="D970" s="39"/>
      <c r="E970" s="39"/>
      <c r="F970" s="9"/>
    </row>
    <row r="971">
      <c r="A971" s="39"/>
      <c r="B971" s="39"/>
      <c r="C971" s="39"/>
      <c r="D971" s="39"/>
      <c r="E971" s="39"/>
      <c r="F971" s="9"/>
    </row>
    <row r="972">
      <c r="A972" s="39"/>
      <c r="B972" s="39"/>
      <c r="C972" s="39"/>
      <c r="D972" s="39"/>
      <c r="E972" s="39"/>
      <c r="F972" s="9"/>
    </row>
    <row r="973">
      <c r="A973" s="39"/>
      <c r="B973" s="39"/>
      <c r="C973" s="39"/>
      <c r="D973" s="39"/>
      <c r="E973" s="39"/>
      <c r="F973" s="9"/>
    </row>
    <row r="974">
      <c r="A974" s="39"/>
      <c r="B974" s="39"/>
      <c r="C974" s="39"/>
      <c r="D974" s="39"/>
      <c r="E974" s="39"/>
      <c r="F974" s="9"/>
    </row>
    <row r="975">
      <c r="A975" s="39"/>
      <c r="B975" s="39"/>
      <c r="C975" s="39"/>
      <c r="D975" s="39"/>
      <c r="E975" s="39"/>
      <c r="F975" s="9"/>
    </row>
    <row r="976">
      <c r="A976" s="39"/>
      <c r="B976" s="39"/>
      <c r="C976" s="39"/>
      <c r="D976" s="39"/>
      <c r="E976" s="39"/>
      <c r="F976" s="9"/>
    </row>
    <row r="977">
      <c r="A977" s="39"/>
      <c r="B977" s="39"/>
      <c r="C977" s="39"/>
      <c r="D977" s="39"/>
      <c r="E977" s="39"/>
      <c r="F977" s="9"/>
    </row>
    <row r="978">
      <c r="A978" s="39"/>
      <c r="B978" s="39"/>
      <c r="C978" s="39"/>
      <c r="D978" s="39"/>
      <c r="E978" s="39"/>
      <c r="F978" s="9"/>
    </row>
    <row r="979">
      <c r="A979" s="39"/>
      <c r="B979" s="39"/>
      <c r="C979" s="39"/>
      <c r="D979" s="39"/>
      <c r="E979" s="39"/>
      <c r="F979" s="9"/>
    </row>
    <row r="980">
      <c r="A980" s="39"/>
      <c r="B980" s="39"/>
      <c r="C980" s="39"/>
      <c r="D980" s="39"/>
      <c r="E980" s="39"/>
      <c r="F980" s="9"/>
    </row>
    <row r="981">
      <c r="A981" s="39"/>
      <c r="B981" s="39"/>
      <c r="C981" s="39"/>
      <c r="D981" s="39"/>
      <c r="E981" s="39"/>
      <c r="F981" s="9"/>
    </row>
    <row r="982">
      <c r="A982" s="39"/>
      <c r="B982" s="39"/>
      <c r="C982" s="39"/>
      <c r="D982" s="39"/>
      <c r="E982" s="39"/>
      <c r="F982" s="9"/>
    </row>
    <row r="983">
      <c r="A983" s="39"/>
      <c r="B983" s="39"/>
      <c r="C983" s="39"/>
      <c r="D983" s="39"/>
      <c r="E983" s="39"/>
      <c r="F983" s="9"/>
    </row>
    <row r="984">
      <c r="A984" s="39"/>
      <c r="B984" s="39"/>
      <c r="C984" s="39"/>
      <c r="D984" s="39"/>
      <c r="E984" s="39"/>
      <c r="F984" s="9"/>
    </row>
    <row r="985">
      <c r="A985" s="39"/>
      <c r="B985" s="39"/>
      <c r="C985" s="39"/>
      <c r="D985" s="39"/>
      <c r="E985" s="39"/>
      <c r="F985" s="9"/>
    </row>
    <row r="986">
      <c r="A986" s="39"/>
      <c r="B986" s="39"/>
      <c r="C986" s="39"/>
      <c r="D986" s="39"/>
      <c r="E986" s="39"/>
      <c r="F986" s="9"/>
    </row>
    <row r="987">
      <c r="A987" s="39"/>
      <c r="B987" s="39"/>
      <c r="C987" s="39"/>
      <c r="D987" s="39"/>
      <c r="E987" s="39"/>
      <c r="F987" s="9"/>
    </row>
    <row r="988">
      <c r="A988" s="39"/>
      <c r="B988" s="39"/>
      <c r="C988" s="39"/>
      <c r="D988" s="39"/>
      <c r="E988" s="39"/>
      <c r="F988" s="9"/>
    </row>
    <row r="989">
      <c r="A989" s="39"/>
      <c r="B989" s="39"/>
      <c r="C989" s="39"/>
      <c r="D989" s="39"/>
      <c r="E989" s="39"/>
      <c r="F989" s="9"/>
    </row>
    <row r="990">
      <c r="A990" s="39"/>
      <c r="B990" s="39"/>
      <c r="C990" s="39"/>
      <c r="D990" s="39"/>
      <c r="E990" s="39"/>
      <c r="F990" s="9"/>
    </row>
    <row r="991">
      <c r="A991" s="39"/>
      <c r="B991" s="39"/>
      <c r="C991" s="39"/>
      <c r="D991" s="39"/>
      <c r="E991" s="39"/>
      <c r="F991" s="9"/>
    </row>
    <row r="992">
      <c r="A992" s="39"/>
      <c r="B992" s="39"/>
      <c r="C992" s="39"/>
      <c r="D992" s="39"/>
      <c r="E992" s="39"/>
      <c r="F992" s="9"/>
    </row>
    <row r="993">
      <c r="A993" s="39"/>
      <c r="B993" s="39"/>
      <c r="C993" s="39"/>
      <c r="D993" s="39"/>
      <c r="E993" s="39"/>
      <c r="F993" s="9"/>
    </row>
    <row r="994">
      <c r="A994" s="39"/>
      <c r="B994" s="39"/>
      <c r="C994" s="39"/>
      <c r="D994" s="39"/>
      <c r="E994" s="39"/>
      <c r="F994" s="9"/>
    </row>
    <row r="995">
      <c r="A995" s="39"/>
      <c r="B995" s="39"/>
      <c r="C995" s="39"/>
      <c r="D995" s="39"/>
      <c r="E995" s="39"/>
      <c r="F995" s="9"/>
    </row>
    <row r="996">
      <c r="A996" s="39"/>
      <c r="B996" s="39"/>
      <c r="C996" s="39"/>
      <c r="D996" s="39"/>
      <c r="E996" s="39"/>
      <c r="F996" s="9"/>
    </row>
    <row r="997">
      <c r="A997" s="39"/>
      <c r="B997" s="39"/>
      <c r="C997" s="39"/>
      <c r="D997" s="39"/>
      <c r="E997" s="39"/>
      <c r="F997" s="9"/>
    </row>
    <row r="998">
      <c r="A998" s="39"/>
      <c r="B998" s="39"/>
      <c r="C998" s="39"/>
      <c r="D998" s="39"/>
      <c r="E998" s="39"/>
      <c r="F998" s="9"/>
    </row>
    <row r="999">
      <c r="A999" s="39"/>
      <c r="B999" s="39"/>
      <c r="C999" s="39"/>
      <c r="D999" s="39"/>
      <c r="E999" s="39"/>
      <c r="F999" s="9"/>
    </row>
    <row r="1000">
      <c r="A1000" s="39"/>
      <c r="B1000" s="39"/>
      <c r="C1000" s="39"/>
      <c r="D1000" s="39"/>
      <c r="E1000" s="39"/>
      <c r="F1000" s="9"/>
    </row>
    <row r="1001">
      <c r="A1001" s="39"/>
      <c r="B1001" s="39"/>
      <c r="C1001" s="39"/>
      <c r="D1001" s="39"/>
      <c r="E1001" s="39"/>
      <c r="F1001" s="9"/>
    </row>
  </sheetData>
  <mergeCells count="3">
    <mergeCell ref="A1:B1"/>
    <mergeCell ref="E1:F1"/>
    <mergeCell ref="C1:D1"/>
  </mergeCells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2022-12-24T17:23:11Z</dcterms:created>
  <dc:creator>Samantha Jones</dc:creator>
</cp:coreProperties>
</file>