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Bieber\AppData\Local\Microsoft\Windows\INetCache\Content.Outlook\1LIWA4WK\"/>
    </mc:Choice>
  </mc:AlternateContent>
  <xr:revisionPtr revIDLastSave="0" documentId="13_ncr:1_{2C9F65BB-A37F-4DA2-B73E-7453805D977D}" xr6:coauthVersionLast="47" xr6:coauthVersionMax="47" xr10:uidLastSave="{00000000-0000-0000-0000-000000000000}"/>
  <bookViews>
    <workbookView xWindow="-120" yWindow="-120" windowWidth="38640" windowHeight="21240" xr2:uid="{63ACB694-F92B-467E-B1D5-483760F80228}"/>
  </bookViews>
  <sheets>
    <sheet name="Tracking Report" sheetId="1" r:id="rId1"/>
  </sheets>
  <externalReferences>
    <externalReference r:id="rId2"/>
  </externalReferences>
  <definedNames>
    <definedName name="\A">'[1]IDIS COR Cover'!#REF!</definedName>
    <definedName name="_xlnm._FilterDatabase" localSheetId="0" hidden="1">'Tracking Report'!$A$14:$AJ$147</definedName>
    <definedName name="_xlnm.Print_Titles" localSheetId="0">'Tracking Report'!$9:$13</definedName>
    <definedName name="wrn.Final._.Estimate." hidden="1">{#N/A,#N/A,FALSE,"A";#N/A,#N/A,FALSE,"SUMMARY";#N/A,#N/A,FALSE,"WORK TASK ASSIGNMENTS";#N/A,#N/A,FALSE,"DIRLB";#N/A,#N/A,FALSE,"INDLB";#N/A,#N/A,FALSE,"EQUIP";#N/A,#N/A,FALSE,"MATLS";#N/A,#N/A,FALSE,"COST CODE TOTALS"}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7" i="1" l="1"/>
  <c r="E147" i="1"/>
  <c r="R137" i="1"/>
  <c r="S137" i="1"/>
  <c r="AD137" i="1"/>
  <c r="AE137" i="1"/>
  <c r="AF137" i="1"/>
  <c r="AG137" i="1"/>
  <c r="Q137" i="1"/>
  <c r="O137" i="1"/>
  <c r="AE140" i="1"/>
  <c r="T146" i="1" l="1"/>
  <c r="U146" i="1"/>
  <c r="V146" i="1" s="1"/>
  <c r="AA146" i="1"/>
  <c r="AC146" i="1"/>
  <c r="AH146" i="1" s="1"/>
  <c r="AI146" i="1"/>
  <c r="T140" i="1"/>
  <c r="U140" i="1"/>
  <c r="V140" i="1" s="1"/>
  <c r="AA140" i="1"/>
  <c r="AC140" i="1"/>
  <c r="AH140" i="1" s="1"/>
  <c r="AI140" i="1"/>
  <c r="T141" i="1"/>
  <c r="U141" i="1"/>
  <c r="X141" i="1" s="1"/>
  <c r="AA141" i="1"/>
  <c r="AC141" i="1"/>
  <c r="AH141" i="1" s="1"/>
  <c r="AI141" i="1"/>
  <c r="T142" i="1"/>
  <c r="U142" i="1"/>
  <c r="W142" i="1" s="1"/>
  <c r="AA142" i="1"/>
  <c r="AC142" i="1"/>
  <c r="AH142" i="1" s="1"/>
  <c r="AI142" i="1"/>
  <c r="T139" i="1"/>
  <c r="U139" i="1"/>
  <c r="V139" i="1" s="1"/>
  <c r="AA139" i="1"/>
  <c r="AC139" i="1"/>
  <c r="AH139" i="1" s="1"/>
  <c r="AI139" i="1"/>
  <c r="T143" i="1"/>
  <c r="U143" i="1"/>
  <c r="Y143" i="1" s="1"/>
  <c r="AA143" i="1"/>
  <c r="AC143" i="1"/>
  <c r="AH143" i="1" s="1"/>
  <c r="AI143" i="1"/>
  <c r="T144" i="1"/>
  <c r="U144" i="1"/>
  <c r="X144" i="1" s="1"/>
  <c r="AA144" i="1"/>
  <c r="AC144" i="1"/>
  <c r="AH144" i="1" s="1"/>
  <c r="AI144" i="1"/>
  <c r="T145" i="1"/>
  <c r="U145" i="1"/>
  <c r="W145" i="1" s="1"/>
  <c r="AA145" i="1"/>
  <c r="AC145" i="1"/>
  <c r="AH145" i="1" s="1"/>
  <c r="AI145" i="1"/>
  <c r="AI138" i="1"/>
  <c r="AC138" i="1"/>
  <c r="AA138" i="1"/>
  <c r="U138" i="1"/>
  <c r="T138" i="1"/>
  <c r="AG135" i="1"/>
  <c r="AF135" i="1"/>
  <c r="AE135" i="1"/>
  <c r="AD135" i="1"/>
  <c r="S135" i="1"/>
  <c r="R135" i="1"/>
  <c r="Q135" i="1"/>
  <c r="AI136" i="1"/>
  <c r="AI135" i="1" s="1"/>
  <c r="AC136" i="1"/>
  <c r="AH136" i="1" s="1"/>
  <c r="AH135" i="1" s="1"/>
  <c r="AA136" i="1"/>
  <c r="AA135" i="1" s="1"/>
  <c r="U136" i="1"/>
  <c r="V136" i="1" s="1"/>
  <c r="V135" i="1" s="1"/>
  <c r="T136" i="1"/>
  <c r="T135" i="1" s="1"/>
  <c r="AI134" i="1"/>
  <c r="AI133" i="1" s="1"/>
  <c r="AC134" i="1"/>
  <c r="AH134" i="1" s="1"/>
  <c r="AH133" i="1" s="1"/>
  <c r="AA134" i="1"/>
  <c r="AA133" i="1" s="1"/>
  <c r="U134" i="1"/>
  <c r="Y134" i="1" s="1"/>
  <c r="Y133" i="1" s="1"/>
  <c r="T134" i="1"/>
  <c r="T133" i="1" s="1"/>
  <c r="AG133" i="1"/>
  <c r="AG132" i="1" s="1"/>
  <c r="AF133" i="1"/>
  <c r="AF132" i="1" s="1"/>
  <c r="AE133" i="1"/>
  <c r="AD133" i="1"/>
  <c r="AD132" i="1" s="1"/>
  <c r="S133" i="1"/>
  <c r="S132" i="1" s="1"/>
  <c r="R133" i="1"/>
  <c r="R132" i="1" s="1"/>
  <c r="Q133" i="1"/>
  <c r="R119" i="1"/>
  <c r="R118" i="1" s="1"/>
  <c r="S119" i="1"/>
  <c r="S118" i="1" s="1"/>
  <c r="AD119" i="1"/>
  <c r="AD118" i="1" s="1"/>
  <c r="AE119" i="1"/>
  <c r="AE118" i="1" s="1"/>
  <c r="AF119" i="1"/>
  <c r="AF118" i="1" s="1"/>
  <c r="AG119" i="1"/>
  <c r="AG118" i="1" s="1"/>
  <c r="Q119" i="1"/>
  <c r="Q118" i="1" s="1"/>
  <c r="R116" i="1"/>
  <c r="S116" i="1"/>
  <c r="AD116" i="1"/>
  <c r="AE116" i="1"/>
  <c r="AF116" i="1"/>
  <c r="AG116" i="1"/>
  <c r="Q116" i="1"/>
  <c r="R127" i="1"/>
  <c r="S127" i="1"/>
  <c r="AD127" i="1"/>
  <c r="AE127" i="1"/>
  <c r="AF127" i="1"/>
  <c r="AG127" i="1"/>
  <c r="Q127" i="1"/>
  <c r="R124" i="1"/>
  <c r="S124" i="1"/>
  <c r="AD124" i="1"/>
  <c r="AE124" i="1"/>
  <c r="AF124" i="1"/>
  <c r="AG124" i="1"/>
  <c r="Q124" i="1"/>
  <c r="AI125" i="1"/>
  <c r="AC125" i="1"/>
  <c r="AH125" i="1" s="1"/>
  <c r="AA125" i="1"/>
  <c r="U125" i="1"/>
  <c r="Z125" i="1" s="1"/>
  <c r="T125" i="1"/>
  <c r="R122" i="1"/>
  <c r="S122" i="1"/>
  <c r="AD122" i="1"/>
  <c r="AE122" i="1"/>
  <c r="AF122" i="1"/>
  <c r="AG122" i="1"/>
  <c r="Q122" i="1"/>
  <c r="AI120" i="1"/>
  <c r="AI119" i="1" s="1"/>
  <c r="AI118" i="1" s="1"/>
  <c r="AC120" i="1"/>
  <c r="AH120" i="1" s="1"/>
  <c r="AH119" i="1" s="1"/>
  <c r="AH118" i="1" s="1"/>
  <c r="AA120" i="1"/>
  <c r="AA119" i="1" s="1"/>
  <c r="AA118" i="1" s="1"/>
  <c r="U120" i="1"/>
  <c r="W120" i="1" s="1"/>
  <c r="W119" i="1" s="1"/>
  <c r="W118" i="1" s="1"/>
  <c r="T120" i="1"/>
  <c r="T119" i="1" s="1"/>
  <c r="T118" i="1" s="1"/>
  <c r="R112" i="1"/>
  <c r="S112" i="1"/>
  <c r="AD112" i="1"/>
  <c r="AE112" i="1"/>
  <c r="AF112" i="1"/>
  <c r="AG112" i="1"/>
  <c r="Q112" i="1"/>
  <c r="O111" i="1"/>
  <c r="AD110" i="1"/>
  <c r="AD109" i="1"/>
  <c r="AD108" i="1"/>
  <c r="AG106" i="1"/>
  <c r="AF106" i="1"/>
  <c r="AE106" i="1"/>
  <c r="S106" i="1"/>
  <c r="R106" i="1"/>
  <c r="Q106" i="1"/>
  <c r="R101" i="1"/>
  <c r="S101" i="1"/>
  <c r="AD101" i="1"/>
  <c r="AE101" i="1"/>
  <c r="AF101" i="1"/>
  <c r="AG101" i="1"/>
  <c r="Q101" i="1"/>
  <c r="T104" i="1"/>
  <c r="U104" i="1"/>
  <c r="Z104" i="1" s="1"/>
  <c r="AA104" i="1"/>
  <c r="AC104" i="1"/>
  <c r="AH104" i="1" s="1"/>
  <c r="AI104" i="1"/>
  <c r="T105" i="1"/>
  <c r="U105" i="1"/>
  <c r="X105" i="1" s="1"/>
  <c r="AA105" i="1"/>
  <c r="AC105" i="1"/>
  <c r="AH105" i="1" s="1"/>
  <c r="AI105" i="1"/>
  <c r="T107" i="1"/>
  <c r="U107" i="1"/>
  <c r="V107" i="1" s="1"/>
  <c r="AA107" i="1"/>
  <c r="AC107" i="1"/>
  <c r="AH107" i="1" s="1"/>
  <c r="AI107" i="1"/>
  <c r="T108" i="1"/>
  <c r="U108" i="1"/>
  <c r="V108" i="1" s="1"/>
  <c r="AA108" i="1"/>
  <c r="AC108" i="1"/>
  <c r="T109" i="1"/>
  <c r="U109" i="1"/>
  <c r="Y109" i="1" s="1"/>
  <c r="AA109" i="1"/>
  <c r="AC109" i="1"/>
  <c r="O100" i="1"/>
  <c r="R97" i="1"/>
  <c r="S97" i="1"/>
  <c r="AD97" i="1"/>
  <c r="AE97" i="1"/>
  <c r="AF97" i="1"/>
  <c r="AG97" i="1"/>
  <c r="Q97" i="1"/>
  <c r="R94" i="1"/>
  <c r="S94" i="1"/>
  <c r="AD94" i="1"/>
  <c r="AE94" i="1"/>
  <c r="AF94" i="1"/>
  <c r="AG94" i="1"/>
  <c r="Q94" i="1"/>
  <c r="R92" i="1"/>
  <c r="S92" i="1"/>
  <c r="AD92" i="1"/>
  <c r="AE92" i="1"/>
  <c r="AF92" i="1"/>
  <c r="AG92" i="1"/>
  <c r="Q92" i="1"/>
  <c r="R88" i="1"/>
  <c r="S88" i="1"/>
  <c r="AD88" i="1"/>
  <c r="AE88" i="1"/>
  <c r="AF88" i="1"/>
  <c r="AG88" i="1"/>
  <c r="Q88" i="1"/>
  <c r="R86" i="1"/>
  <c r="S86" i="1"/>
  <c r="AD86" i="1"/>
  <c r="AE86" i="1"/>
  <c r="AF86" i="1"/>
  <c r="AG86" i="1"/>
  <c r="Q86" i="1"/>
  <c r="Q132" i="1" l="1"/>
  <c r="T137" i="1"/>
  <c r="T132" i="1" s="1"/>
  <c r="AA137" i="1"/>
  <c r="AA132" i="1" s="1"/>
  <c r="Y138" i="1"/>
  <c r="U137" i="1"/>
  <c r="AH138" i="1"/>
  <c r="AH137" i="1" s="1"/>
  <c r="AC137" i="1"/>
  <c r="AH132" i="1"/>
  <c r="AE132" i="1"/>
  <c r="AI137" i="1"/>
  <c r="AI132" i="1" s="1"/>
  <c r="Z146" i="1"/>
  <c r="Y146" i="1"/>
  <c r="W146" i="1"/>
  <c r="X146" i="1"/>
  <c r="V143" i="1"/>
  <c r="W144" i="1"/>
  <c r="Z141" i="1"/>
  <c r="V142" i="1"/>
  <c r="Y141" i="1"/>
  <c r="W141" i="1"/>
  <c r="V141" i="1"/>
  <c r="Z140" i="1"/>
  <c r="Z142" i="1"/>
  <c r="Y140" i="1"/>
  <c r="Y142" i="1"/>
  <c r="X140" i="1"/>
  <c r="X142" i="1"/>
  <c r="W140" i="1"/>
  <c r="Z144" i="1"/>
  <c r="Y144" i="1"/>
  <c r="Z143" i="1"/>
  <c r="V144" i="1"/>
  <c r="X143" i="1"/>
  <c r="W143" i="1"/>
  <c r="Z139" i="1"/>
  <c r="Y139" i="1"/>
  <c r="X139" i="1"/>
  <c r="W139" i="1"/>
  <c r="X109" i="1"/>
  <c r="U133" i="1"/>
  <c r="V145" i="1"/>
  <c r="AC135" i="1"/>
  <c r="Z145" i="1"/>
  <c r="Y145" i="1"/>
  <c r="X145" i="1"/>
  <c r="Z138" i="1"/>
  <c r="S111" i="1"/>
  <c r="V138" i="1"/>
  <c r="Q121" i="1"/>
  <c r="U135" i="1"/>
  <c r="W138" i="1"/>
  <c r="X138" i="1"/>
  <c r="X137" i="1" s="1"/>
  <c r="AC133" i="1"/>
  <c r="Y136" i="1"/>
  <c r="Z136" i="1"/>
  <c r="Z135" i="1" s="1"/>
  <c r="W136" i="1"/>
  <c r="W135" i="1" s="1"/>
  <c r="X136" i="1"/>
  <c r="X135" i="1" s="1"/>
  <c r="Z134" i="1"/>
  <c r="Z133" i="1" s="1"/>
  <c r="V134" i="1"/>
  <c r="W134" i="1"/>
  <c r="W133" i="1" s="1"/>
  <c r="X134" i="1"/>
  <c r="X133" i="1" s="1"/>
  <c r="S121" i="1"/>
  <c r="R121" i="1"/>
  <c r="AF121" i="1"/>
  <c r="AE121" i="1"/>
  <c r="AD121" i="1"/>
  <c r="AG121" i="1"/>
  <c r="AC119" i="1"/>
  <c r="AC118" i="1" s="1"/>
  <c r="U119" i="1"/>
  <c r="U118" i="1" s="1"/>
  <c r="AE100" i="1"/>
  <c r="W125" i="1"/>
  <c r="X125" i="1"/>
  <c r="Y125" i="1"/>
  <c r="V125" i="1"/>
  <c r="Q100" i="1"/>
  <c r="AF100" i="1"/>
  <c r="X104" i="1"/>
  <c r="W104" i="1"/>
  <c r="S100" i="1"/>
  <c r="AD106" i="1"/>
  <c r="AD100" i="1" s="1"/>
  <c r="W109" i="1"/>
  <c r="V109" i="1"/>
  <c r="Q111" i="1"/>
  <c r="AG111" i="1"/>
  <c r="AF111" i="1"/>
  <c r="AE111" i="1"/>
  <c r="AD111" i="1"/>
  <c r="R111" i="1"/>
  <c r="X120" i="1"/>
  <c r="X119" i="1" s="1"/>
  <c r="X118" i="1" s="1"/>
  <c r="Y120" i="1"/>
  <c r="Y119" i="1" s="1"/>
  <c r="Y118" i="1" s="1"/>
  <c r="Z120" i="1"/>
  <c r="Z119" i="1" s="1"/>
  <c r="Z118" i="1" s="1"/>
  <c r="V120" i="1"/>
  <c r="V119" i="1" s="1"/>
  <c r="V118" i="1" s="1"/>
  <c r="W105" i="1"/>
  <c r="AH109" i="1"/>
  <c r="X107" i="1"/>
  <c r="W107" i="1"/>
  <c r="R100" i="1"/>
  <c r="AG100" i="1"/>
  <c r="AI109" i="1"/>
  <c r="AI108" i="1"/>
  <c r="Z107" i="1"/>
  <c r="Y107" i="1"/>
  <c r="Y104" i="1"/>
  <c r="AH108" i="1"/>
  <c r="Y105" i="1"/>
  <c r="V105" i="1"/>
  <c r="Z105" i="1"/>
  <c r="V104" i="1"/>
  <c r="Y108" i="1"/>
  <c r="X108" i="1"/>
  <c r="Z108" i="1"/>
  <c r="Z109" i="1"/>
  <c r="W108" i="1"/>
  <c r="AG67" i="1"/>
  <c r="Y137" i="1" l="1"/>
  <c r="V137" i="1"/>
  <c r="U132" i="1"/>
  <c r="W137" i="1"/>
  <c r="W132" i="1"/>
  <c r="Z137" i="1"/>
  <c r="Z132" i="1" s="1"/>
  <c r="X132" i="1"/>
  <c r="AC132" i="1"/>
  <c r="AB146" i="1"/>
  <c r="AJ146" i="1" s="1"/>
  <c r="AB139" i="1"/>
  <c r="AJ139" i="1" s="1"/>
  <c r="AB141" i="1"/>
  <c r="AJ141" i="1" s="1"/>
  <c r="AB142" i="1"/>
  <c r="AJ142" i="1" s="1"/>
  <c r="AB140" i="1"/>
  <c r="AJ140" i="1" s="1"/>
  <c r="AB143" i="1"/>
  <c r="AJ143" i="1" s="1"/>
  <c r="AB144" i="1"/>
  <c r="AJ144" i="1" s="1"/>
  <c r="AB145" i="1"/>
  <c r="AJ145" i="1" s="1"/>
  <c r="AB138" i="1"/>
  <c r="AB136" i="1"/>
  <c r="Y135" i="1"/>
  <c r="Y132" i="1" s="1"/>
  <c r="V133" i="1"/>
  <c r="V132" i="1" s="1"/>
  <c r="AB134" i="1"/>
  <c r="AB107" i="1"/>
  <c r="AJ107" i="1" s="1"/>
  <c r="AB125" i="1"/>
  <c r="AB109" i="1"/>
  <c r="AJ109" i="1" s="1"/>
  <c r="AB120" i="1"/>
  <c r="AB104" i="1"/>
  <c r="AJ104" i="1" s="1"/>
  <c r="AB108" i="1"/>
  <c r="AJ108" i="1" s="1"/>
  <c r="AB105" i="1"/>
  <c r="AJ105" i="1" s="1"/>
  <c r="AD73" i="1"/>
  <c r="AD67" i="1" s="1"/>
  <c r="AE73" i="1"/>
  <c r="AE67" i="1" s="1"/>
  <c r="AF73" i="1"/>
  <c r="AF67" i="1" s="1"/>
  <c r="R73" i="1"/>
  <c r="Q73" i="1"/>
  <c r="T84" i="1"/>
  <c r="U84" i="1"/>
  <c r="V84" i="1" s="1"/>
  <c r="AA84" i="1"/>
  <c r="AC84" i="1"/>
  <c r="AH84" i="1" s="1"/>
  <c r="AI84" i="1"/>
  <c r="T85" i="1"/>
  <c r="U85" i="1"/>
  <c r="Y85" i="1" s="1"/>
  <c r="AA85" i="1"/>
  <c r="AC85" i="1"/>
  <c r="AH85" i="1" s="1"/>
  <c r="AI85" i="1"/>
  <c r="T87" i="1"/>
  <c r="T86" i="1" s="1"/>
  <c r="U87" i="1"/>
  <c r="Y87" i="1" s="1"/>
  <c r="Y86" i="1" s="1"/>
  <c r="AA87" i="1"/>
  <c r="AA86" i="1" s="1"/>
  <c r="AC87" i="1"/>
  <c r="AC86" i="1" s="1"/>
  <c r="AI87" i="1"/>
  <c r="AI86" i="1" s="1"/>
  <c r="T89" i="1"/>
  <c r="U89" i="1"/>
  <c r="W89" i="1" s="1"/>
  <c r="AA89" i="1"/>
  <c r="AC89" i="1"/>
  <c r="AI89" i="1"/>
  <c r="T90" i="1"/>
  <c r="U90" i="1"/>
  <c r="V90" i="1" s="1"/>
  <c r="AA90" i="1"/>
  <c r="AC90" i="1"/>
  <c r="AH90" i="1" s="1"/>
  <c r="AI90" i="1"/>
  <c r="T91" i="1"/>
  <c r="U91" i="1"/>
  <c r="Y91" i="1" s="1"/>
  <c r="AA91" i="1"/>
  <c r="AC91" i="1"/>
  <c r="AH91" i="1" s="1"/>
  <c r="AI91" i="1"/>
  <c r="T93" i="1"/>
  <c r="T92" i="1" s="1"/>
  <c r="U93" i="1"/>
  <c r="U92" i="1" s="1"/>
  <c r="AA93" i="1"/>
  <c r="AA92" i="1" s="1"/>
  <c r="AC93" i="1"/>
  <c r="AC92" i="1" s="1"/>
  <c r="AI93" i="1"/>
  <c r="AI92" i="1" s="1"/>
  <c r="T95" i="1"/>
  <c r="U95" i="1"/>
  <c r="AA95" i="1"/>
  <c r="AC95" i="1"/>
  <c r="AH95" i="1" s="1"/>
  <c r="AI95" i="1"/>
  <c r="T96" i="1"/>
  <c r="U96" i="1"/>
  <c r="X96" i="1" s="1"/>
  <c r="AA96" i="1"/>
  <c r="AC96" i="1"/>
  <c r="AH96" i="1" s="1"/>
  <c r="AI96" i="1"/>
  <c r="T98" i="1"/>
  <c r="U98" i="1"/>
  <c r="W98" i="1" s="1"/>
  <c r="AA98" i="1"/>
  <c r="AC98" i="1"/>
  <c r="AI98" i="1"/>
  <c r="T99" i="1"/>
  <c r="U99" i="1"/>
  <c r="W99" i="1" s="1"/>
  <c r="AA99" i="1"/>
  <c r="AC99" i="1"/>
  <c r="AH99" i="1" s="1"/>
  <c r="AI99" i="1"/>
  <c r="S73" i="1"/>
  <c r="P73" i="1"/>
  <c r="O73" i="1"/>
  <c r="T74" i="1"/>
  <c r="U74" i="1"/>
  <c r="Z74" i="1" s="1"/>
  <c r="AA74" i="1"/>
  <c r="AC74" i="1"/>
  <c r="AH74" i="1" s="1"/>
  <c r="AI74" i="1"/>
  <c r="T75" i="1"/>
  <c r="U75" i="1"/>
  <c r="X75" i="1" s="1"/>
  <c r="AA75" i="1"/>
  <c r="AC75" i="1"/>
  <c r="AH75" i="1" s="1"/>
  <c r="AI75" i="1"/>
  <c r="T76" i="1"/>
  <c r="U76" i="1"/>
  <c r="Z76" i="1" s="1"/>
  <c r="AA76" i="1"/>
  <c r="AC76" i="1"/>
  <c r="AH76" i="1" s="1"/>
  <c r="AI76" i="1"/>
  <c r="T77" i="1"/>
  <c r="U77" i="1"/>
  <c r="V77" i="1" s="1"/>
  <c r="AA77" i="1"/>
  <c r="AC77" i="1"/>
  <c r="AH77" i="1" s="1"/>
  <c r="AI77" i="1"/>
  <c r="T78" i="1"/>
  <c r="U78" i="1"/>
  <c r="V78" i="1" s="1"/>
  <c r="AA78" i="1"/>
  <c r="AC78" i="1"/>
  <c r="AH78" i="1" s="1"/>
  <c r="AI78" i="1"/>
  <c r="T79" i="1"/>
  <c r="U79" i="1"/>
  <c r="Y79" i="1" s="1"/>
  <c r="AA79" i="1"/>
  <c r="AC79" i="1"/>
  <c r="AH79" i="1" s="1"/>
  <c r="AI79" i="1"/>
  <c r="T80" i="1"/>
  <c r="U80" i="1"/>
  <c r="W80" i="1" s="1"/>
  <c r="AA80" i="1"/>
  <c r="AC80" i="1"/>
  <c r="AH80" i="1" s="1"/>
  <c r="AI80" i="1"/>
  <c r="T81" i="1"/>
  <c r="U81" i="1"/>
  <c r="Y81" i="1" s="1"/>
  <c r="AA81" i="1"/>
  <c r="AC81" i="1"/>
  <c r="AH81" i="1" s="1"/>
  <c r="AI81" i="1"/>
  <c r="T82" i="1"/>
  <c r="U82" i="1"/>
  <c r="Z82" i="1" s="1"/>
  <c r="AA82" i="1"/>
  <c r="AC82" i="1"/>
  <c r="AH82" i="1" s="1"/>
  <c r="AI82" i="1"/>
  <c r="Q68" i="1"/>
  <c r="AI68" i="1"/>
  <c r="S68" i="1"/>
  <c r="R68" i="1"/>
  <c r="P68" i="1"/>
  <c r="O68" i="1"/>
  <c r="AJ138" i="1" l="1"/>
  <c r="AJ137" i="1" s="1"/>
  <c r="AB137" i="1"/>
  <c r="AJ136" i="1"/>
  <c r="AJ135" i="1" s="1"/>
  <c r="AB135" i="1"/>
  <c r="AJ134" i="1"/>
  <c r="AJ133" i="1" s="1"/>
  <c r="AJ132" i="1" s="1"/>
  <c r="AB133" i="1"/>
  <c r="AB132" i="1" s="1"/>
  <c r="Y90" i="1"/>
  <c r="AJ120" i="1"/>
  <c r="AJ119" i="1" s="1"/>
  <c r="AJ118" i="1" s="1"/>
  <c r="AB119" i="1"/>
  <c r="AB118" i="1" s="1"/>
  <c r="AJ125" i="1"/>
  <c r="AI73" i="1"/>
  <c r="O67" i="1"/>
  <c r="Z93" i="1"/>
  <c r="Z92" i="1" s="1"/>
  <c r="V89" i="1"/>
  <c r="Y93" i="1"/>
  <c r="Y92" i="1" s="1"/>
  <c r="V99" i="1"/>
  <c r="W93" i="1"/>
  <c r="W92" i="1" s="1"/>
  <c r="AC88" i="1"/>
  <c r="V93" i="1"/>
  <c r="V92" i="1" s="1"/>
  <c r="AA88" i="1"/>
  <c r="T73" i="1"/>
  <c r="AH93" i="1"/>
  <c r="AH92" i="1" s="1"/>
  <c r="X93" i="1"/>
  <c r="X92" i="1" s="1"/>
  <c r="AI88" i="1"/>
  <c r="Z98" i="1"/>
  <c r="Y98" i="1"/>
  <c r="S67" i="1"/>
  <c r="T68" i="1"/>
  <c r="W90" i="1"/>
  <c r="W87" i="1"/>
  <c r="W86" i="1" s="1"/>
  <c r="U86" i="1"/>
  <c r="AI94" i="1"/>
  <c r="AH89" i="1"/>
  <c r="AH88" i="1" s="1"/>
  <c r="AH94" i="1"/>
  <c r="AC94" i="1"/>
  <c r="AC68" i="1"/>
  <c r="AH68" i="1" s="1"/>
  <c r="R67" i="1"/>
  <c r="AI97" i="1"/>
  <c r="AA94" i="1"/>
  <c r="Z89" i="1"/>
  <c r="X77" i="1"/>
  <c r="AH98" i="1"/>
  <c r="AH97" i="1" s="1"/>
  <c r="AC97" i="1"/>
  <c r="V95" i="1"/>
  <c r="U94" i="1"/>
  <c r="X89" i="1"/>
  <c r="AA97" i="1"/>
  <c r="T94" i="1"/>
  <c r="Y89" i="1"/>
  <c r="U88" i="1"/>
  <c r="T88" i="1"/>
  <c r="W97" i="1"/>
  <c r="V98" i="1"/>
  <c r="U97" i="1"/>
  <c r="Q67" i="1"/>
  <c r="Y82" i="1"/>
  <c r="T97" i="1"/>
  <c r="Z90" i="1"/>
  <c r="AH87" i="1"/>
  <c r="AH86" i="1" s="1"/>
  <c r="Y95" i="1"/>
  <c r="W95" i="1"/>
  <c r="X95" i="1"/>
  <c r="X94" i="1" s="1"/>
  <c r="Z95" i="1"/>
  <c r="X87" i="1"/>
  <c r="X86" i="1" s="1"/>
  <c r="V87" i="1"/>
  <c r="V86" i="1" s="1"/>
  <c r="Z87" i="1"/>
  <c r="Z86" i="1" s="1"/>
  <c r="W77" i="1"/>
  <c r="X85" i="1"/>
  <c r="W85" i="1"/>
  <c r="Z85" i="1"/>
  <c r="V85" i="1"/>
  <c r="W82" i="1"/>
  <c r="Z80" i="1"/>
  <c r="X80" i="1"/>
  <c r="X79" i="1"/>
  <c r="W76" i="1"/>
  <c r="W96" i="1"/>
  <c r="X91" i="1"/>
  <c r="V96" i="1"/>
  <c r="W91" i="1"/>
  <c r="X98" i="1"/>
  <c r="V91" i="1"/>
  <c r="Y99" i="1"/>
  <c r="X99" i="1"/>
  <c r="Z99" i="1"/>
  <c r="Z84" i="1"/>
  <c r="Y84" i="1"/>
  <c r="X84" i="1"/>
  <c r="W84" i="1"/>
  <c r="Z96" i="1"/>
  <c r="X90" i="1"/>
  <c r="Y96" i="1"/>
  <c r="Z91" i="1"/>
  <c r="V81" i="1"/>
  <c r="X74" i="1"/>
  <c r="X82" i="1"/>
  <c r="Y80" i="1"/>
  <c r="V82" i="1"/>
  <c r="V80" i="1"/>
  <c r="Z77" i="1"/>
  <c r="Y77" i="1"/>
  <c r="Z75" i="1"/>
  <c r="W74" i="1"/>
  <c r="V74" i="1"/>
  <c r="W79" i="1"/>
  <c r="Y75" i="1"/>
  <c r="V79" i="1"/>
  <c r="W75" i="1"/>
  <c r="V75" i="1"/>
  <c r="V76" i="1"/>
  <c r="Y74" i="1"/>
  <c r="X81" i="1"/>
  <c r="Y76" i="1"/>
  <c r="W81" i="1"/>
  <c r="X76" i="1"/>
  <c r="Z78" i="1"/>
  <c r="Y78" i="1"/>
  <c r="X78" i="1"/>
  <c r="Z79" i="1"/>
  <c r="W78" i="1"/>
  <c r="Z81" i="1"/>
  <c r="Q60" i="1"/>
  <c r="AD63" i="1"/>
  <c r="AI63" i="1" s="1"/>
  <c r="AD62" i="1"/>
  <c r="AI62" i="1" s="1"/>
  <c r="AD61" i="1"/>
  <c r="AI61" i="1" s="1"/>
  <c r="AD50" i="1"/>
  <c r="AD38" i="1" s="1"/>
  <c r="AE50" i="1"/>
  <c r="AE38" i="1" s="1"/>
  <c r="AF50" i="1"/>
  <c r="AF38" i="1" s="1"/>
  <c r="AG50" i="1"/>
  <c r="AG38" i="1" s="1"/>
  <c r="S50" i="1"/>
  <c r="S47" i="1"/>
  <c r="S44" i="1"/>
  <c r="S39" i="1"/>
  <c r="R39" i="1"/>
  <c r="R44" i="1"/>
  <c r="R47" i="1"/>
  <c r="R50" i="1"/>
  <c r="Q50" i="1"/>
  <c r="Q47" i="1"/>
  <c r="Q44" i="1"/>
  <c r="Q39" i="1"/>
  <c r="AI60" i="1"/>
  <c r="S60" i="1"/>
  <c r="R60" i="1"/>
  <c r="AC60" i="1" s="1"/>
  <c r="AH60" i="1" s="1"/>
  <c r="O60" i="1"/>
  <c r="P50" i="1"/>
  <c r="O50" i="1"/>
  <c r="P47" i="1"/>
  <c r="O47" i="1"/>
  <c r="P44" i="1"/>
  <c r="O44" i="1"/>
  <c r="P39" i="1"/>
  <c r="O39" i="1"/>
  <c r="T55" i="1"/>
  <c r="U55" i="1"/>
  <c r="V55" i="1" s="1"/>
  <c r="AA55" i="1"/>
  <c r="AC55" i="1"/>
  <c r="AH55" i="1" s="1"/>
  <c r="AI55" i="1"/>
  <c r="T56" i="1"/>
  <c r="U56" i="1"/>
  <c r="X56" i="1" s="1"/>
  <c r="AA56" i="1"/>
  <c r="AC56" i="1"/>
  <c r="AH56" i="1" s="1"/>
  <c r="AI56" i="1"/>
  <c r="T57" i="1"/>
  <c r="U57" i="1"/>
  <c r="Y57" i="1" s="1"/>
  <c r="AA57" i="1"/>
  <c r="AC57" i="1"/>
  <c r="AH57" i="1" s="1"/>
  <c r="AI57" i="1"/>
  <c r="T58" i="1"/>
  <c r="U58" i="1"/>
  <c r="V58" i="1" s="1"/>
  <c r="AA58" i="1"/>
  <c r="AC58" i="1"/>
  <c r="AH58" i="1" s="1"/>
  <c r="AI58" i="1"/>
  <c r="T59" i="1"/>
  <c r="U59" i="1"/>
  <c r="V59" i="1" s="1"/>
  <c r="AA59" i="1"/>
  <c r="AC59" i="1"/>
  <c r="AH59" i="1" s="1"/>
  <c r="AI59" i="1"/>
  <c r="T61" i="1"/>
  <c r="U61" i="1"/>
  <c r="W61" i="1" s="1"/>
  <c r="AA61" i="1"/>
  <c r="AC61" i="1"/>
  <c r="T62" i="1"/>
  <c r="U62" i="1"/>
  <c r="Z62" i="1" s="1"/>
  <c r="AA62" i="1"/>
  <c r="AC62" i="1"/>
  <c r="AI47" i="1"/>
  <c r="T46" i="1"/>
  <c r="AI44" i="1"/>
  <c r="AI39" i="1"/>
  <c r="T43" i="1"/>
  <c r="U43" i="1"/>
  <c r="V43" i="1" s="1"/>
  <c r="AA43" i="1"/>
  <c r="AC43" i="1"/>
  <c r="AH43" i="1" s="1"/>
  <c r="AI43" i="1"/>
  <c r="T45" i="1"/>
  <c r="U45" i="1"/>
  <c r="V45" i="1" s="1"/>
  <c r="AA45" i="1"/>
  <c r="AC45" i="1"/>
  <c r="AH45" i="1" s="1"/>
  <c r="AI45" i="1"/>
  <c r="U46" i="1"/>
  <c r="V46" i="1" s="1"/>
  <c r="AA46" i="1"/>
  <c r="AC46" i="1"/>
  <c r="AH46" i="1" s="1"/>
  <c r="AI46" i="1"/>
  <c r="T48" i="1"/>
  <c r="U48" i="1"/>
  <c r="W48" i="1" s="1"/>
  <c r="AA48" i="1"/>
  <c r="AC48" i="1"/>
  <c r="AH48" i="1" s="1"/>
  <c r="AI48" i="1"/>
  <c r="T49" i="1"/>
  <c r="U49" i="1"/>
  <c r="V49" i="1" s="1"/>
  <c r="AA49" i="1"/>
  <c r="AC49" i="1"/>
  <c r="AH49" i="1" s="1"/>
  <c r="AI49" i="1"/>
  <c r="T51" i="1"/>
  <c r="U51" i="1"/>
  <c r="V51" i="1" s="1"/>
  <c r="AA51" i="1"/>
  <c r="AC51" i="1"/>
  <c r="AH51" i="1" s="1"/>
  <c r="AI51" i="1"/>
  <c r="T52" i="1"/>
  <c r="U52" i="1"/>
  <c r="V52" i="1" s="1"/>
  <c r="AA52" i="1"/>
  <c r="AC52" i="1"/>
  <c r="AH52" i="1" s="1"/>
  <c r="AI52" i="1"/>
  <c r="T53" i="1"/>
  <c r="U53" i="1"/>
  <c r="V53" i="1" s="1"/>
  <c r="AA53" i="1"/>
  <c r="AC53" i="1"/>
  <c r="AH53" i="1" s="1"/>
  <c r="AI53" i="1"/>
  <c r="T40" i="1"/>
  <c r="U40" i="1"/>
  <c r="V40" i="1" s="1"/>
  <c r="AA40" i="1"/>
  <c r="AC40" i="1"/>
  <c r="AH40" i="1" s="1"/>
  <c r="AI40" i="1"/>
  <c r="T41" i="1"/>
  <c r="U41" i="1"/>
  <c r="Y41" i="1" s="1"/>
  <c r="AA41" i="1"/>
  <c r="AC41" i="1"/>
  <c r="AH41" i="1" s="1"/>
  <c r="AI41" i="1"/>
  <c r="T42" i="1"/>
  <c r="U42" i="1"/>
  <c r="Z42" i="1" s="1"/>
  <c r="AA42" i="1"/>
  <c r="AC42" i="1"/>
  <c r="AH42" i="1" s="1"/>
  <c r="AI42" i="1"/>
  <c r="T54" i="1"/>
  <c r="U54" i="1"/>
  <c r="W54" i="1" s="1"/>
  <c r="AA54" i="1"/>
  <c r="AC54" i="1"/>
  <c r="AH54" i="1" s="1"/>
  <c r="AI54" i="1"/>
  <c r="T63" i="1"/>
  <c r="U63" i="1"/>
  <c r="V63" i="1" s="1"/>
  <c r="AA63" i="1"/>
  <c r="AC63" i="1"/>
  <c r="T64" i="1"/>
  <c r="U64" i="1"/>
  <c r="Y64" i="1" s="1"/>
  <c r="AA64" i="1"/>
  <c r="AC64" i="1"/>
  <c r="AH64" i="1" s="1"/>
  <c r="AI64" i="1"/>
  <c r="T65" i="1"/>
  <c r="U65" i="1"/>
  <c r="V65" i="1" s="1"/>
  <c r="AA65" i="1"/>
  <c r="AC65" i="1"/>
  <c r="AH65" i="1" s="1"/>
  <c r="AI65" i="1"/>
  <c r="T66" i="1"/>
  <c r="U66" i="1"/>
  <c r="Y66" i="1" s="1"/>
  <c r="AA66" i="1"/>
  <c r="AC66" i="1"/>
  <c r="AH66" i="1" s="1"/>
  <c r="AI66" i="1"/>
  <c r="T69" i="1"/>
  <c r="U69" i="1"/>
  <c r="AA69" i="1"/>
  <c r="AC69" i="1"/>
  <c r="AH69" i="1" s="1"/>
  <c r="AI69" i="1"/>
  <c r="T70" i="1"/>
  <c r="U70" i="1"/>
  <c r="V70" i="1" s="1"/>
  <c r="AA70" i="1"/>
  <c r="AC70" i="1"/>
  <c r="AH70" i="1" s="1"/>
  <c r="AI70" i="1"/>
  <c r="Q31" i="1"/>
  <c r="R31" i="1"/>
  <c r="S31" i="1"/>
  <c r="AD31" i="1"/>
  <c r="AE31" i="1"/>
  <c r="AF31" i="1"/>
  <c r="AG31" i="1"/>
  <c r="AI36" i="1"/>
  <c r="AC36" i="1"/>
  <c r="AH36" i="1" s="1"/>
  <c r="AA36" i="1"/>
  <c r="U36" i="1"/>
  <c r="T36" i="1"/>
  <c r="AI34" i="1"/>
  <c r="AC34" i="1"/>
  <c r="AH34" i="1" s="1"/>
  <c r="AA34" i="1"/>
  <c r="U34" i="1"/>
  <c r="T34" i="1"/>
  <c r="Y88" i="1" l="1"/>
  <c r="V88" i="1"/>
  <c r="AI67" i="1"/>
  <c r="V97" i="1"/>
  <c r="AB93" i="1"/>
  <c r="AB92" i="1" s="1"/>
  <c r="Z97" i="1"/>
  <c r="AB77" i="1"/>
  <c r="AJ77" i="1" s="1"/>
  <c r="T67" i="1"/>
  <c r="AB90" i="1"/>
  <c r="AJ90" i="1" s="1"/>
  <c r="W94" i="1"/>
  <c r="AB85" i="1"/>
  <c r="AJ85" i="1" s="1"/>
  <c r="W88" i="1"/>
  <c r="V94" i="1"/>
  <c r="AB87" i="1"/>
  <c r="AB86" i="1" s="1"/>
  <c r="Z88" i="1"/>
  <c r="Y94" i="1"/>
  <c r="AB89" i="1"/>
  <c r="Z94" i="1"/>
  <c r="AB99" i="1"/>
  <c r="AJ99" i="1" s="1"/>
  <c r="Y97" i="1"/>
  <c r="X88" i="1"/>
  <c r="AB98" i="1"/>
  <c r="X97" i="1"/>
  <c r="AB96" i="1"/>
  <c r="AJ96" i="1" s="1"/>
  <c r="AB95" i="1"/>
  <c r="AB91" i="1"/>
  <c r="AB84" i="1"/>
  <c r="AJ84" i="1" s="1"/>
  <c r="AB82" i="1"/>
  <c r="AJ82" i="1" s="1"/>
  <c r="AB80" i="1"/>
  <c r="AJ80" i="1" s="1"/>
  <c r="AB79" i="1"/>
  <c r="AJ79" i="1" s="1"/>
  <c r="AB78" i="1"/>
  <c r="AJ78" i="1" s="1"/>
  <c r="AB75" i="1"/>
  <c r="AJ75" i="1" s="1"/>
  <c r="AH62" i="1"/>
  <c r="AH61" i="1"/>
  <c r="AB74" i="1"/>
  <c r="AB76" i="1"/>
  <c r="AJ76" i="1" s="1"/>
  <c r="AB81" i="1"/>
  <c r="AJ81" i="1" s="1"/>
  <c r="AA60" i="1"/>
  <c r="AH63" i="1"/>
  <c r="Z69" i="1"/>
  <c r="Z45" i="1"/>
  <c r="Y70" i="1"/>
  <c r="S38" i="1"/>
  <c r="AA50" i="1"/>
  <c r="T47" i="1"/>
  <c r="U60" i="1"/>
  <c r="Y45" i="1"/>
  <c r="Y62" i="1"/>
  <c r="Q38" i="1"/>
  <c r="W42" i="1"/>
  <c r="X45" i="1"/>
  <c r="X62" i="1"/>
  <c r="AA44" i="1"/>
  <c r="T44" i="1"/>
  <c r="W56" i="1"/>
  <c r="T50" i="1"/>
  <c r="V62" i="1"/>
  <c r="T60" i="1"/>
  <c r="X57" i="1"/>
  <c r="AI50" i="1"/>
  <c r="AI38" i="1" s="1"/>
  <c r="W57" i="1"/>
  <c r="O38" i="1"/>
  <c r="V57" i="1"/>
  <c r="AH50" i="1"/>
  <c r="AC39" i="1"/>
  <c r="R38" i="1"/>
  <c r="T39" i="1"/>
  <c r="U39" i="1"/>
  <c r="Y39" i="1" s="1"/>
  <c r="AC50" i="1"/>
  <c r="V56" i="1"/>
  <c r="U44" i="1"/>
  <c r="U47" i="1"/>
  <c r="U50" i="1"/>
  <c r="V61" i="1"/>
  <c r="Z57" i="1"/>
  <c r="V69" i="1"/>
  <c r="AA39" i="1"/>
  <c r="Z59" i="1"/>
  <c r="Z58" i="1"/>
  <c r="Y58" i="1"/>
  <c r="X58" i="1"/>
  <c r="W58" i="1"/>
  <c r="Z53" i="1"/>
  <c r="X53" i="1"/>
  <c r="W52" i="1"/>
  <c r="X51" i="1"/>
  <c r="W62" i="1"/>
  <c r="Y59" i="1"/>
  <c r="X59" i="1"/>
  <c r="W59" i="1"/>
  <c r="Z55" i="1"/>
  <c r="Y55" i="1"/>
  <c r="Z61" i="1"/>
  <c r="Z60" i="1" s="1"/>
  <c r="X55" i="1"/>
  <c r="Y61" i="1"/>
  <c r="Z56" i="1"/>
  <c r="W55" i="1"/>
  <c r="X61" i="1"/>
  <c r="Y56" i="1"/>
  <c r="Y42" i="1"/>
  <c r="Y48" i="1"/>
  <c r="X42" i="1"/>
  <c r="X48" i="1"/>
  <c r="W53" i="1"/>
  <c r="V44" i="1"/>
  <c r="Z65" i="1"/>
  <c r="W45" i="1"/>
  <c r="Z48" i="1"/>
  <c r="AA47" i="1"/>
  <c r="V48" i="1"/>
  <c r="V47" i="1" s="1"/>
  <c r="V42" i="1"/>
  <c r="Z51" i="1"/>
  <c r="Y51" i="1"/>
  <c r="Z46" i="1"/>
  <c r="Y46" i="1"/>
  <c r="Y65" i="1"/>
  <c r="Z52" i="1"/>
  <c r="W51" i="1"/>
  <c r="X46" i="1"/>
  <c r="W65" i="1"/>
  <c r="Y52" i="1"/>
  <c r="W46" i="1"/>
  <c r="Z54" i="1"/>
  <c r="X52" i="1"/>
  <c r="Z41" i="1"/>
  <c r="Y53" i="1"/>
  <c r="W41" i="1"/>
  <c r="Z43" i="1"/>
  <c r="Y43" i="1"/>
  <c r="W64" i="1"/>
  <c r="Z49" i="1"/>
  <c r="X43" i="1"/>
  <c r="Z66" i="1"/>
  <c r="Y49" i="1"/>
  <c r="W43" i="1"/>
  <c r="V66" i="1"/>
  <c r="X49" i="1"/>
  <c r="W49" i="1"/>
  <c r="V54" i="1"/>
  <c r="X64" i="1"/>
  <c r="Z70" i="1"/>
  <c r="V64" i="1"/>
  <c r="X41" i="1"/>
  <c r="X70" i="1"/>
  <c r="V41" i="1"/>
  <c r="Y69" i="1"/>
  <c r="X66" i="1"/>
  <c r="W66" i="1"/>
  <c r="X54" i="1"/>
  <c r="Y54" i="1"/>
  <c r="Z63" i="1"/>
  <c r="Y63" i="1"/>
  <c r="Z64" i="1"/>
  <c r="W63" i="1"/>
  <c r="X63" i="1"/>
  <c r="Z40" i="1"/>
  <c r="Y40" i="1"/>
  <c r="X40" i="1"/>
  <c r="W40" i="1"/>
  <c r="X65" i="1"/>
  <c r="W69" i="1"/>
  <c r="X69" i="1"/>
  <c r="W70" i="1"/>
  <c r="V36" i="1"/>
  <c r="W36" i="1"/>
  <c r="Y36" i="1"/>
  <c r="Z36" i="1"/>
  <c r="X36" i="1"/>
  <c r="W34" i="1"/>
  <c r="X34" i="1"/>
  <c r="Y34" i="1"/>
  <c r="V34" i="1"/>
  <c r="Z34" i="1"/>
  <c r="AD15" i="1"/>
  <c r="AD147" i="1" s="1"/>
  <c r="AE15" i="1"/>
  <c r="AE147" i="1" s="1"/>
  <c r="AF15" i="1"/>
  <c r="AF147" i="1" s="1"/>
  <c r="AG26" i="1"/>
  <c r="AI26" i="1"/>
  <c r="S26" i="1"/>
  <c r="R26" i="1"/>
  <c r="AC26" i="1" s="1"/>
  <c r="AH26" i="1" s="1"/>
  <c r="Q26" i="1"/>
  <c r="R23" i="1"/>
  <c r="AC23" i="1" s="1"/>
  <c r="AH23" i="1" s="1"/>
  <c r="S23" i="1"/>
  <c r="Q23" i="1"/>
  <c r="AG23" i="1"/>
  <c r="U24" i="1"/>
  <c r="V24" i="1" s="1"/>
  <c r="U25" i="1"/>
  <c r="X25" i="1" s="1"/>
  <c r="U27" i="1"/>
  <c r="V27" i="1" s="1"/>
  <c r="U28" i="1"/>
  <c r="V28" i="1" s="1"/>
  <c r="U29" i="1"/>
  <c r="X29" i="1" s="1"/>
  <c r="U30" i="1"/>
  <c r="Z30" i="1" s="1"/>
  <c r="U32" i="1"/>
  <c r="U31" i="1" s="1"/>
  <c r="U33" i="1"/>
  <c r="X33" i="1" s="1"/>
  <c r="T25" i="1"/>
  <c r="AA25" i="1"/>
  <c r="AC25" i="1"/>
  <c r="AH25" i="1" s="1"/>
  <c r="AI25" i="1"/>
  <c r="T27" i="1"/>
  <c r="AA27" i="1"/>
  <c r="AC27" i="1"/>
  <c r="AH27" i="1" s="1"/>
  <c r="AI27" i="1"/>
  <c r="T28" i="1"/>
  <c r="AA28" i="1"/>
  <c r="AC28" i="1"/>
  <c r="AH28" i="1" s="1"/>
  <c r="AI28" i="1"/>
  <c r="T29" i="1"/>
  <c r="AA29" i="1"/>
  <c r="AC29" i="1"/>
  <c r="AH29" i="1" s="1"/>
  <c r="AI29" i="1"/>
  <c r="T30" i="1"/>
  <c r="AA30" i="1"/>
  <c r="AC30" i="1"/>
  <c r="AH30" i="1" s="1"/>
  <c r="AI30" i="1"/>
  <c r="AI23" i="1"/>
  <c r="AI19" i="1"/>
  <c r="AC19" i="1"/>
  <c r="AH19" i="1" s="1"/>
  <c r="AA19" i="1"/>
  <c r="U19" i="1"/>
  <c r="Z19" i="1" s="1"/>
  <c r="T19" i="1"/>
  <c r="T18" i="1"/>
  <c r="U18" i="1"/>
  <c r="V18" i="1" s="1"/>
  <c r="AA18" i="1"/>
  <c r="AC18" i="1"/>
  <c r="AH18" i="1" s="1"/>
  <c r="AI18" i="1"/>
  <c r="AI17" i="1"/>
  <c r="AC17" i="1"/>
  <c r="AH17" i="1" s="1"/>
  <c r="AA17" i="1"/>
  <c r="U17" i="1"/>
  <c r="Y17" i="1" s="1"/>
  <c r="T17" i="1"/>
  <c r="AJ93" i="1" l="1"/>
  <c r="AJ92" i="1" s="1"/>
  <c r="AB94" i="1"/>
  <c r="AJ87" i="1"/>
  <c r="AJ86" i="1" s="1"/>
  <c r="AJ74" i="1"/>
  <c r="AJ98" i="1"/>
  <c r="AJ97" i="1" s="1"/>
  <c r="AB97" i="1"/>
  <c r="X39" i="1"/>
  <c r="AJ89" i="1"/>
  <c r="AB88" i="1"/>
  <c r="AJ95" i="1"/>
  <c r="AJ94" i="1" s="1"/>
  <c r="AJ91" i="1"/>
  <c r="Z44" i="1"/>
  <c r="Y60" i="1"/>
  <c r="AB41" i="1"/>
  <c r="AJ41" i="1" s="1"/>
  <c r="T38" i="1"/>
  <c r="X47" i="1"/>
  <c r="X44" i="1"/>
  <c r="W39" i="1"/>
  <c r="V50" i="1"/>
  <c r="Z47" i="1"/>
  <c r="AB57" i="1"/>
  <c r="AJ57" i="1" s="1"/>
  <c r="AB65" i="1"/>
  <c r="AJ65" i="1" s="1"/>
  <c r="V39" i="1"/>
  <c r="AB45" i="1"/>
  <c r="AJ45" i="1" s="1"/>
  <c r="Y44" i="1"/>
  <c r="V60" i="1"/>
  <c r="X50" i="1"/>
  <c r="Y50" i="1"/>
  <c r="AB48" i="1"/>
  <c r="AJ48" i="1" s="1"/>
  <c r="AB56" i="1"/>
  <c r="AJ56" i="1" s="1"/>
  <c r="AB40" i="1"/>
  <c r="AJ40" i="1" s="1"/>
  <c r="AB58" i="1"/>
  <c r="AJ58" i="1" s="1"/>
  <c r="Z50" i="1"/>
  <c r="U38" i="1"/>
  <c r="AB42" i="1"/>
  <c r="AJ42" i="1" s="1"/>
  <c r="AA38" i="1"/>
  <c r="AB61" i="1"/>
  <c r="X60" i="1"/>
  <c r="Y47" i="1"/>
  <c r="W50" i="1"/>
  <c r="Z39" i="1"/>
  <c r="AB53" i="1"/>
  <c r="AJ53" i="1" s="1"/>
  <c r="AB59" i="1"/>
  <c r="AJ59" i="1" s="1"/>
  <c r="AH39" i="1"/>
  <c r="AB62" i="1"/>
  <c r="AJ62" i="1" s="1"/>
  <c r="W60" i="1"/>
  <c r="AB55" i="1"/>
  <c r="AJ55" i="1" s="1"/>
  <c r="AB51" i="1"/>
  <c r="AB70" i="1"/>
  <c r="AJ70" i="1" s="1"/>
  <c r="AB49" i="1"/>
  <c r="AJ49" i="1" s="1"/>
  <c r="W44" i="1"/>
  <c r="AB52" i="1"/>
  <c r="AJ52" i="1" s="1"/>
  <c r="AB64" i="1"/>
  <c r="AJ64" i="1" s="1"/>
  <c r="AB43" i="1"/>
  <c r="AJ43" i="1" s="1"/>
  <c r="W47" i="1"/>
  <c r="AC47" i="1"/>
  <c r="AH47" i="1" s="1"/>
  <c r="AB46" i="1"/>
  <c r="AJ46" i="1" s="1"/>
  <c r="AB66" i="1"/>
  <c r="AJ66" i="1" s="1"/>
  <c r="AB54" i="1"/>
  <c r="AJ54" i="1" s="1"/>
  <c r="AB63" i="1"/>
  <c r="AJ63" i="1" s="1"/>
  <c r="AB69" i="1"/>
  <c r="Q15" i="1"/>
  <c r="Q147" i="1" s="1"/>
  <c r="Z32" i="1"/>
  <c r="Z31" i="1" s="1"/>
  <c r="AB36" i="1"/>
  <c r="AJ36" i="1" s="1"/>
  <c r="S15" i="1"/>
  <c r="S147" i="1" s="1"/>
  <c r="AB34" i="1"/>
  <c r="AJ34" i="1" s="1"/>
  <c r="V33" i="1"/>
  <c r="Y33" i="1"/>
  <c r="Z24" i="1"/>
  <c r="T26" i="1"/>
  <c r="V32" i="1"/>
  <c r="V31" i="1" s="1"/>
  <c r="V30" i="1"/>
  <c r="U26" i="1"/>
  <c r="AA26" i="1"/>
  <c r="Z28" i="1"/>
  <c r="AG15" i="1"/>
  <c r="AG147" i="1" s="1"/>
  <c r="V26" i="1"/>
  <c r="W25" i="1"/>
  <c r="V25" i="1"/>
  <c r="V23" i="1" s="1"/>
  <c r="W33" i="1"/>
  <c r="Y25" i="1"/>
  <c r="Y30" i="1"/>
  <c r="Y24" i="1"/>
  <c r="V29" i="1"/>
  <c r="W29" i="1"/>
  <c r="Y29" i="1"/>
  <c r="R15" i="1"/>
  <c r="R147" i="1" s="1"/>
  <c r="Y18" i="1"/>
  <c r="X27" i="1"/>
  <c r="X30" i="1"/>
  <c r="Z27" i="1"/>
  <c r="W30" i="1"/>
  <c r="Y27" i="1"/>
  <c r="Y32" i="1"/>
  <c r="Y31" i="1" s="1"/>
  <c r="Y28" i="1"/>
  <c r="W27" i="1"/>
  <c r="Z33" i="1"/>
  <c r="X32" i="1"/>
  <c r="X31" i="1" s="1"/>
  <c r="Z29" i="1"/>
  <c r="X28" i="1"/>
  <c r="Z25" i="1"/>
  <c r="X24" i="1"/>
  <c r="X23" i="1" s="1"/>
  <c r="W32" i="1"/>
  <c r="W31" i="1" s="1"/>
  <c r="W28" i="1"/>
  <c r="W24" i="1"/>
  <c r="U23" i="1"/>
  <c r="U16" i="1"/>
  <c r="V19" i="1"/>
  <c r="W19" i="1"/>
  <c r="X19" i="1"/>
  <c r="Y19" i="1"/>
  <c r="Z18" i="1"/>
  <c r="X18" i="1"/>
  <c r="W18" i="1"/>
  <c r="Z17" i="1"/>
  <c r="V17" i="1"/>
  <c r="W17" i="1"/>
  <c r="X17" i="1"/>
  <c r="AJ88" i="1" l="1"/>
  <c r="V38" i="1"/>
  <c r="AJ69" i="1"/>
  <c r="Z23" i="1"/>
  <c r="Y38" i="1"/>
  <c r="Z38" i="1"/>
  <c r="X38" i="1"/>
  <c r="W38" i="1"/>
  <c r="X26" i="1"/>
  <c r="AJ61" i="1"/>
  <c r="AJ60" i="1" s="1"/>
  <c r="AB60" i="1"/>
  <c r="AB50" i="1"/>
  <c r="AB47" i="1" s="1"/>
  <c r="AB44" i="1" s="1"/>
  <c r="AJ44" i="1"/>
  <c r="AJ47" i="1"/>
  <c r="AB29" i="1"/>
  <c r="AJ29" i="1" s="1"/>
  <c r="AJ51" i="1"/>
  <c r="AJ50" i="1" s="1"/>
  <c r="AB39" i="1"/>
  <c r="AJ39" i="1"/>
  <c r="AC44" i="1"/>
  <c r="U15" i="1"/>
  <c r="AB30" i="1"/>
  <c r="AJ30" i="1" s="1"/>
  <c r="AB25" i="1"/>
  <c r="AJ25" i="1" s="1"/>
  <c r="Z26" i="1"/>
  <c r="W23" i="1"/>
  <c r="W26" i="1"/>
  <c r="Y23" i="1"/>
  <c r="AB28" i="1"/>
  <c r="AJ28" i="1" s="1"/>
  <c r="Y26" i="1"/>
  <c r="AB27" i="1"/>
  <c r="AJ27" i="1" s="1"/>
  <c r="V16" i="1"/>
  <c r="V15" i="1" s="1"/>
  <c r="AB17" i="1"/>
  <c r="AJ17" i="1" s="1"/>
  <c r="AB19" i="1"/>
  <c r="AJ19" i="1" s="1"/>
  <c r="AB18" i="1"/>
  <c r="AJ18" i="1" s="1"/>
  <c r="T126" i="1"/>
  <c r="T124" i="1" s="1"/>
  <c r="U126" i="1"/>
  <c r="AA126" i="1"/>
  <c r="AA124" i="1" s="1"/>
  <c r="AC126" i="1"/>
  <c r="AI126" i="1"/>
  <c r="AI124" i="1" s="1"/>
  <c r="T128" i="1"/>
  <c r="U128" i="1"/>
  <c r="AA128" i="1"/>
  <c r="AC128" i="1"/>
  <c r="AI128" i="1"/>
  <c r="T22" i="1"/>
  <c r="U22" i="1"/>
  <c r="Y22" i="1" s="1"/>
  <c r="AA22" i="1"/>
  <c r="AC22" i="1"/>
  <c r="AH22" i="1" s="1"/>
  <c r="AI22" i="1"/>
  <c r="T24" i="1"/>
  <c r="T23" i="1" s="1"/>
  <c r="AA24" i="1"/>
  <c r="AA23" i="1" s="1"/>
  <c r="AC24" i="1"/>
  <c r="AH24" i="1" s="1"/>
  <c r="AI24" i="1"/>
  <c r="T20" i="1"/>
  <c r="U20" i="1"/>
  <c r="X20" i="1" s="1"/>
  <c r="AA20" i="1"/>
  <c r="AC20" i="1"/>
  <c r="AH20" i="1" s="1"/>
  <c r="AI20" i="1"/>
  <c r="T21" i="1"/>
  <c r="U21" i="1"/>
  <c r="Z21" i="1" s="1"/>
  <c r="AA21" i="1"/>
  <c r="AC21" i="1"/>
  <c r="AH21" i="1" s="1"/>
  <c r="AI21" i="1"/>
  <c r="T16" i="1"/>
  <c r="Y16" i="1"/>
  <c r="AA16" i="1"/>
  <c r="AC16" i="1"/>
  <c r="AI16" i="1"/>
  <c r="AI15" i="1" s="1"/>
  <c r="T32" i="1"/>
  <c r="T31" i="1" s="1"/>
  <c r="AA32" i="1"/>
  <c r="AA31" i="1" s="1"/>
  <c r="AC32" i="1"/>
  <c r="AC31" i="1" s="1"/>
  <c r="AI32" i="1"/>
  <c r="AI31" i="1" s="1"/>
  <c r="T33" i="1"/>
  <c r="AA33" i="1"/>
  <c r="AC33" i="1"/>
  <c r="AH33" i="1" s="1"/>
  <c r="AI33" i="1"/>
  <c r="T130" i="1"/>
  <c r="U130" i="1"/>
  <c r="X130" i="1" s="1"/>
  <c r="AA130" i="1"/>
  <c r="AC130" i="1"/>
  <c r="AH130" i="1" s="1"/>
  <c r="AI130" i="1"/>
  <c r="T131" i="1"/>
  <c r="U131" i="1"/>
  <c r="W131" i="1" s="1"/>
  <c r="AA131" i="1"/>
  <c r="AC131" i="1"/>
  <c r="AH131" i="1" s="1"/>
  <c r="AI131" i="1"/>
  <c r="AH126" i="1" l="1"/>
  <c r="AH124" i="1" s="1"/>
  <c r="AC124" i="1"/>
  <c r="Y128" i="1"/>
  <c r="X126" i="1"/>
  <c r="X124" i="1" s="1"/>
  <c r="U124" i="1"/>
  <c r="AH128" i="1"/>
  <c r="AB38" i="1"/>
  <c r="AJ38" i="1"/>
  <c r="AH44" i="1"/>
  <c r="AH38" i="1" s="1"/>
  <c r="AC38" i="1"/>
  <c r="AA15" i="1"/>
  <c r="AB23" i="1"/>
  <c r="AB26" i="1"/>
  <c r="Y15" i="1"/>
  <c r="AH32" i="1"/>
  <c r="AH31" i="1" s="1"/>
  <c r="AJ26" i="1"/>
  <c r="T15" i="1"/>
  <c r="AH16" i="1"/>
  <c r="AH15" i="1" s="1"/>
  <c r="AC15" i="1"/>
  <c r="W22" i="1"/>
  <c r="X128" i="1"/>
  <c r="Z128" i="1"/>
  <c r="V128" i="1"/>
  <c r="W126" i="1"/>
  <c r="W124" i="1" s="1"/>
  <c r="W128" i="1"/>
  <c r="V126" i="1"/>
  <c r="V124" i="1" s="1"/>
  <c r="Z20" i="1"/>
  <c r="Z126" i="1"/>
  <c r="Z124" i="1" s="1"/>
  <c r="Y126" i="1"/>
  <c r="Y124" i="1" s="1"/>
  <c r="X22" i="1"/>
  <c r="V22" i="1"/>
  <c r="Z22" i="1"/>
  <c r="Y20" i="1"/>
  <c r="Z16" i="1"/>
  <c r="Z15" i="1" s="1"/>
  <c r="W20" i="1"/>
  <c r="V20" i="1"/>
  <c r="W21" i="1"/>
  <c r="V21" i="1"/>
  <c r="Y21" i="1"/>
  <c r="X21" i="1"/>
  <c r="X16" i="1"/>
  <c r="X15" i="1" s="1"/>
  <c r="W16" i="1"/>
  <c r="W15" i="1" s="1"/>
  <c r="V131" i="1"/>
  <c r="W130" i="1"/>
  <c r="V130" i="1"/>
  <c r="Z130" i="1"/>
  <c r="Y130" i="1"/>
  <c r="Z131" i="1"/>
  <c r="Y131" i="1"/>
  <c r="X131" i="1"/>
  <c r="AB128" i="1" l="1"/>
  <c r="AB24" i="1"/>
  <c r="AJ24" i="1" s="1"/>
  <c r="AJ23" i="1" s="1"/>
  <c r="AB126" i="1"/>
  <c r="AB20" i="1"/>
  <c r="AJ20" i="1" s="1"/>
  <c r="AB16" i="1"/>
  <c r="AB22" i="1"/>
  <c r="AJ22" i="1" s="1"/>
  <c r="AB21" i="1"/>
  <c r="AJ21" i="1" s="1"/>
  <c r="AB33" i="1"/>
  <c r="AJ33" i="1" s="1"/>
  <c r="AB32" i="1"/>
  <c r="AB31" i="1" s="1"/>
  <c r="AB130" i="1"/>
  <c r="AJ130" i="1" s="1"/>
  <c r="AB131" i="1"/>
  <c r="AJ131" i="1" s="1"/>
  <c r="AJ128" i="1" l="1"/>
  <c r="AJ126" i="1"/>
  <c r="AJ124" i="1" s="1"/>
  <c r="AB124" i="1"/>
  <c r="AJ32" i="1"/>
  <c r="AJ31" i="1" s="1"/>
  <c r="AJ16" i="1"/>
  <c r="AJ15" i="1" s="1"/>
  <c r="AB15" i="1"/>
  <c r="AC102" i="1" l="1"/>
  <c r="AC72" i="1"/>
  <c r="AH72" i="1" s="1"/>
  <c r="AC83" i="1"/>
  <c r="AC103" i="1"/>
  <c r="AH103" i="1" s="1"/>
  <c r="AC110" i="1"/>
  <c r="AC113" i="1"/>
  <c r="AC114" i="1"/>
  <c r="AH114" i="1" s="1"/>
  <c r="AC115" i="1"/>
  <c r="AH115" i="1" s="1"/>
  <c r="AC117" i="1"/>
  <c r="AC123" i="1"/>
  <c r="AC129" i="1"/>
  <c r="AC127" i="1" s="1"/>
  <c r="AC35" i="1"/>
  <c r="AH35" i="1" s="1"/>
  <c r="AC37" i="1"/>
  <c r="AH37" i="1" s="1"/>
  <c r="AC71" i="1"/>
  <c r="AH71" i="1" s="1"/>
  <c r="AH117" i="1" l="1"/>
  <c r="AH116" i="1" s="1"/>
  <c r="AC116" i="1"/>
  <c r="AH129" i="1"/>
  <c r="AH127" i="1" s="1"/>
  <c r="AH123" i="1"/>
  <c r="AH122" i="1" s="1"/>
  <c r="AC122" i="1"/>
  <c r="AC121" i="1" s="1"/>
  <c r="AC112" i="1"/>
  <c r="AH113" i="1"/>
  <c r="AH110" i="1"/>
  <c r="AH106" i="1" s="1"/>
  <c r="AC106" i="1"/>
  <c r="AC101" i="1"/>
  <c r="AH102" i="1"/>
  <c r="AH101" i="1" s="1"/>
  <c r="AH83" i="1"/>
  <c r="AC73" i="1"/>
  <c r="AC111" i="1" l="1"/>
  <c r="AC100" i="1"/>
  <c r="AH121" i="1"/>
  <c r="AH100" i="1"/>
  <c r="AH112" i="1"/>
  <c r="AH111" i="1" s="1"/>
  <c r="AH73" i="1"/>
  <c r="AH67" i="1" s="1"/>
  <c r="AH147" i="1" s="1"/>
  <c r="AC67" i="1"/>
  <c r="AC147" i="1" s="1"/>
  <c r="T35" i="1"/>
  <c r="U35" i="1"/>
  <c r="V35" i="1" s="1"/>
  <c r="AA35" i="1"/>
  <c r="AI35" i="1"/>
  <c r="Y35" i="1" l="1"/>
  <c r="Z35" i="1"/>
  <c r="X35" i="1"/>
  <c r="W35" i="1"/>
  <c r="AB35" i="1" l="1"/>
  <c r="AJ35" i="1" s="1"/>
  <c r="T72" i="1" l="1"/>
  <c r="U72" i="1"/>
  <c r="V72" i="1" s="1"/>
  <c r="AA72" i="1"/>
  <c r="AI72" i="1"/>
  <c r="X72" i="1" l="1"/>
  <c r="W72" i="1"/>
  <c r="Z72" i="1"/>
  <c r="Y72" i="1"/>
  <c r="T37" i="1"/>
  <c r="U37" i="1"/>
  <c r="W37" i="1" s="1"/>
  <c r="AA37" i="1"/>
  <c r="AI37" i="1"/>
  <c r="T71" i="1"/>
  <c r="U71" i="1"/>
  <c r="AA71" i="1"/>
  <c r="AA68" i="1" s="1"/>
  <c r="AI71" i="1"/>
  <c r="T83" i="1"/>
  <c r="U83" i="1"/>
  <c r="AA83" i="1"/>
  <c r="AA73" i="1" s="1"/>
  <c r="AI83" i="1"/>
  <c r="T129" i="1"/>
  <c r="T127" i="1" s="1"/>
  <c r="U129" i="1"/>
  <c r="U127" i="1" s="1"/>
  <c r="AA129" i="1"/>
  <c r="AA127" i="1" s="1"/>
  <c r="AI129" i="1"/>
  <c r="AI127" i="1" s="1"/>
  <c r="T102" i="1"/>
  <c r="U102" i="1"/>
  <c r="AA102" i="1"/>
  <c r="AI102" i="1"/>
  <c r="T103" i="1"/>
  <c r="U103" i="1"/>
  <c r="Y103" i="1" s="1"/>
  <c r="AA103" i="1"/>
  <c r="AI103" i="1"/>
  <c r="T110" i="1"/>
  <c r="T106" i="1" s="1"/>
  <c r="U110" i="1"/>
  <c r="AA110" i="1"/>
  <c r="AA106" i="1" s="1"/>
  <c r="AI110" i="1"/>
  <c r="AI106" i="1" s="1"/>
  <c r="T113" i="1"/>
  <c r="U113" i="1"/>
  <c r="AA113" i="1"/>
  <c r="AI113" i="1"/>
  <c r="T114" i="1"/>
  <c r="U114" i="1"/>
  <c r="W114" i="1" s="1"/>
  <c r="AA114" i="1"/>
  <c r="AI114" i="1"/>
  <c r="T115" i="1"/>
  <c r="U115" i="1"/>
  <c r="W115" i="1" s="1"/>
  <c r="AA115" i="1"/>
  <c r="AI115" i="1"/>
  <c r="T117" i="1"/>
  <c r="T116" i="1" s="1"/>
  <c r="U117" i="1"/>
  <c r="AA117" i="1"/>
  <c r="AA116" i="1" s="1"/>
  <c r="AI117" i="1"/>
  <c r="AI116" i="1" s="1"/>
  <c r="T123" i="1"/>
  <c r="U123" i="1"/>
  <c r="U122" i="1" s="1"/>
  <c r="U121" i="1" s="1"/>
  <c r="AA123" i="1"/>
  <c r="AI123" i="1"/>
  <c r="AI122" i="1" s="1"/>
  <c r="AI121" i="1" s="1"/>
  <c r="V117" i="1" l="1"/>
  <c r="V116" i="1" s="1"/>
  <c r="U116" i="1"/>
  <c r="Y129" i="1"/>
  <c r="Y127" i="1" s="1"/>
  <c r="AA122" i="1"/>
  <c r="AA121" i="1" s="1"/>
  <c r="T122" i="1"/>
  <c r="T121" i="1" s="1"/>
  <c r="AI101" i="1"/>
  <c r="AI100" i="1" s="1"/>
  <c r="AA101" i="1"/>
  <c r="AA100" i="1" s="1"/>
  <c r="U101" i="1"/>
  <c r="T101" i="1"/>
  <c r="T100" i="1" s="1"/>
  <c r="X123" i="1"/>
  <c r="X122" i="1" s="1"/>
  <c r="AI112" i="1"/>
  <c r="AA112" i="1"/>
  <c r="U112" i="1"/>
  <c r="T112" i="1"/>
  <c r="W110" i="1"/>
  <c r="W106" i="1" s="1"/>
  <c r="U106" i="1"/>
  <c r="V113" i="1"/>
  <c r="Y102" i="1"/>
  <c r="Y101" i="1" s="1"/>
  <c r="AA67" i="1"/>
  <c r="X83" i="1"/>
  <c r="X73" i="1" s="1"/>
  <c r="U73" i="1"/>
  <c r="Y71" i="1"/>
  <c r="U68" i="1"/>
  <c r="AB72" i="1"/>
  <c r="AJ72" i="1" s="1"/>
  <c r="Z71" i="1"/>
  <c r="X71" i="1"/>
  <c r="V71" i="1"/>
  <c r="Z37" i="1"/>
  <c r="Y37" i="1"/>
  <c r="X37" i="1"/>
  <c r="V37" i="1"/>
  <c r="W83" i="1"/>
  <c r="W73" i="1" s="1"/>
  <c r="V83" i="1"/>
  <c r="V73" i="1" s="1"/>
  <c r="Z83" i="1"/>
  <c r="Z73" i="1" s="1"/>
  <c r="Y83" i="1"/>
  <c r="Y73" i="1" s="1"/>
  <c r="W71" i="1"/>
  <c r="X129" i="1"/>
  <c r="X127" i="1" s="1"/>
  <c r="V129" i="1"/>
  <c r="V127" i="1" s="1"/>
  <c r="W129" i="1"/>
  <c r="W127" i="1" s="1"/>
  <c r="Z129" i="1"/>
  <c r="Z127" i="1" s="1"/>
  <c r="V115" i="1"/>
  <c r="Y115" i="1"/>
  <c r="V110" i="1"/>
  <c r="V106" i="1" s="1"/>
  <c r="X102" i="1"/>
  <c r="Z115" i="1"/>
  <c r="X103" i="1"/>
  <c r="W102" i="1"/>
  <c r="W103" i="1"/>
  <c r="Z103" i="1"/>
  <c r="V103" i="1"/>
  <c r="V102" i="1"/>
  <c r="Z110" i="1"/>
  <c r="Z106" i="1" s="1"/>
  <c r="W123" i="1"/>
  <c r="Y110" i="1"/>
  <c r="Y106" i="1" s="1"/>
  <c r="V123" i="1"/>
  <c r="X110" i="1"/>
  <c r="X106" i="1" s="1"/>
  <c r="V114" i="1"/>
  <c r="Z113" i="1"/>
  <c r="Y113" i="1"/>
  <c r="Z117" i="1"/>
  <c r="Z116" i="1" s="1"/>
  <c r="X113" i="1"/>
  <c r="Y117" i="1"/>
  <c r="Y116" i="1" s="1"/>
  <c r="Z114" i="1"/>
  <c r="W113" i="1"/>
  <c r="Z123" i="1"/>
  <c r="Z122" i="1" s="1"/>
  <c r="X117" i="1"/>
  <c r="X116" i="1" s="1"/>
  <c r="Y114" i="1"/>
  <c r="Y123" i="1"/>
  <c r="Y122" i="1" s="1"/>
  <c r="W117" i="1"/>
  <c r="W116" i="1" s="1"/>
  <c r="X114" i="1"/>
  <c r="Z102" i="1"/>
  <c r="X115" i="1"/>
  <c r="Y121" i="1" l="1"/>
  <c r="X121" i="1"/>
  <c r="Z121" i="1"/>
  <c r="Z101" i="1"/>
  <c r="Z100" i="1" s="1"/>
  <c r="U111" i="1"/>
  <c r="V101" i="1"/>
  <c r="V100" i="1" s="1"/>
  <c r="U100" i="1"/>
  <c r="W122" i="1"/>
  <c r="W121" i="1" s="1"/>
  <c r="AA111" i="1"/>
  <c r="AA147" i="1" s="1"/>
  <c r="V122" i="1"/>
  <c r="V121" i="1" s="1"/>
  <c r="T111" i="1"/>
  <c r="T147" i="1" s="1"/>
  <c r="X112" i="1"/>
  <c r="X111" i="1" s="1"/>
  <c r="AI111" i="1"/>
  <c r="AI147" i="1" s="1"/>
  <c r="Z112" i="1"/>
  <c r="W101" i="1"/>
  <c r="W100" i="1" s="1"/>
  <c r="V112" i="1"/>
  <c r="W112" i="1"/>
  <c r="Y112" i="1"/>
  <c r="Y100" i="1"/>
  <c r="X101" i="1"/>
  <c r="X100" i="1" s="1"/>
  <c r="U67" i="1"/>
  <c r="Z68" i="1"/>
  <c r="Z67" i="1" s="1"/>
  <c r="W68" i="1"/>
  <c r="W67" i="1" s="1"/>
  <c r="V68" i="1"/>
  <c r="V67" i="1" s="1"/>
  <c r="Y68" i="1"/>
  <c r="Y67" i="1" s="1"/>
  <c r="X68" i="1"/>
  <c r="X67" i="1" s="1"/>
  <c r="AB37" i="1"/>
  <c r="AJ37" i="1" s="1"/>
  <c r="AB71" i="1"/>
  <c r="AB83" i="1"/>
  <c r="AB129" i="1"/>
  <c r="AB127" i="1" s="1"/>
  <c r="AB103" i="1"/>
  <c r="AJ103" i="1" s="1"/>
  <c r="AB115" i="1"/>
  <c r="AJ115" i="1" s="1"/>
  <c r="AB117" i="1"/>
  <c r="AB110" i="1"/>
  <c r="AB102" i="1"/>
  <c r="AB114" i="1"/>
  <c r="AJ114" i="1" s="1"/>
  <c r="AB113" i="1"/>
  <c r="AB123" i="1"/>
  <c r="AB122" i="1" s="1"/>
  <c r="U147" i="1" l="1"/>
  <c r="X147" i="1"/>
  <c r="AJ117" i="1"/>
  <c r="AJ116" i="1" s="1"/>
  <c r="AB116" i="1"/>
  <c r="AB121" i="1"/>
  <c r="Z111" i="1"/>
  <c r="Z147" i="1" s="1"/>
  <c r="AJ129" i="1"/>
  <c r="AJ127" i="1" s="1"/>
  <c r="W111" i="1"/>
  <c r="W147" i="1" s="1"/>
  <c r="Y111" i="1"/>
  <c r="Y147" i="1" s="1"/>
  <c r="V111" i="1"/>
  <c r="V147" i="1" s="1"/>
  <c r="AJ123" i="1"/>
  <c r="AB112" i="1"/>
  <c r="AB111" i="1" s="1"/>
  <c r="AB101" i="1"/>
  <c r="AJ113" i="1"/>
  <c r="AJ110" i="1"/>
  <c r="AJ106" i="1" s="1"/>
  <c r="AB106" i="1"/>
  <c r="AJ102" i="1"/>
  <c r="AJ101" i="1" s="1"/>
  <c r="AJ83" i="1"/>
  <c r="AJ73" i="1" s="1"/>
  <c r="AB73" i="1"/>
  <c r="AJ71" i="1"/>
  <c r="AJ68" i="1" s="1"/>
  <c r="AB68" i="1"/>
  <c r="AJ100" i="1" l="1"/>
  <c r="AJ122" i="1"/>
  <c r="AJ121" i="1" s="1"/>
  <c r="AB100" i="1"/>
  <c r="AJ112" i="1"/>
  <c r="AB67" i="1"/>
  <c r="AB147" i="1" s="1"/>
  <c r="AJ67" i="1"/>
  <c r="AJ111" i="1" l="1"/>
  <c r="AJ147" i="1" s="1"/>
</calcChain>
</file>

<file path=xl/sharedStrings.xml><?xml version="1.0" encoding="utf-8"?>
<sst xmlns="http://schemas.openxmlformats.org/spreadsheetml/2006/main" count="318" uniqueCount="180">
  <si>
    <t>Proposal #:</t>
  </si>
  <si>
    <t>Job #:</t>
  </si>
  <si>
    <t>Change #:</t>
  </si>
  <si>
    <t>Description:</t>
  </si>
  <si>
    <t>Owner:</t>
  </si>
  <si>
    <t>Location:</t>
  </si>
  <si>
    <t>Date:</t>
  </si>
  <si>
    <t>PHASE</t>
  </si>
  <si>
    <t>CRAFT</t>
  </si>
  <si>
    <t>WELD</t>
  </si>
  <si>
    <t>SUB</t>
  </si>
  <si>
    <t>TOTAL</t>
  </si>
  <si>
    <t xml:space="preserve">BASE </t>
  </si>
  <si>
    <t>BURDEN</t>
  </si>
  <si>
    <t>OVERHEAD</t>
  </si>
  <si>
    <t>FUEL</t>
  </si>
  <si>
    <t>CNSMBLE</t>
  </si>
  <si>
    <t>SUBSIST</t>
  </si>
  <si>
    <t>LABOR</t>
  </si>
  <si>
    <t>MATERIAL</t>
  </si>
  <si>
    <t>EQUIP</t>
  </si>
  <si>
    <t>COST ONLY</t>
  </si>
  <si>
    <t>SUBS</t>
  </si>
  <si>
    <t>MOBILIZE</t>
  </si>
  <si>
    <t>SALES TAX</t>
  </si>
  <si>
    <t>USE TAX</t>
  </si>
  <si>
    <t>RIG</t>
  </si>
  <si>
    <t>DEMOBILIZE</t>
  </si>
  <si>
    <t>SUPPORT</t>
  </si>
  <si>
    <t>SPCL RATE</t>
  </si>
  <si>
    <t>SPCL SUB</t>
  </si>
  <si>
    <t>(no tax or mu)</t>
  </si>
  <si>
    <t>RIGS</t>
  </si>
  <si>
    <t>SIZE</t>
  </si>
  <si>
    <t>SPEC</t>
  </si>
  <si>
    <t>INSUL</t>
  </si>
  <si>
    <t>INSL. SIZE</t>
  </si>
  <si>
    <t>SHT</t>
  </si>
  <si>
    <t>AG PIPING</t>
  </si>
  <si>
    <t>AREA</t>
  </si>
  <si>
    <t>LINE / DESCRIP</t>
  </si>
  <si>
    <t>STATUS</t>
  </si>
  <si>
    <t>PAINTING</t>
  </si>
  <si>
    <t>DISMANTLING</t>
  </si>
  <si>
    <t>SPECIALTY SERVICES</t>
  </si>
  <si>
    <t>LABOR PROFIT</t>
  </si>
  <si>
    <t>PROFIT TOTAL (R/M/E/S)</t>
  </si>
  <si>
    <t>FLC</t>
  </si>
  <si>
    <t>QTY</t>
  </si>
  <si>
    <t>UNIT</t>
  </si>
  <si>
    <t>PROJECT SUPERINTENDENT</t>
  </si>
  <si>
    <t>QUALITY CONTROL</t>
  </si>
  <si>
    <t>SITE CLEAN UP</t>
  </si>
  <si>
    <t>SAFETY ORIENTATION</t>
  </si>
  <si>
    <t>WELDER TEST / QUALIFICATION</t>
  </si>
  <si>
    <t>FIREWATCH</t>
  </si>
  <si>
    <t>TRAVEL IN</t>
  </si>
  <si>
    <t>TRAVEL IN - QC</t>
  </si>
  <si>
    <t>TRAVEL IN - CRAFT</t>
  </si>
  <si>
    <t>DRUG TESTING</t>
  </si>
  <si>
    <t>CUSTOMER SAFETY ORIENTATION</t>
  </si>
  <si>
    <t>TEST COUPONS</t>
  </si>
  <si>
    <t>TEST</t>
  </si>
  <si>
    <t>FREIGHT IN</t>
  </si>
  <si>
    <t>MANLIFT FREIGHT IN</t>
  </si>
  <si>
    <t>FORKLIFT FREIGHT IN</t>
  </si>
  <si>
    <t>AIR COMPRESSOR FREIGHT IN</t>
  </si>
  <si>
    <t>TOOL VAN FREIGHT IN</t>
  </si>
  <si>
    <t>SITE PREPARATION</t>
  </si>
  <si>
    <t>LADDER LANDING EXCAVATION</t>
  </si>
  <si>
    <t>LADDER LANDING BACK FILL</t>
  </si>
  <si>
    <t>EXCAVATE, HEAVY (CLASS B/C - SOIL)</t>
  </si>
  <si>
    <t>CY</t>
  </si>
  <si>
    <t>BACKFILL / COMPACT - HEAVY (CLASS C - CLASS 5/13)</t>
  </si>
  <si>
    <t>EA</t>
  </si>
  <si>
    <t>FILL MATERIAL (FAGENSTROM)</t>
  </si>
  <si>
    <t>WBS</t>
  </si>
  <si>
    <t>WBS TRACKING REPORT</t>
  </si>
  <si>
    <t>STRUCTURAL</t>
  </si>
  <si>
    <t>FABRICATE STEEL</t>
  </si>
  <si>
    <t>OFFLOAD MATERIALS</t>
  </si>
  <si>
    <t>FLAME CUTTING - 3/16 THK. - 5/16 THK.</t>
  </si>
  <si>
    <t>DRILL BEAMS</t>
  </si>
  <si>
    <t>FABRICATE MOUNTING PLATES</t>
  </si>
  <si>
    <t>TON</t>
  </si>
  <si>
    <t>LF</t>
  </si>
  <si>
    <t>FABRICATE LADDERS</t>
  </si>
  <si>
    <t>OFFLOAD MATERIAL</t>
  </si>
  <si>
    <t>FABRICATE STRAIGHT LADDERS</t>
  </si>
  <si>
    <t>FABRICATE HANDRAIL</t>
  </si>
  <si>
    <t>FABRICATE HANDRAIL W/ TOE PLATE</t>
  </si>
  <si>
    <t>INSTALL PLATFORM</t>
  </si>
  <si>
    <t>INSTALL SAFETY CHAIN</t>
  </si>
  <si>
    <t>INSTALL SAFETY GATES</t>
  </si>
  <si>
    <t>GRATING - 1-1/4 X 3/16 (9.2 LBS/SF)</t>
  </si>
  <si>
    <t>OFFLOAD</t>
  </si>
  <si>
    <t>SHAKEOUT</t>
  </si>
  <si>
    <t>ERECT (0-20 LBS/FT)</t>
  </si>
  <si>
    <t>HANDRAIL &amp; TOEPLATE</t>
  </si>
  <si>
    <t>LADDERS &amp; CAGES</t>
  </si>
  <si>
    <t>CLEAN UP</t>
  </si>
  <si>
    <t>SF</t>
  </si>
  <si>
    <t>WEDGES</t>
  </si>
  <si>
    <t>SAFETY GATE</t>
  </si>
  <si>
    <t>HANDRAIL &amp; STEEL MEMBERS</t>
  </si>
  <si>
    <t>SAFETY CHAIN</t>
  </si>
  <si>
    <t>GRATING</t>
  </si>
  <si>
    <t>MISC. 10%</t>
  </si>
  <si>
    <t>LOT</t>
  </si>
  <si>
    <t>HL</t>
  </si>
  <si>
    <t>A2</t>
  </si>
  <si>
    <t>HE - 3</t>
  </si>
  <si>
    <t>FW - 3</t>
  </si>
  <si>
    <t>V - 3</t>
  </si>
  <si>
    <t>BU - 3</t>
  </si>
  <si>
    <t>HE - ≤2</t>
  </si>
  <si>
    <t>SW - 1.5</t>
  </si>
  <si>
    <t>SW - 1</t>
  </si>
  <si>
    <t>SW - ≤.75</t>
  </si>
  <si>
    <t>FSW - 1.5</t>
  </si>
  <si>
    <t>FSW - 1</t>
  </si>
  <si>
    <t>OL - 1.5</t>
  </si>
  <si>
    <t>OL - 1</t>
  </si>
  <si>
    <t>V - ≤2</t>
  </si>
  <si>
    <t>BU - ≤2</t>
  </si>
  <si>
    <t>THRD  - 1</t>
  </si>
  <si>
    <t>THRD  - ≤.75</t>
  </si>
  <si>
    <t>FIELD VERIFY</t>
  </si>
  <si>
    <t>HOT TAPS</t>
  </si>
  <si>
    <t>POW</t>
  </si>
  <si>
    <t>TEAM INC.</t>
  </si>
  <si>
    <t>INDEMAND SUPPORT CREW</t>
  </si>
  <si>
    <t>DAY</t>
  </si>
  <si>
    <t>NDE</t>
  </si>
  <si>
    <t>HYDROTESTING</t>
  </si>
  <si>
    <t>HYDRO - 3</t>
  </si>
  <si>
    <t>HYDRO - ≤2</t>
  </si>
  <si>
    <t>PIPING MATERIALS</t>
  </si>
  <si>
    <t>PAINT</t>
  </si>
  <si>
    <t>PAINT STRUCTURAL</t>
  </si>
  <si>
    <t>PAINT PIPING</t>
  </si>
  <si>
    <t>PREP STRUCTURAL</t>
  </si>
  <si>
    <t>PREP PIPING</t>
  </si>
  <si>
    <t>ZINC CLAD PRIMER</t>
  </si>
  <si>
    <t>MACROPOXY 646</t>
  </si>
  <si>
    <t>PAINTING EQUIPMENT</t>
  </si>
  <si>
    <t>THINNER</t>
  </si>
  <si>
    <t>GAL</t>
  </si>
  <si>
    <t>DEMO EXISTING INSTRUMENTS</t>
  </si>
  <si>
    <t>UNBOLT AND REMOVE TRANSDUCERS</t>
  </si>
  <si>
    <t>DISCONNECT PI 07651</t>
  </si>
  <si>
    <t>DISCONNECT TI 07731</t>
  </si>
  <si>
    <t>BLINDING MATERIALS</t>
  </si>
  <si>
    <t>WEEK</t>
  </si>
  <si>
    <t>WEEK (50)</t>
  </si>
  <si>
    <t>POST CONSTRUCTION</t>
  </si>
  <si>
    <t>TRAVEL OUT - SECOND MOB</t>
  </si>
  <si>
    <t>TRAVEL OUT - QC</t>
  </si>
  <si>
    <t>TRAVEL OUT - CRAFT (ALT)</t>
  </si>
  <si>
    <t>FREIGHT OUT</t>
  </si>
  <si>
    <t>TOOL VAN FREIGHT OUT</t>
  </si>
  <si>
    <t>MANLIFT FREIGHT OUT</t>
  </si>
  <si>
    <t>FORKLIFT FREIGHT OUT</t>
  </si>
  <si>
    <t>AIR COMPRESSOR FREIGHT OUT</t>
  </si>
  <si>
    <t>WEEK (50 HRS)</t>
  </si>
  <si>
    <t>EQUIPMENT</t>
  </si>
  <si>
    <t>RENTAL</t>
  </si>
  <si>
    <t>OWNED</t>
  </si>
  <si>
    <t>AIR COMPRESSOR - ENGINE DRIVEN</t>
  </si>
  <si>
    <t>FORKLIFT - EXTENDA BOOM; 8000#-10000#</t>
  </si>
  <si>
    <t>MANLIFT - 60'</t>
  </si>
  <si>
    <t>MONITOR - 4 GAS AREA</t>
  </si>
  <si>
    <t>MONITOR - H2S PERSONAL</t>
  </si>
  <si>
    <t>PICKUP - 1/2 TO 3/4 TON - QC</t>
  </si>
  <si>
    <t>PICKUP - 1/2 TO 3/4 TON</t>
  </si>
  <si>
    <t>TRAILER - TOOL VAN</t>
  </si>
  <si>
    <t>OWNERSHIP</t>
  </si>
  <si>
    <t>FLARE #2 METER RELOCATION</t>
  </si>
  <si>
    <t>CALUMET</t>
  </si>
  <si>
    <t>GREAT FALLS, 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</si>
</sst>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_(&quot;$&quot;* #,##0.00_);_(&quot;$&quot;* \(#,##0.00\);_(&quot;$&quot;* &quot;-&quot;_);_(@_)"/>
  </numFmts>
  <fonts count="18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19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2" fillId="0" borderId="0" xfId="0" applyFont="1"/>
    <xf numFmtId="0" fontId="2" fillId="2" borderId="6" xfId="0" applyFont="1" applyFill="1" applyBorder="1"/>
    <xf numFmtId="10" fontId="4" fillId="2" borderId="4" xfId="0" applyNumberFormat="1" applyFont="1" applyFill="1" applyBorder="1"/>
    <xf numFmtId="10" fontId="4" fillId="2" borderId="7" xfId="0" applyNumberFormat="1" applyFont="1" applyFill="1" applyBorder="1"/>
    <xf numFmtId="44" fontId="4" fillId="2" borderId="5" xfId="0" applyNumberFormat="1" applyFont="1" applyFill="1" applyBorder="1"/>
    <xf numFmtId="44" fontId="4" fillId="2" borderId="6" xfId="0" applyNumberFormat="1" applyFont="1" applyFill="1" applyBorder="1"/>
    <xf numFmtId="10" fontId="4" fillId="2" borderId="6" xfId="0" applyNumberFormat="1" applyFont="1" applyFill="1" applyBorder="1"/>
    <xf numFmtId="44" fontId="4" fillId="2" borderId="7" xfId="0" applyNumberFormat="1" applyFont="1" applyFill="1" applyBorder="1"/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44" fontId="4" fillId="2" borderId="4" xfId="0" applyNumberFormat="1" applyFont="1" applyFill="1" applyBorder="1"/>
    <xf numFmtId="0" fontId="0" fillId="0" borderId="0" xfId="0" applyAlignment="1">
      <alignment shrinkToFi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49" fontId="3" fillId="0" borderId="10" xfId="0" quotePrefix="1" applyNumberFormat="1" applyFont="1" applyBorder="1" applyAlignment="1">
      <alignment horizontal="center"/>
    </xf>
    <xf numFmtId="0" fontId="0" fillId="0" borderId="10" xfId="0" applyBorder="1"/>
    <xf numFmtId="49" fontId="3" fillId="0" borderId="10" xfId="0" applyNumberFormat="1" applyFont="1" applyBorder="1" applyAlignment="1">
      <alignment horizontal="center"/>
    </xf>
    <xf numFmtId="12" fontId="3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10" xfId="0" applyFont="1" applyBorder="1"/>
    <xf numFmtId="0" fontId="0" fillId="0" borderId="10" xfId="0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12" xfId="0" applyBorder="1"/>
    <xf numFmtId="49" fontId="3" fillId="0" borderId="11" xfId="0" quotePrefix="1" applyNumberFormat="1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/>
    <xf numFmtId="44" fontId="4" fillId="0" borderId="0" xfId="0" applyNumberFormat="1" applyFont="1"/>
    <xf numFmtId="10" fontId="4" fillId="0" borderId="0" xfId="0" applyNumberFormat="1" applyFont="1"/>
    <xf numFmtId="10" fontId="4" fillId="2" borderId="5" xfId="0" applyNumberFormat="1" applyFont="1" applyFill="1" applyBorder="1"/>
    <xf numFmtId="0" fontId="0" fillId="0" borderId="21" xfId="0" applyBorder="1"/>
    <xf numFmtId="10" fontId="4" fillId="0" borderId="22" xfId="0" applyNumberFormat="1" applyFont="1" applyBorder="1"/>
    <xf numFmtId="0" fontId="3" fillId="0" borderId="0" xfId="0" applyFont="1"/>
    <xf numFmtId="44" fontId="0" fillId="0" borderId="0" xfId="1" applyFont="1" applyFill="1"/>
    <xf numFmtId="0" fontId="3" fillId="0" borderId="19" xfId="0" applyFont="1" applyBorder="1"/>
    <xf numFmtId="0" fontId="11" fillId="0" borderId="0" xfId="0" applyFont="1"/>
    <xf numFmtId="0" fontId="12" fillId="0" borderId="10" xfId="0" applyFont="1" applyBorder="1" applyAlignment="1">
      <alignment horizontal="center"/>
    </xf>
    <xf numFmtId="0" fontId="12" fillId="0" borderId="10" xfId="0" applyFont="1" applyBorder="1" applyAlignment="1">
      <alignment horizontal="left"/>
    </xf>
    <xf numFmtId="0" fontId="12" fillId="0" borderId="10" xfId="0" applyFont="1" applyBorder="1"/>
    <xf numFmtId="0" fontId="12" fillId="0" borderId="13" xfId="0" applyFont="1" applyBorder="1"/>
    <xf numFmtId="165" fontId="10" fillId="0" borderId="14" xfId="0" applyNumberFormat="1" applyFont="1" applyBorder="1"/>
    <xf numFmtId="165" fontId="10" fillId="0" borderId="10" xfId="0" applyNumberFormat="1" applyFont="1" applyBorder="1"/>
    <xf numFmtId="0" fontId="10" fillId="0" borderId="10" xfId="0" applyFont="1" applyBorder="1" applyAlignment="1">
      <alignment horizontal="center"/>
    </xf>
    <xf numFmtId="0" fontId="14" fillId="4" borderId="10" xfId="0" applyFont="1" applyFill="1" applyBorder="1" applyAlignment="1">
      <alignment horizontal="center"/>
    </xf>
    <xf numFmtId="0" fontId="14" fillId="4" borderId="10" xfId="0" applyFont="1" applyFill="1" applyBorder="1"/>
    <xf numFmtId="0" fontId="14" fillId="4" borderId="13" xfId="0" applyFont="1" applyFill="1" applyBorder="1"/>
    <xf numFmtId="0" fontId="14" fillId="4" borderId="16" xfId="0" applyFont="1" applyFill="1" applyBorder="1"/>
    <xf numFmtId="2" fontId="14" fillId="4" borderId="10" xfId="0" applyNumberFormat="1" applyFont="1" applyFill="1" applyBorder="1"/>
    <xf numFmtId="2" fontId="14" fillId="4" borderId="13" xfId="0" applyNumberFormat="1" applyFont="1" applyFill="1" applyBorder="1"/>
    <xf numFmtId="44" fontId="14" fillId="4" borderId="16" xfId="1" applyFont="1" applyFill="1" applyBorder="1"/>
    <xf numFmtId="44" fontId="14" fillId="4" borderId="10" xfId="1" applyFont="1" applyFill="1" applyBorder="1"/>
    <xf numFmtId="44" fontId="14" fillId="4" borderId="13" xfId="1" applyFont="1" applyFill="1" applyBorder="1"/>
    <xf numFmtId="0" fontId="14" fillId="4" borderId="10" xfId="0" applyFont="1" applyFill="1" applyBorder="1" applyAlignment="1">
      <alignment horizontal="left"/>
    </xf>
    <xf numFmtId="44" fontId="13" fillId="0" borderId="4" xfId="0" applyNumberFormat="1" applyFont="1" applyBorder="1"/>
    <xf numFmtId="2" fontId="10" fillId="0" borderId="12" xfId="0" applyNumberFormat="1" applyFont="1" applyBorder="1"/>
    <xf numFmtId="2" fontId="10" fillId="0" borderId="10" xfId="0" applyNumberFormat="1" applyFont="1" applyBorder="1"/>
    <xf numFmtId="0" fontId="12" fillId="0" borderId="14" xfId="0" applyFont="1" applyBorder="1"/>
    <xf numFmtId="2" fontId="12" fillId="0" borderId="10" xfId="0" applyNumberFormat="1" applyFont="1" applyBorder="1"/>
    <xf numFmtId="0" fontId="16" fillId="3" borderId="10" xfId="0" applyFont="1" applyFill="1" applyBorder="1" applyAlignment="1">
      <alignment horizontal="center"/>
    </xf>
    <xf numFmtId="0" fontId="15" fillId="3" borderId="13" xfId="0" applyFont="1" applyFill="1" applyBorder="1"/>
    <xf numFmtId="0" fontId="15" fillId="3" borderId="10" xfId="0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5" xfId="0" applyFont="1" applyFill="1" applyBorder="1" applyAlignment="1">
      <alignment horizontal="center"/>
    </xf>
    <xf numFmtId="0" fontId="15" fillId="3" borderId="14" xfId="0" applyFont="1" applyFill="1" applyBorder="1"/>
    <xf numFmtId="2" fontId="15" fillId="3" borderId="10" xfId="0" applyNumberFormat="1" applyFont="1" applyFill="1" applyBorder="1"/>
    <xf numFmtId="0" fontId="15" fillId="3" borderId="10" xfId="0" applyFont="1" applyFill="1" applyBorder="1" applyAlignment="1">
      <alignment horizontal="left"/>
    </xf>
    <xf numFmtId="44" fontId="15" fillId="3" borderId="14" xfId="1" applyFont="1" applyFill="1" applyBorder="1"/>
    <xf numFmtId="44" fontId="15" fillId="3" borderId="10" xfId="1" applyFont="1" applyFill="1" applyBorder="1"/>
    <xf numFmtId="44" fontId="15" fillId="3" borderId="15" xfId="1" applyFont="1" applyFill="1" applyBorder="1"/>
    <xf numFmtId="44" fontId="15" fillId="3" borderId="18" xfId="1" applyFont="1" applyFill="1" applyBorder="1"/>
    <xf numFmtId="44" fontId="15" fillId="3" borderId="12" xfId="1" applyFont="1" applyFill="1" applyBorder="1"/>
    <xf numFmtId="44" fontId="10" fillId="0" borderId="12" xfId="1" applyFont="1" applyFill="1" applyBorder="1"/>
    <xf numFmtId="44" fontId="10" fillId="0" borderId="10" xfId="1" applyFont="1" applyFill="1" applyBorder="1"/>
    <xf numFmtId="44" fontId="10" fillId="0" borderId="11" xfId="1" applyFont="1" applyFill="1" applyBorder="1"/>
    <xf numFmtId="44" fontId="10" fillId="0" borderId="14" xfId="1" applyFont="1" applyFill="1" applyBorder="1"/>
    <xf numFmtId="44" fontId="10" fillId="0" borderId="18" xfId="1" applyFont="1" applyFill="1" applyBorder="1"/>
    <xf numFmtId="44" fontId="10" fillId="0" borderId="15" xfId="1" applyFont="1" applyFill="1" applyBorder="1"/>
    <xf numFmtId="0" fontId="15" fillId="3" borderId="15" xfId="0" applyFont="1" applyFill="1" applyBorder="1" applyAlignment="1">
      <alignment horizontal="center"/>
    </xf>
    <xf numFmtId="44" fontId="12" fillId="0" borderId="10" xfId="1" applyFont="1" applyFill="1" applyBorder="1"/>
    <xf numFmtId="0" fontId="12" fillId="0" borderId="15" xfId="0" applyFont="1" applyBorder="1" applyAlignment="1">
      <alignment horizontal="center"/>
    </xf>
    <xf numFmtId="44" fontId="12" fillId="0" borderId="14" xfId="1" applyFont="1" applyFill="1" applyBorder="1"/>
    <xf numFmtId="44" fontId="12" fillId="0" borderId="15" xfId="1" applyFont="1" applyFill="1" applyBorder="1"/>
    <xf numFmtId="44" fontId="12" fillId="0" borderId="18" xfId="1" applyFont="1" applyFill="1" applyBorder="1"/>
    <xf numFmtId="44" fontId="12" fillId="0" borderId="12" xfId="1" applyFont="1" applyFill="1" applyBorder="1"/>
    <xf numFmtId="44" fontId="15" fillId="3" borderId="23" xfId="1" applyFont="1" applyFill="1" applyBorder="1"/>
    <xf numFmtId="165" fontId="12" fillId="0" borderId="10" xfId="0" applyNumberFormat="1" applyFont="1" applyBorder="1"/>
    <xf numFmtId="0" fontId="10" fillId="0" borderId="0" xfId="0" applyFont="1"/>
    <xf numFmtId="49" fontId="12" fillId="0" borderId="10" xfId="0" quotePrefix="1" applyNumberFormat="1" applyFont="1" applyBorder="1" applyAlignment="1">
      <alignment horizontal="center"/>
    </xf>
    <xf numFmtId="49" fontId="12" fillId="0" borderId="11" xfId="0" quotePrefix="1" applyNumberFormat="1" applyFont="1" applyBorder="1" applyAlignment="1">
      <alignment horizontal="center"/>
    </xf>
    <xf numFmtId="0" fontId="10" fillId="0" borderId="12" xfId="0" applyFont="1" applyBorder="1"/>
    <xf numFmtId="0" fontId="10" fillId="0" borderId="10" xfId="0" applyFont="1" applyBorder="1"/>
    <xf numFmtId="49" fontId="12" fillId="0" borderId="10" xfId="0" applyNumberFormat="1" applyFont="1" applyBorder="1" applyAlignment="1">
      <alignment horizontal="center"/>
    </xf>
    <xf numFmtId="12" fontId="12" fillId="0" borderId="10" xfId="0" applyNumberFormat="1" applyFont="1" applyBorder="1" applyAlignment="1">
      <alignment horizontal="center"/>
    </xf>
    <xf numFmtId="0" fontId="17" fillId="4" borderId="10" xfId="0" applyFont="1" applyFill="1" applyBorder="1" applyAlignment="1">
      <alignment horizontal="center"/>
    </xf>
    <xf numFmtId="0" fontId="17" fillId="4" borderId="10" xfId="0" applyFont="1" applyFill="1" applyBorder="1"/>
    <xf numFmtId="0" fontId="17" fillId="4" borderId="13" xfId="0" applyFont="1" applyFill="1" applyBorder="1"/>
    <xf numFmtId="0" fontId="17" fillId="4" borderId="16" xfId="0" applyFont="1" applyFill="1" applyBorder="1"/>
    <xf numFmtId="2" fontId="17" fillId="4" borderId="10" xfId="0" applyNumberFormat="1" applyFont="1" applyFill="1" applyBorder="1"/>
    <xf numFmtId="44" fontId="17" fillId="4" borderId="10" xfId="1" applyFont="1" applyFill="1" applyBorder="1"/>
    <xf numFmtId="165" fontId="12" fillId="0" borderId="14" xfId="0" applyNumberFormat="1" applyFont="1" applyBorder="1"/>
    <xf numFmtId="165" fontId="12" fillId="0" borderId="15" xfId="0" applyNumberFormat="1" applyFont="1" applyBorder="1"/>
    <xf numFmtId="165" fontId="12" fillId="0" borderId="18" xfId="0" applyNumberFormat="1" applyFont="1" applyBorder="1"/>
    <xf numFmtId="165" fontId="12" fillId="0" borderId="12" xfId="0" applyNumberFormat="1" applyFont="1" applyBorder="1"/>
    <xf numFmtId="165" fontId="10" fillId="0" borderId="12" xfId="0" applyNumberFormat="1" applyFont="1" applyBorder="1"/>
    <xf numFmtId="165" fontId="10" fillId="0" borderId="11" xfId="0" applyNumberFormat="1" applyFont="1" applyBorder="1"/>
    <xf numFmtId="165" fontId="10" fillId="0" borderId="18" xfId="0" applyNumberFormat="1" applyFont="1" applyBorder="1"/>
    <xf numFmtId="165" fontId="0" fillId="0" borderId="12" xfId="0" applyNumberFormat="1" applyBorder="1"/>
    <xf numFmtId="165" fontId="0" fillId="0" borderId="10" xfId="0" applyNumberFormat="1" applyBorder="1"/>
    <xf numFmtId="165" fontId="0" fillId="0" borderId="11" xfId="0" applyNumberFormat="1" applyBorder="1"/>
    <xf numFmtId="165" fontId="5" fillId="0" borderId="10" xfId="0" applyNumberFormat="1" applyFont="1" applyBorder="1"/>
    <xf numFmtId="165" fontId="5" fillId="0" borderId="18" xfId="0" applyNumberFormat="1" applyFont="1" applyBorder="1"/>
    <xf numFmtId="0" fontId="3" fillId="0" borderId="11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2" xfId="0" applyFont="1" applyBorder="1"/>
    <xf numFmtId="165" fontId="12" fillId="0" borderId="11" xfId="0" applyNumberFormat="1" applyFont="1" applyBorder="1"/>
    <xf numFmtId="0" fontId="12" fillId="0" borderId="24" xfId="0" applyFont="1" applyBorder="1" applyAlignment="1">
      <alignment horizontal="center"/>
    </xf>
    <xf numFmtId="0" fontId="12" fillId="0" borderId="24" xfId="0" applyFont="1" applyBorder="1"/>
    <xf numFmtId="0" fontId="12" fillId="0" borderId="24" xfId="0" applyFont="1" applyBorder="1" applyAlignment="1">
      <alignment horizontal="left"/>
    </xf>
    <xf numFmtId="49" fontId="12" fillId="0" borderId="24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25" xfId="0" applyFont="1" applyBorder="1"/>
    <xf numFmtId="2" fontId="12" fillId="0" borderId="24" xfId="0" applyNumberFormat="1" applyFont="1" applyBorder="1"/>
    <xf numFmtId="165" fontId="12" fillId="0" borderId="25" xfId="0" applyNumberFormat="1" applyFont="1" applyBorder="1"/>
    <xf numFmtId="165" fontId="12" fillId="0" borderId="24" xfId="0" applyNumberFormat="1" applyFont="1" applyBorder="1"/>
    <xf numFmtId="165" fontId="12" fillId="0" borderId="17" xfId="0" applyNumberFormat="1" applyFont="1" applyBorder="1"/>
    <xf numFmtId="165" fontId="12" fillId="0" borderId="26" xfId="0" applyNumberFormat="1" applyFont="1" applyBorder="1"/>
    <xf numFmtId="165" fontId="12" fillId="0" borderId="20" xfId="0" applyNumberFormat="1" applyFont="1" applyBorder="1"/>
    <xf numFmtId="2" fontId="15" fillId="3" borderId="12" xfId="0" applyNumberFormat="1" applyFont="1" applyFill="1" applyBorder="1"/>
    <xf numFmtId="2" fontId="12" fillId="0" borderId="12" xfId="0" applyNumberFormat="1" applyFont="1" applyBorder="1"/>
    <xf numFmtId="2" fontId="14" fillId="4" borderId="12" xfId="0" applyNumberFormat="1" applyFont="1" applyFill="1" applyBorder="1"/>
    <xf numFmtId="2" fontId="17" fillId="4" borderId="12" xfId="0" applyNumberFormat="1" applyFont="1" applyFill="1" applyBorder="1"/>
    <xf numFmtId="2" fontId="0" fillId="0" borderId="12" xfId="0" applyNumberFormat="1" applyBorder="1"/>
    <xf numFmtId="2" fontId="12" fillId="0" borderId="25" xfId="0" applyNumberFormat="1" applyFont="1" applyBorder="1"/>
    <xf numFmtId="0" fontId="14" fillId="4" borderId="11" xfId="0" applyFont="1" applyFill="1" applyBorder="1"/>
    <xf numFmtId="0" fontId="15" fillId="3" borderId="11" xfId="0" applyFont="1" applyFill="1" applyBorder="1"/>
    <xf numFmtId="44" fontId="13" fillId="0" borderId="27" xfId="0" applyNumberFormat="1" applyFont="1" applyBorder="1"/>
    <xf numFmtId="0" fontId="12" fillId="0" borderId="11" xfId="0" applyFont="1" applyBorder="1"/>
    <xf numFmtId="0" fontId="17" fillId="4" borderId="11" xfId="0" applyFont="1" applyFill="1" applyBorder="1"/>
    <xf numFmtId="0" fontId="10" fillId="0" borderId="11" xfId="0" applyFont="1" applyBorder="1"/>
    <xf numFmtId="0" fontId="0" fillId="0" borderId="11" xfId="0" applyBorder="1"/>
    <xf numFmtId="0" fontId="12" fillId="0" borderId="17" xfId="0" applyFont="1" applyBorder="1"/>
    <xf numFmtId="2" fontId="15" fillId="3" borderId="14" xfId="0" applyNumberFormat="1" applyFont="1" applyFill="1" applyBorder="1"/>
    <xf numFmtId="2" fontId="10" fillId="0" borderId="13" xfId="0" applyNumberFormat="1" applyFont="1" applyBorder="1"/>
    <xf numFmtId="2" fontId="10" fillId="0" borderId="14" xfId="0" applyNumberFormat="1" applyFont="1" applyBorder="1"/>
    <xf numFmtId="2" fontId="15" fillId="3" borderId="13" xfId="0" applyNumberFormat="1" applyFont="1" applyFill="1" applyBorder="1"/>
    <xf numFmtId="2" fontId="12" fillId="0" borderId="14" xfId="0" applyNumberFormat="1" applyFont="1" applyBorder="1"/>
    <xf numFmtId="2" fontId="17" fillId="4" borderId="13" xfId="0" applyNumberFormat="1" applyFont="1" applyFill="1" applyBorder="1"/>
    <xf numFmtId="2" fontId="0" fillId="0" borderId="13" xfId="0" applyNumberFormat="1" applyBorder="1"/>
    <xf numFmtId="2" fontId="12" fillId="0" borderId="13" xfId="0" applyNumberFormat="1" applyFont="1" applyBorder="1"/>
    <xf numFmtId="2" fontId="12" fillId="0" borderId="29" xfId="0" applyNumberFormat="1" applyFont="1" applyBorder="1"/>
    <xf numFmtId="44" fontId="10" fillId="0" borderId="16" xfId="1" applyFont="1" applyFill="1" applyBorder="1"/>
    <xf numFmtId="44" fontId="10" fillId="0" borderId="23" xfId="1" applyFont="1" applyFill="1" applyBorder="1"/>
    <xf numFmtId="44" fontId="12" fillId="0" borderId="23" xfId="1" applyFont="1" applyFill="1" applyBorder="1"/>
    <xf numFmtId="44" fontId="17" fillId="4" borderId="16" xfId="1" applyFont="1" applyFill="1" applyBorder="1"/>
    <xf numFmtId="165" fontId="12" fillId="0" borderId="23" xfId="0" applyNumberFormat="1" applyFont="1" applyBorder="1"/>
    <xf numFmtId="165" fontId="10" fillId="0" borderId="16" xfId="0" applyNumberFormat="1" applyFont="1" applyBorder="1"/>
    <xf numFmtId="44" fontId="15" fillId="3" borderId="16" xfId="1" applyFont="1" applyFill="1" applyBorder="1"/>
    <xf numFmtId="165" fontId="0" fillId="0" borderId="16" xfId="0" applyNumberFormat="1" applyBorder="1"/>
    <xf numFmtId="165" fontId="12" fillId="0" borderId="16" xfId="0" applyNumberFormat="1" applyFont="1" applyBorder="1"/>
    <xf numFmtId="165" fontId="12" fillId="0" borderId="30" xfId="0" applyNumberFormat="1" applyFont="1" applyBorder="1"/>
    <xf numFmtId="44" fontId="14" fillId="4" borderId="12" xfId="1" applyFont="1" applyFill="1" applyBorder="1"/>
    <xf numFmtId="44" fontId="17" fillId="4" borderId="12" xfId="1" applyFont="1" applyFill="1" applyBorder="1"/>
    <xf numFmtId="44" fontId="14" fillId="4" borderId="11" xfId="1" applyFont="1" applyFill="1" applyBorder="1"/>
    <xf numFmtId="44" fontId="17" fillId="4" borderId="11" xfId="1" applyFont="1" applyFill="1" applyBorder="1"/>
    <xf numFmtId="44" fontId="15" fillId="3" borderId="11" xfId="1" applyFont="1" applyFill="1" applyBorder="1"/>
    <xf numFmtId="44" fontId="10" fillId="0" borderId="13" xfId="1" applyFont="1" applyFill="1" applyBorder="1"/>
    <xf numFmtId="44" fontId="17" fillId="4" borderId="13" xfId="1" applyFont="1" applyFill="1" applyBorder="1"/>
    <xf numFmtId="44" fontId="15" fillId="3" borderId="13" xfId="1" applyFont="1" applyFill="1" applyBorder="1"/>
    <xf numFmtId="165" fontId="10" fillId="0" borderId="13" xfId="0" applyNumberFormat="1" applyFont="1" applyBorder="1"/>
    <xf numFmtId="165" fontId="6" fillId="0" borderId="13" xfId="0" applyNumberFormat="1" applyFont="1" applyBorder="1"/>
    <xf numFmtId="165" fontId="12" fillId="0" borderId="13" xfId="0" applyNumberFormat="1" applyFont="1" applyBorder="1"/>
    <xf numFmtId="165" fontId="12" fillId="0" borderId="29" xfId="0" applyNumberFormat="1" applyFont="1" applyBorder="1"/>
    <xf numFmtId="44" fontId="14" fillId="4" borderId="18" xfId="1" applyFont="1" applyFill="1" applyBorder="1"/>
    <xf numFmtId="44" fontId="17" fillId="4" borderId="18" xfId="1" applyFont="1" applyFill="1" applyBorder="1"/>
    <xf numFmtId="165" fontId="10" fillId="0" borderId="23" xfId="0" applyNumberFormat="1" applyFont="1" applyBorder="1"/>
    <xf numFmtId="165" fontId="0" fillId="0" borderId="23" xfId="0" applyNumberFormat="1" applyBorder="1"/>
    <xf numFmtId="165" fontId="12" fillId="0" borderId="28" xfId="0" applyNumberFormat="1" applyFont="1" applyBorder="1"/>
    <xf numFmtId="0" fontId="14" fillId="5" borderId="31" xfId="0" applyFont="1" applyFill="1" applyBorder="1"/>
    <xf numFmtId="43" fontId="14" fillId="5" borderId="31" xfId="2" applyFont="1" applyFill="1" applyBorder="1"/>
    <xf numFmtId="44" fontId="14" fillId="5" borderId="31" xfId="1" applyFont="1" applyFill="1" applyBorder="1"/>
    <xf numFmtId="44" fontId="14" fillId="5" borderId="32" xfId="1" applyFont="1" applyFill="1" applyBorder="1"/>
    <xf numFmtId="44" fontId="14" fillId="5" borderId="33" xfId="1" applyFont="1" applyFill="1" applyBorder="1"/>
    <xf numFmtId="44" fontId="14" fillId="5" borderId="34" xfId="1" applyFont="1" applyFill="1" applyBorder="1"/>
    <xf numFmtId="44" fontId="14" fillId="5" borderId="4" xfId="1" applyFont="1" applyFill="1" applyBorder="1"/>
    <xf numFmtId="0" fontId="0" fillId="5" borderId="33" xfId="0" applyFill="1" applyBorder="1" applyAlignment="1">
      <alignment horizontal="center"/>
    </xf>
    <xf numFmtId="43" fontId="14" fillId="5" borderId="34" xfId="2" applyFont="1" applyFill="1" applyBorder="1"/>
    <xf numFmtId="0" fontId="0" fillId="0" borderId="1" xfId="0" applyBorder="1" applyAlignment="1">
      <alignment horizontal="left" indent="1"/>
    </xf>
    <xf numFmtId="0" fontId="7" fillId="0" borderId="0" xfId="0" applyFont="1" applyAlignment="1">
      <alignment horizontal="center"/>
    </xf>
    <xf numFmtId="164" fontId="0" fillId="0" borderId="1" xfId="0" applyNumberFormat="1" applyBorder="1" applyAlignment="1">
      <alignment horizontal="left" indent="1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152400</xdr:rowOff>
    </xdr:from>
    <xdr:to>
      <xdr:col>7</xdr:col>
      <xdr:colOff>80131</xdr:colOff>
      <xdr:row>6</xdr:row>
      <xdr:rowOff>124027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846D85-B59D-400A-9DF8-BB5A3CDA3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52400"/>
          <a:ext cx="5810250" cy="111462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demandis-my.sharepoint.com/sites/Projects/Shared%20Documents/2022/1078%20-%20Williams/1078.06%20-%20DHN%20Compressors%20Add/05-Project%20Controls/03-Change%20Orders/001/1078.06-COR-0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DIS COR Cover"/>
      <sheetName val="BACK-UP"/>
      <sheetName val="S.O.W."/>
      <sheetName val="SITE LABOR"/>
      <sheetName val="LABOR TAKEOFF"/>
      <sheetName val="EQUIPMENT TAKEOFF"/>
      <sheetName val="Labor ST_OT"/>
      <sheetName val="Table 1"/>
      <sheetName val="Take Of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81BF3-9DBA-4365-AE08-E623602A50EF}">
  <sheetPr>
    <pageSetUpPr fitToPage="1"/>
  </sheetPr>
  <dimension ref="A1:AJ171"/>
  <sheetViews>
    <sheetView tabSelected="1" zoomScale="80" zoomScaleNormal="80" workbookViewId="0">
      <pane ySplit="13" topLeftCell="A14" activePane="bottomLeft" state="frozen"/>
      <selection pane="bottomLeft" activeCell="AF157" sqref="AF157"/>
    </sheetView>
  </sheetViews>
  <sheetFormatPr defaultRowHeight="15" x14ac:dyDescent="0.25"/>
  <cols>
    <col min="1" max="1" width="9.85546875" style="30" bestFit="1" customWidth="1"/>
    <col min="2" max="2" width="10.28515625" bestFit="1" customWidth="1"/>
    <col min="3" max="3" width="6.140625" bestFit="1" customWidth="1"/>
    <col min="4" max="4" width="4.85546875" bestFit="1" customWidth="1"/>
    <col min="5" max="5" width="55.28515625" bestFit="1" customWidth="1"/>
    <col min="6" max="6" width="4.85546875" bestFit="1" customWidth="1"/>
    <col min="7" max="7" width="6" bestFit="1" customWidth="1"/>
    <col min="8" max="8" width="5.28515625" bestFit="1" customWidth="1"/>
    <col min="9" max="9" width="4.28515625" bestFit="1" customWidth="1"/>
    <col min="10" max="10" width="13.28515625" bestFit="1" customWidth="1"/>
    <col min="11" max="11" width="8.140625" bestFit="1" customWidth="1"/>
    <col min="12" max="12" width="9.28515625" bestFit="1" customWidth="1"/>
    <col min="13" max="13" width="8.5703125" bestFit="1" customWidth="1"/>
    <col min="14" max="14" width="11.28515625" bestFit="1" customWidth="1"/>
    <col min="15" max="16" width="8.5703125" customWidth="1"/>
    <col min="17" max="17" width="12.28515625" bestFit="1" customWidth="1"/>
    <col min="18" max="19" width="10.7109375" customWidth="1"/>
    <col min="20" max="20" width="12.28515625" bestFit="1" customWidth="1"/>
    <col min="21" max="21" width="16" bestFit="1" customWidth="1"/>
    <col min="22" max="24" width="14.5703125" bestFit="1" customWidth="1"/>
    <col min="25" max="25" width="14.5703125" customWidth="1"/>
    <col min="26" max="26" width="14.5703125" bestFit="1" customWidth="1"/>
    <col min="27" max="27" width="16" customWidth="1"/>
    <col min="28" max="28" width="16" bestFit="1" customWidth="1"/>
    <col min="29" max="30" width="14.5703125" bestFit="1" customWidth="1"/>
    <col min="31" max="31" width="16.42578125" bestFit="1" customWidth="1"/>
    <col min="32" max="32" width="18" bestFit="1" customWidth="1"/>
    <col min="33" max="34" width="16.42578125" bestFit="1" customWidth="1"/>
    <col min="35" max="35" width="12.85546875" bestFit="1" customWidth="1"/>
    <col min="36" max="36" width="19.85546875" bestFit="1" customWidth="1"/>
  </cols>
  <sheetData>
    <row r="1" spans="1:36" x14ac:dyDescent="0.25">
      <c r="AE1" s="2" t="s">
        <v>0</v>
      </c>
      <c r="AF1" s="191">
        <v>1539</v>
      </c>
      <c r="AG1" s="191"/>
      <c r="AH1" s="191"/>
      <c r="AI1" s="191"/>
      <c r="AJ1" s="191"/>
    </row>
    <row r="2" spans="1:36" x14ac:dyDescent="0.25">
      <c r="AE2" s="2" t="s">
        <v>1</v>
      </c>
      <c r="AF2" s="191"/>
      <c r="AG2" s="191"/>
      <c r="AH2" s="191"/>
      <c r="AI2" s="191"/>
      <c r="AJ2" s="191"/>
    </row>
    <row r="3" spans="1:36" x14ac:dyDescent="0.25">
      <c r="AE3" s="2" t="s">
        <v>2</v>
      </c>
      <c r="AF3" s="191"/>
      <c r="AG3" s="191"/>
      <c r="AH3" s="191"/>
      <c r="AI3" s="191"/>
      <c r="AJ3" s="191"/>
    </row>
    <row r="4" spans="1:36" x14ac:dyDescent="0.25">
      <c r="AE4" s="2" t="s">
        <v>3</v>
      </c>
      <c r="AF4" s="191" t="s">
        <v>177</v>
      </c>
      <c r="AG4" s="191"/>
      <c r="AH4" s="191"/>
      <c r="AI4" s="191"/>
      <c r="AJ4" s="191"/>
    </row>
    <row r="5" spans="1:36" x14ac:dyDescent="0.25">
      <c r="AE5" s="2" t="s">
        <v>4</v>
      </c>
      <c r="AF5" s="191" t="s">
        <v>178</v>
      </c>
      <c r="AG5" s="191"/>
      <c r="AH5" s="191"/>
      <c r="AI5" s="191"/>
      <c r="AJ5" s="191"/>
    </row>
    <row r="6" spans="1:36" x14ac:dyDescent="0.25">
      <c r="AE6" s="2" t="s">
        <v>5</v>
      </c>
      <c r="AF6" s="191" t="s">
        <v>179</v>
      </c>
      <c r="AG6" s="191"/>
      <c r="AH6" s="191"/>
      <c r="AI6" s="191"/>
      <c r="AJ6" s="191"/>
    </row>
    <row r="7" spans="1:36" x14ac:dyDescent="0.25">
      <c r="AE7" s="2" t="s">
        <v>6</v>
      </c>
      <c r="AF7" s="193">
        <f ca="1">NOW()</f>
        <v>45152.476688773146</v>
      </c>
      <c r="AG7" s="193"/>
      <c r="AH7" s="193"/>
      <c r="AI7" s="193"/>
      <c r="AJ7" s="193"/>
    </row>
    <row r="9" spans="1:36" ht="31.5" x14ac:dyDescent="0.5">
      <c r="B9" s="192" t="s">
        <v>77</v>
      </c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</row>
    <row r="10" spans="1:36" ht="21.75" thickBot="1" x14ac:dyDescent="0.4">
      <c r="B10" s="1"/>
      <c r="C10" s="1"/>
      <c r="D10" s="1"/>
      <c r="E10" s="40"/>
      <c r="R10" s="11" t="s">
        <v>26</v>
      </c>
      <c r="AE10" s="11"/>
      <c r="AI10" s="12" t="s">
        <v>25</v>
      </c>
    </row>
    <row r="11" spans="1:36" ht="15.75" thickBot="1" x14ac:dyDescent="0.3">
      <c r="R11" s="13">
        <v>15</v>
      </c>
      <c r="AI11" s="5">
        <v>0</v>
      </c>
    </row>
    <row r="12" spans="1:36" ht="26.25" thickBot="1" x14ac:dyDescent="0.3">
      <c r="A12" s="16" t="s">
        <v>76</v>
      </c>
      <c r="B12" s="16" t="s">
        <v>7</v>
      </c>
      <c r="C12" s="16" t="s">
        <v>33</v>
      </c>
      <c r="D12" s="16" t="s">
        <v>47</v>
      </c>
      <c r="E12" s="16" t="s">
        <v>40</v>
      </c>
      <c r="F12" s="16" t="s">
        <v>34</v>
      </c>
      <c r="G12" s="16" t="s">
        <v>35</v>
      </c>
      <c r="H12" s="15" t="s">
        <v>36</v>
      </c>
      <c r="I12" s="15" t="s">
        <v>37</v>
      </c>
      <c r="J12" s="15" t="s">
        <v>39</v>
      </c>
      <c r="K12" s="15" t="s">
        <v>41</v>
      </c>
      <c r="L12" s="16" t="s">
        <v>29</v>
      </c>
      <c r="M12" s="16" t="s">
        <v>30</v>
      </c>
      <c r="N12" s="16" t="s">
        <v>176</v>
      </c>
      <c r="O12" s="16" t="s">
        <v>48</v>
      </c>
      <c r="P12" s="16" t="s">
        <v>49</v>
      </c>
      <c r="Q12" s="16" t="s">
        <v>8</v>
      </c>
      <c r="R12" s="17" t="s">
        <v>9</v>
      </c>
      <c r="S12" s="17" t="s">
        <v>10</v>
      </c>
      <c r="T12" s="17" t="s">
        <v>11</v>
      </c>
      <c r="U12" s="17" t="s">
        <v>12</v>
      </c>
      <c r="V12" s="17" t="s">
        <v>13</v>
      </c>
      <c r="W12" s="17" t="s">
        <v>14</v>
      </c>
      <c r="X12" s="17" t="s">
        <v>45</v>
      </c>
      <c r="Y12" s="17" t="s">
        <v>15</v>
      </c>
      <c r="Z12" s="17" t="s">
        <v>16</v>
      </c>
      <c r="AA12" s="17" t="s">
        <v>17</v>
      </c>
      <c r="AB12" s="16" t="s">
        <v>18</v>
      </c>
      <c r="AC12" s="16" t="s">
        <v>32</v>
      </c>
      <c r="AD12" s="16" t="s">
        <v>19</v>
      </c>
      <c r="AE12" s="16" t="s">
        <v>20</v>
      </c>
      <c r="AF12" s="16" t="s">
        <v>22</v>
      </c>
      <c r="AG12" s="16" t="s">
        <v>21</v>
      </c>
      <c r="AH12" s="15" t="s">
        <v>46</v>
      </c>
      <c r="AI12" s="18" t="s">
        <v>24</v>
      </c>
      <c r="AJ12" s="16" t="s">
        <v>11</v>
      </c>
    </row>
    <row r="13" spans="1:36" ht="15.75" thickBot="1" x14ac:dyDescent="0.3">
      <c r="R13" s="7">
        <v>40.700000000000003</v>
      </c>
      <c r="S13" s="4"/>
      <c r="T13" s="4"/>
      <c r="U13" s="8">
        <v>37.35</v>
      </c>
      <c r="V13" s="9">
        <v>0.21049999999999999</v>
      </c>
      <c r="W13" s="9">
        <v>0.1</v>
      </c>
      <c r="X13" s="9">
        <v>0.1</v>
      </c>
      <c r="Y13" s="9">
        <v>0.03</v>
      </c>
      <c r="Z13" s="9">
        <v>0.1</v>
      </c>
      <c r="AA13" s="10">
        <v>14</v>
      </c>
      <c r="AB13" s="35"/>
      <c r="AC13" s="34">
        <v>0.1</v>
      </c>
      <c r="AD13" s="9">
        <v>7.4999999999999997E-2</v>
      </c>
      <c r="AE13" s="9">
        <v>7.4999999999999997E-2</v>
      </c>
      <c r="AF13" s="6">
        <v>7.4999999999999997E-2</v>
      </c>
      <c r="AG13" s="14" t="s">
        <v>31</v>
      </c>
      <c r="AH13" s="36"/>
      <c r="AI13" s="6">
        <v>0</v>
      </c>
    </row>
    <row r="14" spans="1:36" x14ac:dyDescent="0.25">
      <c r="R14" s="32"/>
      <c r="S14" s="3"/>
      <c r="T14" s="3"/>
      <c r="U14" s="32"/>
      <c r="V14" s="33"/>
      <c r="W14" s="33"/>
      <c r="X14" s="33"/>
      <c r="Y14" s="33"/>
      <c r="Z14" s="33"/>
      <c r="AA14" s="32"/>
      <c r="AG14" s="14"/>
      <c r="AH14" s="33"/>
      <c r="AI14" s="33"/>
    </row>
    <row r="15" spans="1:36" ht="18.75" x14ac:dyDescent="0.3">
      <c r="A15" s="48">
        <v>10000</v>
      </c>
      <c r="B15" s="49"/>
      <c r="C15" s="49"/>
      <c r="D15" s="49"/>
      <c r="E15" s="49" t="s">
        <v>23</v>
      </c>
      <c r="F15" s="49"/>
      <c r="G15" s="49"/>
      <c r="H15" s="49"/>
      <c r="I15" s="49"/>
      <c r="J15" s="49"/>
      <c r="K15" s="50"/>
      <c r="L15" s="51"/>
      <c r="M15" s="49"/>
      <c r="N15" s="138"/>
      <c r="O15" s="134">
        <v>1</v>
      </c>
      <c r="P15" s="57" t="s">
        <v>74</v>
      </c>
      <c r="Q15" s="52">
        <f>SUM(Q16,Q19,Q23,Q26)</f>
        <v>60</v>
      </c>
      <c r="R15" s="52">
        <f>SUM(R16,R19,R23,R26)</f>
        <v>30</v>
      </c>
      <c r="S15" s="52">
        <f t="shared" ref="S15:AJ15" si="0">SUM(S16,S19,S23,S26)</f>
        <v>0</v>
      </c>
      <c r="T15" s="53">
        <f t="shared" si="0"/>
        <v>90</v>
      </c>
      <c r="U15" s="54">
        <f t="shared" si="0"/>
        <v>3484.5</v>
      </c>
      <c r="V15" s="55">
        <f t="shared" si="0"/>
        <v>733.48725000000002</v>
      </c>
      <c r="W15" s="55">
        <f t="shared" si="0"/>
        <v>348.45</v>
      </c>
      <c r="X15" s="55">
        <f t="shared" si="0"/>
        <v>348.45</v>
      </c>
      <c r="Y15" s="55">
        <f t="shared" si="0"/>
        <v>104.535</v>
      </c>
      <c r="Z15" s="55">
        <f t="shared" si="0"/>
        <v>348.45</v>
      </c>
      <c r="AA15" s="167">
        <f t="shared" si="0"/>
        <v>1260</v>
      </c>
      <c r="AB15" s="165">
        <f t="shared" si="0"/>
        <v>6627.8722500000003</v>
      </c>
      <c r="AC15" s="55">
        <f t="shared" si="0"/>
        <v>450</v>
      </c>
      <c r="AD15" s="55">
        <f t="shared" si="0"/>
        <v>0</v>
      </c>
      <c r="AE15" s="55">
        <f t="shared" si="0"/>
        <v>0</v>
      </c>
      <c r="AF15" s="56">
        <f t="shared" si="0"/>
        <v>0</v>
      </c>
      <c r="AG15" s="177">
        <f t="shared" si="0"/>
        <v>3650</v>
      </c>
      <c r="AH15" s="54">
        <f t="shared" si="0"/>
        <v>45</v>
      </c>
      <c r="AI15" s="167">
        <f t="shared" si="0"/>
        <v>0</v>
      </c>
      <c r="AJ15" s="165">
        <f t="shared" si="0"/>
        <v>10772.87225</v>
      </c>
    </row>
    <row r="16" spans="1:36" ht="16.5" thickBot="1" x14ac:dyDescent="0.3">
      <c r="A16" s="63"/>
      <c r="B16" s="64">
        <v>10003</v>
      </c>
      <c r="C16" s="65"/>
      <c r="D16" s="65"/>
      <c r="E16" s="66" t="s">
        <v>56</v>
      </c>
      <c r="F16" s="63"/>
      <c r="G16" s="63"/>
      <c r="H16" s="63"/>
      <c r="I16" s="63"/>
      <c r="J16" s="63"/>
      <c r="K16" s="67"/>
      <c r="L16" s="68"/>
      <c r="M16" s="66"/>
      <c r="N16" s="139"/>
      <c r="O16" s="132">
        <v>2</v>
      </c>
      <c r="P16" s="70" t="s">
        <v>8</v>
      </c>
      <c r="Q16" s="69">
        <v>20</v>
      </c>
      <c r="R16" s="69">
        <v>10</v>
      </c>
      <c r="S16" s="69">
        <v>0</v>
      </c>
      <c r="T16" s="146">
        <f t="shared" ref="T16:T32" si="1">SUM(Q16,R16,S16)</f>
        <v>30</v>
      </c>
      <c r="U16" s="89">
        <f>SUM(U17:U18)</f>
        <v>1176.5</v>
      </c>
      <c r="V16" s="72">
        <f>$U16*V$13</f>
        <v>247.65324999999999</v>
      </c>
      <c r="W16" s="72">
        <f>$U16*W$13</f>
        <v>117.65</v>
      </c>
      <c r="X16" s="72">
        <f>$U16*X$13</f>
        <v>117.65</v>
      </c>
      <c r="Y16" s="72">
        <f>$U16*Y$13</f>
        <v>35.295000000000002</v>
      </c>
      <c r="Z16" s="72">
        <f>$U16*Z$13</f>
        <v>117.65</v>
      </c>
      <c r="AA16" s="73">
        <f>($Q16+$R16)*AA$13</f>
        <v>420</v>
      </c>
      <c r="AB16" s="71">
        <f t="shared" ref="AB16:AB32" si="2">SUM(U16:AA16)</f>
        <v>2232.3982500000002</v>
      </c>
      <c r="AC16" s="72">
        <f t="shared" ref="AC16:AC26" si="3">($R$11*$R16)</f>
        <v>150</v>
      </c>
      <c r="AD16" s="72">
        <v>0</v>
      </c>
      <c r="AE16" s="72">
        <v>0</v>
      </c>
      <c r="AF16" s="71">
        <v>0</v>
      </c>
      <c r="AG16" s="74">
        <v>0</v>
      </c>
      <c r="AH16" s="89">
        <f t="shared" ref="AH16:AH32" si="4">(AD$13*AD16)+(AC$13*AC16)+(AE$13*AE16)+(AF$13*AF16)</f>
        <v>15</v>
      </c>
      <c r="AI16" s="73">
        <f t="shared" ref="AI16:AI26" si="5">($AD16*AI$13)+($AE16*AI$11)</f>
        <v>0</v>
      </c>
      <c r="AJ16" s="75">
        <f t="shared" ref="AJ16:AJ32" si="6">SUM(AB16:AI16)</f>
        <v>2397.3982500000002</v>
      </c>
    </row>
    <row r="17" spans="1:36" ht="15.75" thickBot="1" x14ac:dyDescent="0.3">
      <c r="A17" s="26"/>
      <c r="B17" s="44">
        <v>10003</v>
      </c>
      <c r="C17" s="41"/>
      <c r="D17" s="41"/>
      <c r="E17" s="43" t="s">
        <v>57</v>
      </c>
      <c r="F17" s="19"/>
      <c r="G17" s="19"/>
      <c r="H17" s="19"/>
      <c r="I17" s="19"/>
      <c r="J17" s="19"/>
      <c r="K17" s="27"/>
      <c r="L17" s="58">
        <v>39.6</v>
      </c>
      <c r="M17" s="58">
        <v>14</v>
      </c>
      <c r="N17" s="140"/>
      <c r="O17" s="133">
        <v>1</v>
      </c>
      <c r="P17" s="42" t="s">
        <v>8</v>
      </c>
      <c r="Q17" s="59">
        <v>10</v>
      </c>
      <c r="R17" s="60">
        <v>0</v>
      </c>
      <c r="S17" s="60">
        <v>0</v>
      </c>
      <c r="T17" s="147">
        <f t="shared" si="1"/>
        <v>10</v>
      </c>
      <c r="U17" s="155">
        <f t="shared" ref="U17" si="7">($Q17*$L17)+((R17*$R$13))</f>
        <v>396</v>
      </c>
      <c r="V17" s="77">
        <f t="shared" ref="V17:Z17" si="8">$U17*V$13</f>
        <v>83.358000000000004</v>
      </c>
      <c r="W17" s="77">
        <f t="shared" si="8"/>
        <v>39.6</v>
      </c>
      <c r="X17" s="77">
        <f t="shared" si="8"/>
        <v>39.6</v>
      </c>
      <c r="Y17" s="77">
        <f t="shared" si="8"/>
        <v>11.879999999999999</v>
      </c>
      <c r="Z17" s="77">
        <f t="shared" si="8"/>
        <v>39.6</v>
      </c>
      <c r="AA17" s="78">
        <f t="shared" ref="AA17" si="9">($Q17+$R17)*$M17</f>
        <v>140</v>
      </c>
      <c r="AB17" s="76">
        <f t="shared" ref="AB17" si="10">SUM(U17:AA17)</f>
        <v>750.03800000000001</v>
      </c>
      <c r="AC17" s="79">
        <f t="shared" si="3"/>
        <v>0</v>
      </c>
      <c r="AD17" s="77">
        <v>0</v>
      </c>
      <c r="AE17" s="77">
        <v>0</v>
      </c>
      <c r="AF17" s="170">
        <v>0</v>
      </c>
      <c r="AG17" s="80">
        <v>0</v>
      </c>
      <c r="AH17" s="156">
        <f t="shared" si="4"/>
        <v>0</v>
      </c>
      <c r="AI17" s="78">
        <f t="shared" si="5"/>
        <v>0</v>
      </c>
      <c r="AJ17" s="76">
        <f t="shared" si="6"/>
        <v>750.03800000000001</v>
      </c>
    </row>
    <row r="18" spans="1:36" x14ac:dyDescent="0.25">
      <c r="A18" s="26"/>
      <c r="B18" s="44">
        <v>10003</v>
      </c>
      <c r="C18" s="41"/>
      <c r="D18" s="41"/>
      <c r="E18" s="43" t="s">
        <v>58</v>
      </c>
      <c r="F18" s="19"/>
      <c r="G18" s="19"/>
      <c r="H18" s="19"/>
      <c r="I18" s="19"/>
      <c r="J18" s="19"/>
      <c r="K18" s="27"/>
      <c r="L18" s="61"/>
      <c r="M18" s="44"/>
      <c r="N18" s="141"/>
      <c r="O18" s="133">
        <v>1</v>
      </c>
      <c r="P18" s="42" t="s">
        <v>8</v>
      </c>
      <c r="Q18" s="60">
        <v>10</v>
      </c>
      <c r="R18" s="60">
        <v>10</v>
      </c>
      <c r="S18" s="60">
        <v>0</v>
      </c>
      <c r="T18" s="148">
        <f t="shared" si="1"/>
        <v>20</v>
      </c>
      <c r="U18" s="156">
        <f>($Q18*$U$13)+((R18*$R$13))</f>
        <v>780.5</v>
      </c>
      <c r="V18" s="77">
        <f t="shared" ref="V18:Z22" si="11">$U18*V$13</f>
        <v>164.29524999999998</v>
      </c>
      <c r="W18" s="77">
        <f t="shared" si="11"/>
        <v>78.050000000000011</v>
      </c>
      <c r="X18" s="77">
        <f t="shared" si="11"/>
        <v>78.050000000000011</v>
      </c>
      <c r="Y18" s="77">
        <f t="shared" si="11"/>
        <v>23.414999999999999</v>
      </c>
      <c r="Z18" s="77">
        <f t="shared" si="11"/>
        <v>78.050000000000011</v>
      </c>
      <c r="AA18" s="81">
        <f>($Q18+$R18)*AA$13</f>
        <v>280</v>
      </c>
      <c r="AB18" s="79">
        <f t="shared" si="2"/>
        <v>1482.36025</v>
      </c>
      <c r="AC18" s="77">
        <f t="shared" si="3"/>
        <v>150</v>
      </c>
      <c r="AD18" s="77">
        <v>0</v>
      </c>
      <c r="AE18" s="77">
        <v>0</v>
      </c>
      <c r="AF18" s="79">
        <v>0</v>
      </c>
      <c r="AG18" s="80">
        <v>0</v>
      </c>
      <c r="AH18" s="156">
        <f t="shared" si="4"/>
        <v>15</v>
      </c>
      <c r="AI18" s="81">
        <f t="shared" si="5"/>
        <v>0</v>
      </c>
      <c r="AJ18" s="76">
        <f t="shared" si="6"/>
        <v>1647.36025</v>
      </c>
    </row>
    <row r="19" spans="1:36" ht="15.75" x14ac:dyDescent="0.25">
      <c r="A19" s="63"/>
      <c r="B19" s="64">
        <v>10004</v>
      </c>
      <c r="C19" s="65"/>
      <c r="D19" s="65"/>
      <c r="E19" s="66" t="s">
        <v>53</v>
      </c>
      <c r="F19" s="63"/>
      <c r="G19" s="63"/>
      <c r="H19" s="63"/>
      <c r="I19" s="63"/>
      <c r="J19" s="63"/>
      <c r="K19" s="67"/>
      <c r="L19" s="68"/>
      <c r="M19" s="66"/>
      <c r="N19" s="139"/>
      <c r="O19" s="132">
        <v>5</v>
      </c>
      <c r="P19" s="70" t="s">
        <v>8</v>
      </c>
      <c r="Q19" s="69">
        <v>40</v>
      </c>
      <c r="R19" s="69">
        <v>10</v>
      </c>
      <c r="S19" s="69">
        <v>0</v>
      </c>
      <c r="T19" s="146">
        <f t="shared" ref="T19" si="12">SUM(Q19,R19,S19)</f>
        <v>50</v>
      </c>
      <c r="U19" s="89">
        <f>($Q19*$U$13)+((R19*$R$13))</f>
        <v>1901</v>
      </c>
      <c r="V19" s="72">
        <f t="shared" si="11"/>
        <v>400.16050000000001</v>
      </c>
      <c r="W19" s="72">
        <f t="shared" si="11"/>
        <v>190.10000000000002</v>
      </c>
      <c r="X19" s="72">
        <f t="shared" si="11"/>
        <v>190.10000000000002</v>
      </c>
      <c r="Y19" s="72">
        <f t="shared" si="11"/>
        <v>57.03</v>
      </c>
      <c r="Z19" s="72">
        <f t="shared" si="11"/>
        <v>190.10000000000002</v>
      </c>
      <c r="AA19" s="73">
        <f>($Q19+$R19)*AA$13</f>
        <v>700</v>
      </c>
      <c r="AB19" s="71">
        <f t="shared" ref="AB19" si="13">SUM(U19:AA19)</f>
        <v>3628.4904999999999</v>
      </c>
      <c r="AC19" s="72">
        <f t="shared" si="3"/>
        <v>150</v>
      </c>
      <c r="AD19" s="72">
        <v>0</v>
      </c>
      <c r="AE19" s="72">
        <v>0</v>
      </c>
      <c r="AF19" s="71">
        <v>0</v>
      </c>
      <c r="AG19" s="74">
        <v>1250</v>
      </c>
      <c r="AH19" s="89">
        <f t="shared" ref="AH19" si="14">(AD$13*AD19)+(AC$13*AC19)+(AE$13*AE19)+(AF$13*AF19)</f>
        <v>15</v>
      </c>
      <c r="AI19" s="73">
        <f t="shared" si="5"/>
        <v>0</v>
      </c>
      <c r="AJ19" s="75">
        <f t="shared" ref="AJ19" si="15">SUM(AB19:AI19)</f>
        <v>5043.4904999999999</v>
      </c>
    </row>
    <row r="20" spans="1:36" x14ac:dyDescent="0.25">
      <c r="A20" s="47"/>
      <c r="B20" s="44">
        <v>10004</v>
      </c>
      <c r="C20" s="41"/>
      <c r="D20" s="41"/>
      <c r="E20" s="43" t="s">
        <v>59</v>
      </c>
      <c r="F20" s="41"/>
      <c r="G20" s="41"/>
      <c r="H20" s="41"/>
      <c r="I20" s="41"/>
      <c r="J20" s="41"/>
      <c r="K20" s="27"/>
      <c r="L20" s="61"/>
      <c r="M20" s="43"/>
      <c r="N20" s="141"/>
      <c r="O20" s="133">
        <v>5</v>
      </c>
      <c r="P20" s="42" t="s">
        <v>8</v>
      </c>
      <c r="Q20" s="60">
        <v>0</v>
      </c>
      <c r="R20" s="60">
        <v>0</v>
      </c>
      <c r="S20" s="60">
        <v>0</v>
      </c>
      <c r="T20" s="148">
        <f t="shared" ref="T20:T25" si="16">SUM(Q20,R20,S20)</f>
        <v>0</v>
      </c>
      <c r="U20" s="156">
        <f>($Q20*$U$13)+((R20*$R$13))</f>
        <v>0</v>
      </c>
      <c r="V20" s="77">
        <f t="shared" si="11"/>
        <v>0</v>
      </c>
      <c r="W20" s="77">
        <f t="shared" si="11"/>
        <v>0</v>
      </c>
      <c r="X20" s="77">
        <f t="shared" si="11"/>
        <v>0</v>
      </c>
      <c r="Y20" s="77">
        <f t="shared" si="11"/>
        <v>0</v>
      </c>
      <c r="Z20" s="77">
        <f t="shared" si="11"/>
        <v>0</v>
      </c>
      <c r="AA20" s="81">
        <f>($Q20+$R20)*AA$13</f>
        <v>0</v>
      </c>
      <c r="AB20" s="79">
        <f t="shared" ref="AB20:AB25" si="17">SUM(U20:AA20)</f>
        <v>0</v>
      </c>
      <c r="AC20" s="77">
        <f t="shared" si="3"/>
        <v>0</v>
      </c>
      <c r="AD20" s="77">
        <v>0</v>
      </c>
      <c r="AE20" s="77">
        <v>0</v>
      </c>
      <c r="AF20" s="79">
        <v>0</v>
      </c>
      <c r="AG20" s="80">
        <v>1250</v>
      </c>
      <c r="AH20" s="156">
        <f t="shared" ref="AH20" si="18">(AD$13*AD20)+(AC$13*AC20)+(AE$13*AE20)+(AF$13*AF20)</f>
        <v>0</v>
      </c>
      <c r="AI20" s="81">
        <f t="shared" si="5"/>
        <v>0</v>
      </c>
      <c r="AJ20" s="76">
        <f t="shared" ref="AJ20" si="19">SUM(AB20:AI20)</f>
        <v>1250</v>
      </c>
    </row>
    <row r="21" spans="1:36" x14ac:dyDescent="0.25">
      <c r="A21" s="47"/>
      <c r="B21" s="44">
        <v>10004</v>
      </c>
      <c r="C21" s="41"/>
      <c r="D21" s="41"/>
      <c r="E21" s="43" t="s">
        <v>60</v>
      </c>
      <c r="F21" s="41"/>
      <c r="G21" s="41"/>
      <c r="H21" s="41"/>
      <c r="I21" s="41"/>
      <c r="J21" s="41"/>
      <c r="K21" s="27"/>
      <c r="L21" s="61"/>
      <c r="M21" s="43"/>
      <c r="N21" s="141"/>
      <c r="O21" s="133">
        <v>4</v>
      </c>
      <c r="P21" s="42" t="s">
        <v>8</v>
      </c>
      <c r="Q21" s="60">
        <v>40</v>
      </c>
      <c r="R21" s="60">
        <v>0</v>
      </c>
      <c r="S21" s="60">
        <v>0</v>
      </c>
      <c r="T21" s="148">
        <f t="shared" si="16"/>
        <v>40</v>
      </c>
      <c r="U21" s="156">
        <f>($Q21*$U$13)+((R21*$R$13))</f>
        <v>1494</v>
      </c>
      <c r="V21" s="77">
        <f t="shared" si="11"/>
        <v>314.48699999999997</v>
      </c>
      <c r="W21" s="77">
        <f t="shared" si="11"/>
        <v>149.4</v>
      </c>
      <c r="X21" s="77">
        <f t="shared" si="11"/>
        <v>149.4</v>
      </c>
      <c r="Y21" s="77">
        <f t="shared" si="11"/>
        <v>44.82</v>
      </c>
      <c r="Z21" s="77">
        <f t="shared" si="11"/>
        <v>149.4</v>
      </c>
      <c r="AA21" s="81">
        <f>($Q21+$R21)*AA$13</f>
        <v>560</v>
      </c>
      <c r="AB21" s="79">
        <f t="shared" si="17"/>
        <v>2861.5070000000005</v>
      </c>
      <c r="AC21" s="77">
        <f t="shared" si="3"/>
        <v>0</v>
      </c>
      <c r="AD21" s="77">
        <v>0</v>
      </c>
      <c r="AE21" s="77">
        <v>0</v>
      </c>
      <c r="AF21" s="79">
        <v>0</v>
      </c>
      <c r="AG21" s="80">
        <v>0</v>
      </c>
      <c r="AH21" s="156">
        <f>(AD$13*AD21)+(AC$13*AC21)+(AE$13*AE21)+(AF$13*AF21)</f>
        <v>0</v>
      </c>
      <c r="AI21" s="81">
        <f t="shared" si="5"/>
        <v>0</v>
      </c>
      <c r="AJ21" s="76">
        <f>SUM(AB21:AI21)</f>
        <v>2861.5070000000005</v>
      </c>
    </row>
    <row r="22" spans="1:36" x14ac:dyDescent="0.25">
      <c r="A22" s="47"/>
      <c r="B22" s="44">
        <v>10004</v>
      </c>
      <c r="C22" s="41"/>
      <c r="D22" s="41"/>
      <c r="E22" s="43" t="s">
        <v>60</v>
      </c>
      <c r="F22" s="41"/>
      <c r="G22" s="41"/>
      <c r="H22" s="41"/>
      <c r="I22" s="41"/>
      <c r="J22" s="41"/>
      <c r="K22" s="27"/>
      <c r="L22" s="61"/>
      <c r="M22" s="43"/>
      <c r="N22" s="141"/>
      <c r="O22" s="133">
        <v>1</v>
      </c>
      <c r="P22" s="42" t="s">
        <v>9</v>
      </c>
      <c r="Q22" s="60">
        <v>0</v>
      </c>
      <c r="R22" s="60">
        <v>10</v>
      </c>
      <c r="S22" s="60">
        <v>0</v>
      </c>
      <c r="T22" s="148">
        <f t="shared" si="16"/>
        <v>10</v>
      </c>
      <c r="U22" s="156">
        <f>($Q22*$U$13)+((R22*$R$13))</f>
        <v>407</v>
      </c>
      <c r="V22" s="77">
        <f t="shared" si="11"/>
        <v>85.67349999999999</v>
      </c>
      <c r="W22" s="77">
        <f t="shared" si="11"/>
        <v>40.700000000000003</v>
      </c>
      <c r="X22" s="77">
        <f t="shared" si="11"/>
        <v>40.700000000000003</v>
      </c>
      <c r="Y22" s="77">
        <f t="shared" si="11"/>
        <v>12.209999999999999</v>
      </c>
      <c r="Z22" s="77">
        <f t="shared" si="11"/>
        <v>40.700000000000003</v>
      </c>
      <c r="AA22" s="81">
        <f>($Q22+$R22)*AA$13</f>
        <v>140</v>
      </c>
      <c r="AB22" s="79">
        <f t="shared" si="17"/>
        <v>766.98350000000016</v>
      </c>
      <c r="AC22" s="77">
        <f t="shared" si="3"/>
        <v>150</v>
      </c>
      <c r="AD22" s="77">
        <v>0</v>
      </c>
      <c r="AE22" s="77">
        <v>0</v>
      </c>
      <c r="AF22" s="79">
        <v>0</v>
      </c>
      <c r="AG22" s="80">
        <v>0</v>
      </c>
      <c r="AH22" s="156">
        <f t="shared" ref="AH22:AH23" si="20">(AD$13*AD22)+(AC$13*AC22)+(AE$13*AE22)+(AF$13*AF22)</f>
        <v>15</v>
      </c>
      <c r="AI22" s="81">
        <f t="shared" si="5"/>
        <v>0</v>
      </c>
      <c r="AJ22" s="76">
        <f t="shared" ref="AJ22" si="21">SUM(AB22:AI22)</f>
        <v>931.98350000000016</v>
      </c>
    </row>
    <row r="23" spans="1:36" ht="15.75" x14ac:dyDescent="0.25">
      <c r="A23" s="63"/>
      <c r="B23" s="64">
        <v>10005</v>
      </c>
      <c r="C23" s="65"/>
      <c r="D23" s="65"/>
      <c r="E23" s="66" t="s">
        <v>54</v>
      </c>
      <c r="F23" s="63"/>
      <c r="G23" s="63"/>
      <c r="H23" s="63"/>
      <c r="I23" s="63"/>
      <c r="J23" s="63"/>
      <c r="K23" s="67"/>
      <c r="L23" s="68"/>
      <c r="M23" s="66"/>
      <c r="N23" s="139"/>
      <c r="O23" s="132">
        <v>1</v>
      </c>
      <c r="P23" s="70" t="s">
        <v>9</v>
      </c>
      <c r="Q23" s="69">
        <f>SUM(Q24:Q25)</f>
        <v>0</v>
      </c>
      <c r="R23" s="69">
        <f t="shared" ref="R23:S23" si="22">SUM(R24:R25)</f>
        <v>10</v>
      </c>
      <c r="S23" s="69">
        <f t="shared" si="22"/>
        <v>0</v>
      </c>
      <c r="T23" s="149">
        <f>SUM(T24:T25)</f>
        <v>10</v>
      </c>
      <c r="U23" s="89">
        <f>SUM(U24:U25)</f>
        <v>407</v>
      </c>
      <c r="V23" s="71">
        <f t="shared" ref="V23:Z23" si="23">SUM(V24:V25)</f>
        <v>85.67349999999999</v>
      </c>
      <c r="W23" s="71">
        <f t="shared" si="23"/>
        <v>40.700000000000003</v>
      </c>
      <c r="X23" s="71">
        <f t="shared" si="23"/>
        <v>40.700000000000003</v>
      </c>
      <c r="Y23" s="71">
        <f t="shared" si="23"/>
        <v>12.209999999999999</v>
      </c>
      <c r="Z23" s="71">
        <f t="shared" si="23"/>
        <v>40.700000000000003</v>
      </c>
      <c r="AA23" s="73">
        <f>SUM(AA24:AA25)</f>
        <v>140</v>
      </c>
      <c r="AB23" s="71">
        <f t="shared" ref="AB23" si="24">SUM(U23:AA23)</f>
        <v>766.98350000000016</v>
      </c>
      <c r="AC23" s="72">
        <f t="shared" si="3"/>
        <v>150</v>
      </c>
      <c r="AD23" s="72">
        <v>0</v>
      </c>
      <c r="AE23" s="72">
        <v>0</v>
      </c>
      <c r="AF23" s="71">
        <v>0</v>
      </c>
      <c r="AG23" s="74">
        <f>SUM(AG24:AG25)</f>
        <v>500</v>
      </c>
      <c r="AH23" s="89">
        <f t="shared" si="20"/>
        <v>15</v>
      </c>
      <c r="AI23" s="73">
        <f t="shared" si="5"/>
        <v>0</v>
      </c>
      <c r="AJ23" s="75">
        <f>SUM(AJ24:AJ25)</f>
        <v>1431.9835000000003</v>
      </c>
    </row>
    <row r="24" spans="1:36" x14ac:dyDescent="0.25">
      <c r="A24" s="47"/>
      <c r="B24" s="44">
        <v>10005</v>
      </c>
      <c r="C24" s="41"/>
      <c r="D24" s="41"/>
      <c r="E24" s="43" t="s">
        <v>61</v>
      </c>
      <c r="F24" s="41"/>
      <c r="G24" s="41"/>
      <c r="H24" s="41"/>
      <c r="I24" s="41"/>
      <c r="J24" s="41"/>
      <c r="K24" s="27"/>
      <c r="L24" s="61"/>
      <c r="M24" s="43"/>
      <c r="N24" s="141"/>
      <c r="O24" s="133">
        <v>1</v>
      </c>
      <c r="P24" s="42" t="s">
        <v>9</v>
      </c>
      <c r="Q24" s="60">
        <v>0</v>
      </c>
      <c r="R24" s="60">
        <v>0</v>
      </c>
      <c r="S24" s="60">
        <v>0</v>
      </c>
      <c r="T24" s="148">
        <f t="shared" si="16"/>
        <v>0</v>
      </c>
      <c r="U24" s="156">
        <f>($Q24*$U$13)+((R24*$R$13))</f>
        <v>0</v>
      </c>
      <c r="V24" s="77">
        <f>$U24*V$13</f>
        <v>0</v>
      </c>
      <c r="W24" s="77">
        <f>$U24*W$13</f>
        <v>0</v>
      </c>
      <c r="X24" s="77">
        <f>$U24*X$13</f>
        <v>0</v>
      </c>
      <c r="Y24" s="77">
        <f>$U24*Y$13</f>
        <v>0</v>
      </c>
      <c r="Z24" s="77">
        <f>$U24*Z$13</f>
        <v>0</v>
      </c>
      <c r="AA24" s="81">
        <f>($Q24+$R24)*AA$13</f>
        <v>0</v>
      </c>
      <c r="AB24" s="79">
        <f t="shared" si="17"/>
        <v>0</v>
      </c>
      <c r="AC24" s="77">
        <f t="shared" si="3"/>
        <v>0</v>
      </c>
      <c r="AD24" s="77">
        <v>0</v>
      </c>
      <c r="AE24" s="77">
        <v>0</v>
      </c>
      <c r="AF24" s="79">
        <v>0</v>
      </c>
      <c r="AG24" s="80">
        <v>500</v>
      </c>
      <c r="AH24" s="156">
        <f>(AD$13*AD24)+(AC$13*AC24)+(AE$13*AE24)+(AF$13*AF24)</f>
        <v>0</v>
      </c>
      <c r="AI24" s="81">
        <f t="shared" si="5"/>
        <v>0</v>
      </c>
      <c r="AJ24" s="76">
        <f>SUM(AB24:AI24)</f>
        <v>500</v>
      </c>
    </row>
    <row r="25" spans="1:36" x14ac:dyDescent="0.25">
      <c r="A25" s="47"/>
      <c r="B25" s="44">
        <v>10005</v>
      </c>
      <c r="C25" s="41"/>
      <c r="D25" s="41"/>
      <c r="E25" s="43" t="s">
        <v>62</v>
      </c>
      <c r="F25" s="41"/>
      <c r="G25" s="41"/>
      <c r="H25" s="41"/>
      <c r="I25" s="41"/>
      <c r="J25" s="41"/>
      <c r="K25" s="27"/>
      <c r="L25" s="61"/>
      <c r="M25" s="43"/>
      <c r="N25" s="141"/>
      <c r="O25" s="133">
        <v>1</v>
      </c>
      <c r="P25" s="42" t="s">
        <v>9</v>
      </c>
      <c r="Q25" s="60">
        <v>0</v>
      </c>
      <c r="R25" s="60">
        <v>10</v>
      </c>
      <c r="S25" s="60">
        <v>0</v>
      </c>
      <c r="T25" s="148">
        <f t="shared" si="16"/>
        <v>10</v>
      </c>
      <c r="U25" s="156">
        <f t="shared" ref="U25:U30" si="25">($Q25*$U$13)+((R25*$R$13))</f>
        <v>407</v>
      </c>
      <c r="V25" s="77">
        <f t="shared" ref="V25:Z30" si="26">$U25*V$13</f>
        <v>85.67349999999999</v>
      </c>
      <c r="W25" s="77">
        <f t="shared" si="26"/>
        <v>40.700000000000003</v>
      </c>
      <c r="X25" s="77">
        <f t="shared" si="26"/>
        <v>40.700000000000003</v>
      </c>
      <c r="Y25" s="77">
        <f t="shared" si="26"/>
        <v>12.209999999999999</v>
      </c>
      <c r="Z25" s="77">
        <f t="shared" si="26"/>
        <v>40.700000000000003</v>
      </c>
      <c r="AA25" s="81">
        <f t="shared" ref="AA25:AA30" si="27">($Q25+$R25)*AA$13</f>
        <v>140</v>
      </c>
      <c r="AB25" s="79">
        <f t="shared" si="17"/>
        <v>766.98350000000016</v>
      </c>
      <c r="AC25" s="77">
        <f t="shared" ref="AC25:AC30" si="28">($R$11*$R25)</f>
        <v>150</v>
      </c>
      <c r="AD25" s="77">
        <v>0</v>
      </c>
      <c r="AE25" s="77">
        <v>0</v>
      </c>
      <c r="AF25" s="79">
        <v>0</v>
      </c>
      <c r="AG25" s="80">
        <v>0</v>
      </c>
      <c r="AH25" s="156">
        <f t="shared" ref="AH25:AH30" si="29">(AD$13*AD25)+(AC$13*AC25)+(AE$13*AE25)+(AF$13*AF25)</f>
        <v>15</v>
      </c>
      <c r="AI25" s="81">
        <f t="shared" ref="AI25:AI30" si="30">($AD25*AI$13)+($AE25*AI$11)</f>
        <v>0</v>
      </c>
      <c r="AJ25" s="76">
        <f t="shared" ref="AJ25:AJ27" si="31">SUM(AB25:AI25)</f>
        <v>931.98350000000016</v>
      </c>
    </row>
    <row r="26" spans="1:36" ht="15.75" x14ac:dyDescent="0.25">
      <c r="A26" s="63"/>
      <c r="B26" s="64">
        <v>10008</v>
      </c>
      <c r="C26" s="65"/>
      <c r="D26" s="65"/>
      <c r="E26" s="66" t="s">
        <v>63</v>
      </c>
      <c r="F26" s="63"/>
      <c r="G26" s="63"/>
      <c r="H26" s="63"/>
      <c r="I26" s="63"/>
      <c r="J26" s="63"/>
      <c r="K26" s="67"/>
      <c r="L26" s="68"/>
      <c r="M26" s="66"/>
      <c r="N26" s="139"/>
      <c r="O26" s="132">
        <v>4</v>
      </c>
      <c r="P26" s="70" t="s">
        <v>74</v>
      </c>
      <c r="Q26" s="69">
        <f>SUM(Q27:Q28)</f>
        <v>0</v>
      </c>
      <c r="R26" s="69">
        <f t="shared" ref="R26:S26" si="32">SUM(R27:R28)</f>
        <v>0</v>
      </c>
      <c r="S26" s="69">
        <f t="shared" si="32"/>
        <v>0</v>
      </c>
      <c r="T26" s="149">
        <f>SUM(T27:T28)</f>
        <v>0</v>
      </c>
      <c r="U26" s="89">
        <f>SUM(U27:U28)</f>
        <v>0</v>
      </c>
      <c r="V26" s="71">
        <f t="shared" ref="V26:Z26" si="33">SUM(V27:V28)</f>
        <v>0</v>
      </c>
      <c r="W26" s="71">
        <f t="shared" si="33"/>
        <v>0</v>
      </c>
      <c r="X26" s="71">
        <f t="shared" si="33"/>
        <v>0</v>
      </c>
      <c r="Y26" s="71">
        <f t="shared" si="33"/>
        <v>0</v>
      </c>
      <c r="Z26" s="71">
        <f t="shared" si="33"/>
        <v>0</v>
      </c>
      <c r="AA26" s="73">
        <f>SUM(AA27:AA28)</f>
        <v>0</v>
      </c>
      <c r="AB26" s="71">
        <f t="shared" ref="AB26" si="34">SUM(U26:AA26)</f>
        <v>0</v>
      </c>
      <c r="AC26" s="72">
        <f t="shared" si="3"/>
        <v>0</v>
      </c>
      <c r="AD26" s="72">
        <v>0</v>
      </c>
      <c r="AE26" s="72">
        <v>0</v>
      </c>
      <c r="AF26" s="71">
        <v>0</v>
      </c>
      <c r="AG26" s="74">
        <f>SUM(AG27:AG30)</f>
        <v>1900</v>
      </c>
      <c r="AH26" s="89">
        <f t="shared" si="29"/>
        <v>0</v>
      </c>
      <c r="AI26" s="73">
        <f t="shared" si="5"/>
        <v>0</v>
      </c>
      <c r="AJ26" s="75">
        <f>SUM(AJ27:AJ30)</f>
        <v>1900</v>
      </c>
    </row>
    <row r="27" spans="1:36" x14ac:dyDescent="0.25">
      <c r="A27" s="47"/>
      <c r="B27" s="44">
        <v>10008</v>
      </c>
      <c r="C27" s="41"/>
      <c r="D27" s="41"/>
      <c r="E27" s="43" t="s">
        <v>64</v>
      </c>
      <c r="F27" s="41"/>
      <c r="G27" s="41"/>
      <c r="H27" s="41"/>
      <c r="I27" s="41"/>
      <c r="J27" s="41"/>
      <c r="K27" s="27"/>
      <c r="L27" s="61"/>
      <c r="M27" s="43"/>
      <c r="N27" s="141"/>
      <c r="O27" s="133">
        <v>1</v>
      </c>
      <c r="P27" s="42" t="s">
        <v>74</v>
      </c>
      <c r="Q27" s="60">
        <v>0</v>
      </c>
      <c r="R27" s="60">
        <v>0</v>
      </c>
      <c r="S27" s="60">
        <v>0</v>
      </c>
      <c r="T27" s="148">
        <f t="shared" ref="T27:T30" si="35">SUM(Q27,R27,S27)</f>
        <v>0</v>
      </c>
      <c r="U27" s="156">
        <f t="shared" si="25"/>
        <v>0</v>
      </c>
      <c r="V27" s="77">
        <f t="shared" si="26"/>
        <v>0</v>
      </c>
      <c r="W27" s="77">
        <f t="shared" si="26"/>
        <v>0</v>
      </c>
      <c r="X27" s="77">
        <f t="shared" si="26"/>
        <v>0</v>
      </c>
      <c r="Y27" s="77">
        <f t="shared" si="26"/>
        <v>0</v>
      </c>
      <c r="Z27" s="77">
        <f t="shared" si="26"/>
        <v>0</v>
      </c>
      <c r="AA27" s="81">
        <f t="shared" si="27"/>
        <v>0</v>
      </c>
      <c r="AB27" s="79">
        <f t="shared" ref="AB27" si="36">SUM(U27:AA27)</f>
        <v>0</v>
      </c>
      <c r="AC27" s="77">
        <f t="shared" si="28"/>
        <v>0</v>
      </c>
      <c r="AD27" s="77">
        <v>0</v>
      </c>
      <c r="AE27" s="77">
        <v>0</v>
      </c>
      <c r="AF27" s="79">
        <v>0</v>
      </c>
      <c r="AG27" s="80">
        <v>150</v>
      </c>
      <c r="AH27" s="156">
        <f t="shared" si="29"/>
        <v>0</v>
      </c>
      <c r="AI27" s="81">
        <f t="shared" si="30"/>
        <v>0</v>
      </c>
      <c r="AJ27" s="76">
        <f t="shared" si="31"/>
        <v>150</v>
      </c>
    </row>
    <row r="28" spans="1:36" x14ac:dyDescent="0.25">
      <c r="A28" s="47"/>
      <c r="B28" s="44">
        <v>10008</v>
      </c>
      <c r="C28" s="41"/>
      <c r="D28" s="41"/>
      <c r="E28" s="43" t="s">
        <v>65</v>
      </c>
      <c r="F28" s="41"/>
      <c r="G28" s="41"/>
      <c r="H28" s="41"/>
      <c r="I28" s="41"/>
      <c r="J28" s="41"/>
      <c r="K28" s="27"/>
      <c r="L28" s="61"/>
      <c r="M28" s="43"/>
      <c r="N28" s="141"/>
      <c r="O28" s="133">
        <v>1</v>
      </c>
      <c r="P28" s="42" t="s">
        <v>74</v>
      </c>
      <c r="Q28" s="60">
        <v>0</v>
      </c>
      <c r="R28" s="60">
        <v>0</v>
      </c>
      <c r="S28" s="60">
        <v>0</v>
      </c>
      <c r="T28" s="148">
        <f t="shared" si="35"/>
        <v>0</v>
      </c>
      <c r="U28" s="156">
        <f t="shared" si="25"/>
        <v>0</v>
      </c>
      <c r="V28" s="77">
        <f t="shared" si="26"/>
        <v>0</v>
      </c>
      <c r="W28" s="77">
        <f t="shared" si="26"/>
        <v>0</v>
      </c>
      <c r="X28" s="77">
        <f t="shared" si="26"/>
        <v>0</v>
      </c>
      <c r="Y28" s="77">
        <f t="shared" si="26"/>
        <v>0</v>
      </c>
      <c r="Z28" s="77">
        <f t="shared" si="26"/>
        <v>0</v>
      </c>
      <c r="AA28" s="81">
        <f t="shared" si="27"/>
        <v>0</v>
      </c>
      <c r="AB28" s="79">
        <f t="shared" ref="AB28" si="37">SUM(U28:AA28)</f>
        <v>0</v>
      </c>
      <c r="AC28" s="77">
        <f t="shared" si="28"/>
        <v>0</v>
      </c>
      <c r="AD28" s="77">
        <v>0</v>
      </c>
      <c r="AE28" s="77">
        <v>0</v>
      </c>
      <c r="AF28" s="79">
        <v>0</v>
      </c>
      <c r="AG28" s="80">
        <v>500</v>
      </c>
      <c r="AH28" s="156">
        <f t="shared" si="29"/>
        <v>0</v>
      </c>
      <c r="AI28" s="81">
        <f t="shared" si="30"/>
        <v>0</v>
      </c>
      <c r="AJ28" s="76">
        <f t="shared" ref="AJ28" si="38">SUM(AB28:AI28)</f>
        <v>500</v>
      </c>
    </row>
    <row r="29" spans="1:36" x14ac:dyDescent="0.25">
      <c r="A29" s="47"/>
      <c r="B29" s="44">
        <v>10008</v>
      </c>
      <c r="C29" s="41"/>
      <c r="D29" s="41"/>
      <c r="E29" s="43" t="s">
        <v>66</v>
      </c>
      <c r="F29" s="41"/>
      <c r="G29" s="41"/>
      <c r="H29" s="41"/>
      <c r="I29" s="41"/>
      <c r="J29" s="41"/>
      <c r="K29" s="27"/>
      <c r="L29" s="61"/>
      <c r="M29" s="43"/>
      <c r="N29" s="141"/>
      <c r="O29" s="133">
        <v>1</v>
      </c>
      <c r="P29" s="42" t="s">
        <v>74</v>
      </c>
      <c r="Q29" s="60">
        <v>0</v>
      </c>
      <c r="R29" s="60">
        <v>0</v>
      </c>
      <c r="S29" s="60">
        <v>0</v>
      </c>
      <c r="T29" s="148">
        <f t="shared" si="35"/>
        <v>0</v>
      </c>
      <c r="U29" s="156">
        <f t="shared" si="25"/>
        <v>0</v>
      </c>
      <c r="V29" s="77">
        <f t="shared" si="26"/>
        <v>0</v>
      </c>
      <c r="W29" s="77">
        <f t="shared" si="26"/>
        <v>0</v>
      </c>
      <c r="X29" s="77">
        <f t="shared" si="26"/>
        <v>0</v>
      </c>
      <c r="Y29" s="77">
        <f t="shared" si="26"/>
        <v>0</v>
      </c>
      <c r="Z29" s="77">
        <f t="shared" si="26"/>
        <v>0</v>
      </c>
      <c r="AA29" s="81">
        <f t="shared" si="27"/>
        <v>0</v>
      </c>
      <c r="AB29" s="79">
        <f t="shared" ref="AB29:AB30" si="39">SUM(U29:AA29)</f>
        <v>0</v>
      </c>
      <c r="AC29" s="77">
        <f t="shared" si="28"/>
        <v>0</v>
      </c>
      <c r="AD29" s="77">
        <v>0</v>
      </c>
      <c r="AE29" s="77">
        <v>0</v>
      </c>
      <c r="AF29" s="79">
        <v>0</v>
      </c>
      <c r="AG29" s="80">
        <v>500</v>
      </c>
      <c r="AH29" s="156">
        <f t="shared" si="29"/>
        <v>0</v>
      </c>
      <c r="AI29" s="81">
        <f t="shared" si="30"/>
        <v>0</v>
      </c>
      <c r="AJ29" s="76">
        <f t="shared" ref="AJ29:AJ30" si="40">SUM(AB29:AI29)</f>
        <v>500</v>
      </c>
    </row>
    <row r="30" spans="1:36" x14ac:dyDescent="0.25">
      <c r="A30" s="47"/>
      <c r="B30" s="44">
        <v>10008</v>
      </c>
      <c r="C30" s="41"/>
      <c r="D30" s="41"/>
      <c r="E30" s="43" t="s">
        <v>67</v>
      </c>
      <c r="F30" s="41"/>
      <c r="G30" s="41"/>
      <c r="H30" s="41"/>
      <c r="I30" s="41"/>
      <c r="J30" s="41"/>
      <c r="K30" s="27"/>
      <c r="L30" s="61"/>
      <c r="M30" s="43"/>
      <c r="N30" s="141"/>
      <c r="O30" s="133">
        <v>1</v>
      </c>
      <c r="P30" s="42" t="s">
        <v>74</v>
      </c>
      <c r="Q30" s="60">
        <v>0</v>
      </c>
      <c r="R30" s="60">
        <v>0</v>
      </c>
      <c r="S30" s="60">
        <v>0</v>
      </c>
      <c r="T30" s="148">
        <f t="shared" si="35"/>
        <v>0</v>
      </c>
      <c r="U30" s="156">
        <f t="shared" si="25"/>
        <v>0</v>
      </c>
      <c r="V30" s="77">
        <f t="shared" si="26"/>
        <v>0</v>
      </c>
      <c r="W30" s="77">
        <f t="shared" si="26"/>
        <v>0</v>
      </c>
      <c r="X30" s="77">
        <f t="shared" si="26"/>
        <v>0</v>
      </c>
      <c r="Y30" s="77">
        <f t="shared" si="26"/>
        <v>0</v>
      </c>
      <c r="Z30" s="77">
        <f t="shared" si="26"/>
        <v>0</v>
      </c>
      <c r="AA30" s="81">
        <f t="shared" si="27"/>
        <v>0</v>
      </c>
      <c r="AB30" s="79">
        <f t="shared" si="39"/>
        <v>0</v>
      </c>
      <c r="AC30" s="77">
        <f t="shared" si="28"/>
        <v>0</v>
      </c>
      <c r="AD30" s="77">
        <v>0</v>
      </c>
      <c r="AE30" s="77">
        <v>0</v>
      </c>
      <c r="AF30" s="79">
        <v>0</v>
      </c>
      <c r="AG30" s="80">
        <v>750</v>
      </c>
      <c r="AH30" s="156">
        <f t="shared" si="29"/>
        <v>0</v>
      </c>
      <c r="AI30" s="81">
        <f t="shared" si="30"/>
        <v>0</v>
      </c>
      <c r="AJ30" s="76">
        <f t="shared" si="40"/>
        <v>750</v>
      </c>
    </row>
    <row r="31" spans="1:36" ht="18.75" x14ac:dyDescent="0.3">
      <c r="A31" s="48">
        <v>20000</v>
      </c>
      <c r="B31" s="49"/>
      <c r="C31" s="49"/>
      <c r="D31" s="49"/>
      <c r="E31" s="49" t="s">
        <v>68</v>
      </c>
      <c r="F31" s="49"/>
      <c r="G31" s="49"/>
      <c r="H31" s="49"/>
      <c r="I31" s="49"/>
      <c r="J31" s="49"/>
      <c r="K31" s="50"/>
      <c r="L31" s="51"/>
      <c r="M31" s="49"/>
      <c r="N31" s="138"/>
      <c r="O31" s="134">
        <v>2</v>
      </c>
      <c r="P31" s="52" t="s">
        <v>72</v>
      </c>
      <c r="Q31" s="52">
        <f t="shared" ref="Q31:AI31" si="41">SUM(Q32,Q34,Q36)</f>
        <v>4.45</v>
      </c>
      <c r="R31" s="52">
        <f t="shared" si="41"/>
        <v>0</v>
      </c>
      <c r="S31" s="52">
        <f t="shared" si="41"/>
        <v>0</v>
      </c>
      <c r="T31" s="53">
        <f t="shared" si="41"/>
        <v>4.45</v>
      </c>
      <c r="U31" s="54">
        <f t="shared" si="41"/>
        <v>166.20750000000001</v>
      </c>
      <c r="V31" s="55">
        <f t="shared" si="41"/>
        <v>34.986678750000003</v>
      </c>
      <c r="W31" s="55">
        <f t="shared" si="41"/>
        <v>16.620750000000001</v>
      </c>
      <c r="X31" s="55">
        <f t="shared" si="41"/>
        <v>16.620750000000001</v>
      </c>
      <c r="Y31" s="55">
        <f t="shared" si="41"/>
        <v>4.9862250000000001</v>
      </c>
      <c r="Z31" s="55">
        <f t="shared" si="41"/>
        <v>16.620750000000001</v>
      </c>
      <c r="AA31" s="167">
        <f t="shared" si="41"/>
        <v>62.3</v>
      </c>
      <c r="AB31" s="165">
        <f t="shared" si="41"/>
        <v>318.34265375000007</v>
      </c>
      <c r="AC31" s="55">
        <f t="shared" si="41"/>
        <v>0</v>
      </c>
      <c r="AD31" s="55">
        <f t="shared" si="41"/>
        <v>100</v>
      </c>
      <c r="AE31" s="55">
        <f t="shared" si="41"/>
        <v>0</v>
      </c>
      <c r="AF31" s="56">
        <f t="shared" si="41"/>
        <v>0</v>
      </c>
      <c r="AG31" s="177">
        <f t="shared" si="41"/>
        <v>0</v>
      </c>
      <c r="AH31" s="54">
        <f t="shared" si="41"/>
        <v>7.5</v>
      </c>
      <c r="AI31" s="167">
        <f t="shared" si="41"/>
        <v>0</v>
      </c>
      <c r="AJ31" s="165">
        <f>SUM(AJ32,AJ34,AJ36)</f>
        <v>425.84265375000007</v>
      </c>
    </row>
    <row r="32" spans="1:36" ht="15.75" x14ac:dyDescent="0.25">
      <c r="A32" s="65"/>
      <c r="B32" s="64">
        <v>20001</v>
      </c>
      <c r="C32" s="65"/>
      <c r="D32" s="65"/>
      <c r="E32" s="66" t="s">
        <v>69</v>
      </c>
      <c r="F32" s="65"/>
      <c r="G32" s="65"/>
      <c r="H32" s="65"/>
      <c r="I32" s="65"/>
      <c r="J32" s="65"/>
      <c r="K32" s="82"/>
      <c r="L32" s="68"/>
      <c r="M32" s="66"/>
      <c r="N32" s="139"/>
      <c r="O32" s="132">
        <v>1</v>
      </c>
      <c r="P32" s="66" t="s">
        <v>72</v>
      </c>
      <c r="Q32" s="69">
        <v>3</v>
      </c>
      <c r="R32" s="69">
        <v>0</v>
      </c>
      <c r="S32" s="69">
        <v>0</v>
      </c>
      <c r="T32" s="146">
        <f t="shared" si="1"/>
        <v>3</v>
      </c>
      <c r="U32" s="89">
        <f>($Q32*$U$13)+((R32*$R$13))</f>
        <v>112.05000000000001</v>
      </c>
      <c r="V32" s="72">
        <f t="shared" ref="V32:Z36" si="42">$U32*V$13</f>
        <v>23.586525000000002</v>
      </c>
      <c r="W32" s="72">
        <f t="shared" si="42"/>
        <v>11.205000000000002</v>
      </c>
      <c r="X32" s="72">
        <f t="shared" si="42"/>
        <v>11.205000000000002</v>
      </c>
      <c r="Y32" s="72">
        <f t="shared" si="42"/>
        <v>3.3615000000000004</v>
      </c>
      <c r="Z32" s="72">
        <f t="shared" si="42"/>
        <v>11.205000000000002</v>
      </c>
      <c r="AA32" s="73">
        <f t="shared" ref="AA32:AA37" si="43">($Q32+$R32)*AA$13</f>
        <v>42</v>
      </c>
      <c r="AB32" s="71">
        <f t="shared" si="2"/>
        <v>214.61302500000005</v>
      </c>
      <c r="AC32" s="72">
        <f t="shared" ref="AC32:AC37" si="44">($R$11*$R32)</f>
        <v>0</v>
      </c>
      <c r="AD32" s="72">
        <v>0</v>
      </c>
      <c r="AE32" s="72">
        <v>0</v>
      </c>
      <c r="AF32" s="71">
        <v>0</v>
      </c>
      <c r="AG32" s="74">
        <v>0</v>
      </c>
      <c r="AH32" s="89">
        <f t="shared" si="4"/>
        <v>0</v>
      </c>
      <c r="AI32" s="73">
        <f t="shared" ref="AI32:AI37" si="45">($AD32*AI$13)+($AE32*AI$11)</f>
        <v>0</v>
      </c>
      <c r="AJ32" s="75">
        <f t="shared" si="6"/>
        <v>214.61302500000005</v>
      </c>
    </row>
    <row r="33" spans="1:36" x14ac:dyDescent="0.25">
      <c r="A33" s="47"/>
      <c r="B33" s="44">
        <v>20001</v>
      </c>
      <c r="C33" s="41"/>
      <c r="D33" s="41"/>
      <c r="E33" s="43" t="s">
        <v>71</v>
      </c>
      <c r="F33" s="41"/>
      <c r="G33" s="41"/>
      <c r="H33" s="41"/>
      <c r="I33" s="41"/>
      <c r="J33" s="41"/>
      <c r="K33" s="84"/>
      <c r="L33" s="61"/>
      <c r="M33" s="43"/>
      <c r="N33" s="141"/>
      <c r="O33" s="133">
        <v>1</v>
      </c>
      <c r="P33" s="43" t="s">
        <v>72</v>
      </c>
      <c r="Q33" s="60">
        <v>3</v>
      </c>
      <c r="R33" s="60">
        <v>0</v>
      </c>
      <c r="S33" s="60">
        <v>0</v>
      </c>
      <c r="T33" s="148">
        <f t="shared" ref="T33:T34" si="46">SUM(Q33,R33,S33)</f>
        <v>3</v>
      </c>
      <c r="U33" s="156">
        <f t="shared" ref="U33" si="47">($Q33*$U$13)+((R33*$R$13))</f>
        <v>112.05000000000001</v>
      </c>
      <c r="V33" s="77">
        <f t="shared" si="42"/>
        <v>23.586525000000002</v>
      </c>
      <c r="W33" s="77">
        <f t="shared" si="42"/>
        <v>11.205000000000002</v>
      </c>
      <c r="X33" s="77">
        <f t="shared" si="42"/>
        <v>11.205000000000002</v>
      </c>
      <c r="Y33" s="77">
        <f t="shared" si="42"/>
        <v>3.3615000000000004</v>
      </c>
      <c r="Z33" s="77">
        <f t="shared" si="42"/>
        <v>11.205000000000002</v>
      </c>
      <c r="AA33" s="81">
        <f t="shared" si="43"/>
        <v>42</v>
      </c>
      <c r="AB33" s="79">
        <f t="shared" ref="AB33:AB34" si="48">SUM(U33:AA33)</f>
        <v>214.61302500000005</v>
      </c>
      <c r="AC33" s="77">
        <f t="shared" si="44"/>
        <v>0</v>
      </c>
      <c r="AD33" s="77">
        <v>0</v>
      </c>
      <c r="AE33" s="77">
        <v>0</v>
      </c>
      <c r="AF33" s="79">
        <v>0</v>
      </c>
      <c r="AG33" s="80">
        <v>0</v>
      </c>
      <c r="AH33" s="156">
        <f t="shared" ref="AH33:AH34" si="49">(AD$13*AD33)+(AC$13*AC33)+(AE$13*AE33)+(AF$13*AF33)</f>
        <v>0</v>
      </c>
      <c r="AI33" s="81">
        <f t="shared" si="45"/>
        <v>0</v>
      </c>
      <c r="AJ33" s="76">
        <f t="shared" ref="AJ33" si="50">SUM(AB33:AI33)</f>
        <v>214.61302500000005</v>
      </c>
    </row>
    <row r="34" spans="1:36" ht="15.75" x14ac:dyDescent="0.25">
      <c r="A34" s="65"/>
      <c r="B34" s="64">
        <v>20002</v>
      </c>
      <c r="C34" s="65"/>
      <c r="D34" s="65"/>
      <c r="E34" s="66" t="s">
        <v>70</v>
      </c>
      <c r="F34" s="65"/>
      <c r="G34" s="65"/>
      <c r="H34" s="65"/>
      <c r="I34" s="65"/>
      <c r="J34" s="65"/>
      <c r="K34" s="82"/>
      <c r="L34" s="68"/>
      <c r="M34" s="66"/>
      <c r="N34" s="139"/>
      <c r="O34" s="132">
        <v>1</v>
      </c>
      <c r="P34" s="66" t="s">
        <v>72</v>
      </c>
      <c r="Q34" s="69">
        <v>1.45</v>
      </c>
      <c r="R34" s="69">
        <v>0</v>
      </c>
      <c r="S34" s="69">
        <v>0</v>
      </c>
      <c r="T34" s="146">
        <f t="shared" si="46"/>
        <v>1.45</v>
      </c>
      <c r="U34" s="89">
        <f>($Q34*$U$13)+((R34*$R$13))</f>
        <v>54.157499999999999</v>
      </c>
      <c r="V34" s="72">
        <f t="shared" si="42"/>
        <v>11.400153749999999</v>
      </c>
      <c r="W34" s="72">
        <f t="shared" si="42"/>
        <v>5.4157500000000001</v>
      </c>
      <c r="X34" s="72">
        <f t="shared" si="42"/>
        <v>5.4157500000000001</v>
      </c>
      <c r="Y34" s="72">
        <f t="shared" si="42"/>
        <v>1.624725</v>
      </c>
      <c r="Z34" s="72">
        <f t="shared" si="42"/>
        <v>5.4157500000000001</v>
      </c>
      <c r="AA34" s="73">
        <f t="shared" si="43"/>
        <v>20.3</v>
      </c>
      <c r="AB34" s="71">
        <f t="shared" si="48"/>
        <v>103.72962875</v>
      </c>
      <c r="AC34" s="72">
        <f t="shared" si="44"/>
        <v>0</v>
      </c>
      <c r="AD34" s="72">
        <v>0</v>
      </c>
      <c r="AE34" s="72">
        <v>0</v>
      </c>
      <c r="AF34" s="71">
        <v>0</v>
      </c>
      <c r="AG34" s="74">
        <v>0</v>
      </c>
      <c r="AH34" s="89">
        <f t="shared" si="49"/>
        <v>0</v>
      </c>
      <c r="AI34" s="73">
        <f t="shared" si="45"/>
        <v>0</v>
      </c>
      <c r="AJ34" s="75">
        <f t="shared" ref="AJ34" si="51">SUM(AB34:AI34)</f>
        <v>103.72962875</v>
      </c>
    </row>
    <row r="35" spans="1:36" x14ac:dyDescent="0.25">
      <c r="A35" s="47"/>
      <c r="B35" s="43">
        <v>20002</v>
      </c>
      <c r="C35" s="41"/>
      <c r="D35" s="41"/>
      <c r="E35" s="43" t="s">
        <v>73</v>
      </c>
      <c r="F35" s="41"/>
      <c r="G35" s="41"/>
      <c r="H35" s="41"/>
      <c r="I35" s="41"/>
      <c r="J35" s="41"/>
      <c r="K35" s="84"/>
      <c r="L35" s="61"/>
      <c r="M35" s="43"/>
      <c r="N35" s="141"/>
      <c r="O35" s="133">
        <v>1</v>
      </c>
      <c r="P35" s="43" t="s">
        <v>72</v>
      </c>
      <c r="Q35" s="60">
        <v>1.45</v>
      </c>
      <c r="R35" s="60">
        <v>0</v>
      </c>
      <c r="S35" s="60">
        <v>0</v>
      </c>
      <c r="T35" s="148">
        <f t="shared" ref="T35:T36" si="52">SUM(Q35,R35,S35)</f>
        <v>1.45</v>
      </c>
      <c r="U35" s="156">
        <f t="shared" ref="U35" si="53">($Q35*$U$13)+((R35*$R$13))</f>
        <v>54.157499999999999</v>
      </c>
      <c r="V35" s="77">
        <f t="shared" ref="V35:Z35" si="54">$U35*V$13</f>
        <v>11.400153749999999</v>
      </c>
      <c r="W35" s="77">
        <f t="shared" si="54"/>
        <v>5.4157500000000001</v>
      </c>
      <c r="X35" s="77">
        <f t="shared" si="54"/>
        <v>5.4157500000000001</v>
      </c>
      <c r="Y35" s="77">
        <f t="shared" si="54"/>
        <v>1.624725</v>
      </c>
      <c r="Z35" s="77">
        <f t="shared" si="54"/>
        <v>5.4157500000000001</v>
      </c>
      <c r="AA35" s="81">
        <f t="shared" si="43"/>
        <v>20.3</v>
      </c>
      <c r="AB35" s="79">
        <f t="shared" ref="AB35:AB36" si="55">SUM(U35:AA35)</f>
        <v>103.72962875</v>
      </c>
      <c r="AC35" s="77">
        <f t="shared" si="44"/>
        <v>0</v>
      </c>
      <c r="AD35" s="77">
        <v>0</v>
      </c>
      <c r="AE35" s="77">
        <v>0</v>
      </c>
      <c r="AF35" s="79">
        <v>0</v>
      </c>
      <c r="AG35" s="80">
        <v>0</v>
      </c>
      <c r="AH35" s="156">
        <f>(AD$13*AD35)+(AC$13*AC35)+(AE$13*AE35)+(AF$13*AF35)</f>
        <v>0</v>
      </c>
      <c r="AI35" s="81">
        <f t="shared" si="45"/>
        <v>0</v>
      </c>
      <c r="AJ35" s="76">
        <f>SUM(AB35:AI35)</f>
        <v>103.72962875</v>
      </c>
    </row>
    <row r="36" spans="1:36" ht="15.75" x14ac:dyDescent="0.25">
      <c r="A36" s="65"/>
      <c r="B36" s="64">
        <v>29999</v>
      </c>
      <c r="C36" s="65"/>
      <c r="D36" s="65"/>
      <c r="E36" s="66" t="s">
        <v>19</v>
      </c>
      <c r="F36" s="65"/>
      <c r="G36" s="65"/>
      <c r="H36" s="65"/>
      <c r="I36" s="65"/>
      <c r="J36" s="65"/>
      <c r="K36" s="82"/>
      <c r="L36" s="68"/>
      <c r="M36" s="66"/>
      <c r="N36" s="139"/>
      <c r="O36" s="132">
        <v>1</v>
      </c>
      <c r="P36" s="66" t="s">
        <v>74</v>
      </c>
      <c r="Q36" s="69">
        <v>0</v>
      </c>
      <c r="R36" s="69">
        <v>0</v>
      </c>
      <c r="S36" s="69">
        <v>0</v>
      </c>
      <c r="T36" s="146">
        <f t="shared" si="52"/>
        <v>0</v>
      </c>
      <c r="U36" s="89">
        <f>($Q36*$U$13)+((R36*$R$13))</f>
        <v>0</v>
      </c>
      <c r="V36" s="72">
        <f t="shared" si="42"/>
        <v>0</v>
      </c>
      <c r="W36" s="72">
        <f t="shared" si="42"/>
        <v>0</v>
      </c>
      <c r="X36" s="72">
        <f t="shared" si="42"/>
        <v>0</v>
      </c>
      <c r="Y36" s="72">
        <f t="shared" si="42"/>
        <v>0</v>
      </c>
      <c r="Z36" s="72">
        <f t="shared" si="42"/>
        <v>0</v>
      </c>
      <c r="AA36" s="73">
        <f t="shared" si="43"/>
        <v>0</v>
      </c>
      <c r="AB36" s="71">
        <f t="shared" si="55"/>
        <v>0</v>
      </c>
      <c r="AC36" s="72">
        <f t="shared" si="44"/>
        <v>0</v>
      </c>
      <c r="AD36" s="72">
        <v>100</v>
      </c>
      <c r="AE36" s="72">
        <v>0</v>
      </c>
      <c r="AF36" s="71">
        <v>0</v>
      </c>
      <c r="AG36" s="74">
        <v>0</v>
      </c>
      <c r="AH36" s="89">
        <f t="shared" ref="AH36" si="56">(AD$13*AD36)+(AC$13*AC36)+(AE$13*AE36)+(AF$13*AF36)</f>
        <v>7.5</v>
      </c>
      <c r="AI36" s="73">
        <f t="shared" si="45"/>
        <v>0</v>
      </c>
      <c r="AJ36" s="75">
        <f t="shared" ref="AJ36" si="57">SUM(AB36:AI36)</f>
        <v>107.5</v>
      </c>
    </row>
    <row r="37" spans="1:36" x14ac:dyDescent="0.25">
      <c r="A37" s="41"/>
      <c r="B37" s="43">
        <v>29999</v>
      </c>
      <c r="C37" s="41"/>
      <c r="D37" s="41"/>
      <c r="E37" s="43" t="s">
        <v>75</v>
      </c>
      <c r="F37" s="41"/>
      <c r="G37" s="41"/>
      <c r="H37" s="41"/>
      <c r="I37" s="41"/>
      <c r="J37" s="41"/>
      <c r="K37" s="84"/>
      <c r="L37" s="61"/>
      <c r="M37" s="43"/>
      <c r="N37" s="141"/>
      <c r="O37" s="133">
        <v>1</v>
      </c>
      <c r="P37" s="43" t="s">
        <v>72</v>
      </c>
      <c r="Q37" s="62">
        <v>0</v>
      </c>
      <c r="R37" s="62">
        <v>0</v>
      </c>
      <c r="S37" s="62">
        <v>0</v>
      </c>
      <c r="T37" s="150">
        <f t="shared" ref="T37:T87" si="58">SUM(Q37,R37,S37)</f>
        <v>0</v>
      </c>
      <c r="U37" s="157">
        <f t="shared" ref="U37" si="59">($Q37*$U$13)+((R37*$R$13))</f>
        <v>0</v>
      </c>
      <c r="V37" s="83">
        <f t="shared" ref="V37:Z37" si="60">$U37*V$13</f>
        <v>0</v>
      </c>
      <c r="W37" s="83">
        <f t="shared" si="60"/>
        <v>0</v>
      </c>
      <c r="X37" s="83">
        <f t="shared" si="60"/>
        <v>0</v>
      </c>
      <c r="Y37" s="83">
        <f t="shared" si="60"/>
        <v>0</v>
      </c>
      <c r="Z37" s="83">
        <f t="shared" si="60"/>
        <v>0</v>
      </c>
      <c r="AA37" s="86">
        <f t="shared" si="43"/>
        <v>0</v>
      </c>
      <c r="AB37" s="85">
        <f t="shared" ref="AB37:AB83" si="61">SUM(U37:AA37)</f>
        <v>0</v>
      </c>
      <c r="AC37" s="83">
        <f t="shared" si="44"/>
        <v>0</v>
      </c>
      <c r="AD37" s="83">
        <v>100</v>
      </c>
      <c r="AE37" s="83">
        <v>0</v>
      </c>
      <c r="AF37" s="85">
        <v>0</v>
      </c>
      <c r="AG37" s="87">
        <v>0</v>
      </c>
      <c r="AH37" s="157">
        <f>(AD$13*AD37)+(AC$13*AC37)+(AE$13*AE37)+(AF$13*AF37)</f>
        <v>7.5</v>
      </c>
      <c r="AI37" s="86">
        <f t="shared" si="45"/>
        <v>0</v>
      </c>
      <c r="AJ37" s="88">
        <f>SUM(AB37:AI37)</f>
        <v>107.5</v>
      </c>
    </row>
    <row r="38" spans="1:36" ht="18.75" x14ac:dyDescent="0.3">
      <c r="A38" s="48">
        <v>60000</v>
      </c>
      <c r="B38" s="49"/>
      <c r="C38" s="49"/>
      <c r="D38" s="49"/>
      <c r="E38" s="49" t="s">
        <v>78</v>
      </c>
      <c r="F38" s="49"/>
      <c r="G38" s="49"/>
      <c r="H38" s="49"/>
      <c r="I38" s="49"/>
      <c r="J38" s="49"/>
      <c r="K38" s="50"/>
      <c r="L38" s="51"/>
      <c r="M38" s="49"/>
      <c r="N38" s="138"/>
      <c r="O38" s="134">
        <f>O39+O44+O47+O50</f>
        <v>5</v>
      </c>
      <c r="P38" s="52" t="s">
        <v>84</v>
      </c>
      <c r="Q38" s="52">
        <f>Q39+Q44+Q47+Q50+Q60</f>
        <v>236.69</v>
      </c>
      <c r="R38" s="52">
        <f t="shared" ref="R38:S38" si="62">R39+R44+R47+R50+R60</f>
        <v>0</v>
      </c>
      <c r="S38" s="52">
        <f t="shared" si="62"/>
        <v>0</v>
      </c>
      <c r="T38" s="53">
        <f>SUM(Q38:S38)</f>
        <v>236.69</v>
      </c>
      <c r="U38" s="54">
        <f>U39+U44+U47+U50+U60</f>
        <v>8840.3715000000011</v>
      </c>
      <c r="V38" s="55">
        <f t="shared" ref="V38:AA38" si="63">V39+V44+V47+V50+V60</f>
        <v>1860.8982007499999</v>
      </c>
      <c r="W38" s="55">
        <f t="shared" si="63"/>
        <v>884.03715000000011</v>
      </c>
      <c r="X38" s="55">
        <f t="shared" si="63"/>
        <v>884.03715000000011</v>
      </c>
      <c r="Y38" s="55">
        <f t="shared" si="63"/>
        <v>265.21114499999999</v>
      </c>
      <c r="Z38" s="55">
        <f t="shared" si="63"/>
        <v>884.03715000000011</v>
      </c>
      <c r="AA38" s="167">
        <f t="shared" si="63"/>
        <v>3313.66</v>
      </c>
      <c r="AB38" s="165">
        <f t="shared" ref="AB38" si="64">AB39+AB44+AB47+AB50+AB60</f>
        <v>40382.302160750005</v>
      </c>
      <c r="AC38" s="55">
        <f t="shared" ref="AC38" si="65">AC39+AC44+AC47+AC50+AC60</f>
        <v>0</v>
      </c>
      <c r="AD38" s="55">
        <f t="shared" ref="AD38" si="66">AD39+AD44+AD47+AD50+AD60</f>
        <v>0</v>
      </c>
      <c r="AE38" s="55">
        <f t="shared" ref="AE38" si="67">AE39+AE44+AE47+AE50+AE60</f>
        <v>0</v>
      </c>
      <c r="AF38" s="56">
        <f t="shared" ref="AF38" si="68">AF39+AF44+AF47+AF50+AF60</f>
        <v>0</v>
      </c>
      <c r="AG38" s="177">
        <f t="shared" ref="AG38" si="69">AG39+AG44+AG47+AG50+AG60</f>
        <v>0</v>
      </c>
      <c r="AH38" s="54">
        <f t="shared" ref="AH38" si="70">AH39+AH44+AH47+AH50+AH60</f>
        <v>0</v>
      </c>
      <c r="AI38" s="167">
        <f t="shared" ref="AI38" si="71">AI39+AI44+AI47+AI50+AI60</f>
        <v>0</v>
      </c>
      <c r="AJ38" s="165">
        <f>AJ39+AJ44+AJ47+AJ50+AJ60</f>
        <v>27237.385045750001</v>
      </c>
    </row>
    <row r="39" spans="1:36" ht="15.75" x14ac:dyDescent="0.25">
      <c r="A39" s="65"/>
      <c r="B39" s="64">
        <v>60001</v>
      </c>
      <c r="C39" s="65"/>
      <c r="D39" s="65"/>
      <c r="E39" s="66" t="s">
        <v>79</v>
      </c>
      <c r="F39" s="65"/>
      <c r="G39" s="65"/>
      <c r="H39" s="65"/>
      <c r="I39" s="65"/>
      <c r="J39" s="65"/>
      <c r="K39" s="82"/>
      <c r="L39" s="68"/>
      <c r="M39" s="66"/>
      <c r="N39" s="139"/>
      <c r="O39" s="132">
        <f>O40</f>
        <v>1</v>
      </c>
      <c r="P39" s="66" t="str">
        <f>P40</f>
        <v>TON</v>
      </c>
      <c r="Q39" s="69">
        <f>SUM(Q40:Q43)</f>
        <v>32.54</v>
      </c>
      <c r="R39" s="69">
        <f>SUM(R40:R43)</f>
        <v>0</v>
      </c>
      <c r="S39" s="69">
        <f>SUM(S40:S43)</f>
        <v>0</v>
      </c>
      <c r="T39" s="146">
        <f>SUM(Q39,R39,S39)</f>
        <v>32.54</v>
      </c>
      <c r="U39" s="89">
        <f>SUM(U40:U43)</f>
        <v>1215.3690000000001</v>
      </c>
      <c r="V39" s="72">
        <f t="shared" ref="V39:Z39" si="72">$U39*V$13</f>
        <v>255.83517450000002</v>
      </c>
      <c r="W39" s="72">
        <f t="shared" si="72"/>
        <v>121.53690000000002</v>
      </c>
      <c r="X39" s="72">
        <f t="shared" si="72"/>
        <v>121.53690000000002</v>
      </c>
      <c r="Y39" s="72">
        <f t="shared" si="72"/>
        <v>36.461069999999999</v>
      </c>
      <c r="Z39" s="72">
        <f t="shared" si="72"/>
        <v>121.53690000000002</v>
      </c>
      <c r="AA39" s="73">
        <f>SUM(AA40:AA43)</f>
        <v>455.56</v>
      </c>
      <c r="AB39" s="71">
        <f>SUM(AB40:AB43)</f>
        <v>2327.8359445000001</v>
      </c>
      <c r="AC39" s="72">
        <f>($R$11*$R39)</f>
        <v>0</v>
      </c>
      <c r="AD39" s="72">
        <v>0</v>
      </c>
      <c r="AE39" s="72">
        <v>0</v>
      </c>
      <c r="AF39" s="71">
        <v>0</v>
      </c>
      <c r="AG39" s="74">
        <v>0</v>
      </c>
      <c r="AH39" s="89">
        <f t="shared" ref="AH39" si="73">(AD$13*AD39)+(AC$13*AC39)+(AE$13*AE39)+(AF$13*AF39)</f>
        <v>0</v>
      </c>
      <c r="AI39" s="73">
        <f>($AD39*AI$13)+($AE39*AI$11)</f>
        <v>0</v>
      </c>
      <c r="AJ39" s="75">
        <f>SUM(AJ40:AJ43)</f>
        <v>2327.8359445000001</v>
      </c>
    </row>
    <row r="40" spans="1:36" x14ac:dyDescent="0.25">
      <c r="A40" s="41"/>
      <c r="B40" s="43">
        <v>60001</v>
      </c>
      <c r="C40" s="41"/>
      <c r="D40" s="41"/>
      <c r="E40" s="42" t="s">
        <v>80</v>
      </c>
      <c r="F40" s="41"/>
      <c r="G40" s="41"/>
      <c r="H40" s="41"/>
      <c r="I40" s="41"/>
      <c r="J40" s="41"/>
      <c r="K40" s="84"/>
      <c r="L40" s="61"/>
      <c r="M40" s="43"/>
      <c r="N40" s="141"/>
      <c r="O40" s="133">
        <v>1</v>
      </c>
      <c r="P40" s="43" t="s">
        <v>84</v>
      </c>
      <c r="Q40" s="62">
        <v>2</v>
      </c>
      <c r="R40" s="62">
        <v>0</v>
      </c>
      <c r="S40" s="62">
        <v>0</v>
      </c>
      <c r="T40" s="150">
        <f t="shared" ref="T40:T66" si="74">SUM(Q40,R40,S40)</f>
        <v>2</v>
      </c>
      <c r="U40" s="157">
        <f t="shared" ref="U40:U66" si="75">($Q40*$U$13)+((R40*$R$13))</f>
        <v>74.7</v>
      </c>
      <c r="V40" s="83">
        <f t="shared" ref="V40:Z71" si="76">$U40*V$13</f>
        <v>15.724349999999999</v>
      </c>
      <c r="W40" s="83">
        <f t="shared" si="76"/>
        <v>7.4700000000000006</v>
      </c>
      <c r="X40" s="83">
        <f t="shared" si="76"/>
        <v>7.4700000000000006</v>
      </c>
      <c r="Y40" s="83">
        <f t="shared" si="76"/>
        <v>2.2410000000000001</v>
      </c>
      <c r="Z40" s="83">
        <f t="shared" si="76"/>
        <v>7.4700000000000006</v>
      </c>
      <c r="AA40" s="86">
        <f t="shared" ref="AA40:AA71" si="77">($Q40+$R40)*AA$13</f>
        <v>28</v>
      </c>
      <c r="AB40" s="85">
        <f t="shared" ref="AB40" si="78">SUM(U40:AA40)</f>
        <v>143.07535000000001</v>
      </c>
      <c r="AC40" s="83">
        <f t="shared" ref="AC40:AC66" si="79">($R$11*$R40)</f>
        <v>0</v>
      </c>
      <c r="AD40" s="83">
        <v>0</v>
      </c>
      <c r="AE40" s="83">
        <v>0</v>
      </c>
      <c r="AF40" s="85">
        <v>0</v>
      </c>
      <c r="AG40" s="87">
        <v>0</v>
      </c>
      <c r="AH40" s="157">
        <f t="shared" ref="AH40:AH66" si="80">(AD$13*AD40)+(AC$13*AC40)+(AE$13*AE40)+(AF$13*AF40)</f>
        <v>0</v>
      </c>
      <c r="AI40" s="86">
        <f t="shared" ref="AI40:AI66" si="81">($AD40*AI$13)+($AE40*AI$11)</f>
        <v>0</v>
      </c>
      <c r="AJ40" s="88">
        <f t="shared" ref="AJ40:AJ66" si="82">SUM(AB40:AI40)</f>
        <v>143.07535000000001</v>
      </c>
    </row>
    <row r="41" spans="1:36" x14ac:dyDescent="0.25">
      <c r="A41" s="41"/>
      <c r="B41" s="43">
        <v>60001</v>
      </c>
      <c r="C41" s="41"/>
      <c r="D41" s="41"/>
      <c r="E41" s="42" t="s">
        <v>81</v>
      </c>
      <c r="F41" s="41"/>
      <c r="G41" s="41"/>
      <c r="H41" s="41"/>
      <c r="I41" s="41"/>
      <c r="J41" s="41"/>
      <c r="K41" s="84"/>
      <c r="L41" s="61"/>
      <c r="M41" s="43"/>
      <c r="N41" s="141"/>
      <c r="O41" s="133">
        <v>6</v>
      </c>
      <c r="P41" s="43" t="s">
        <v>85</v>
      </c>
      <c r="Q41" s="62">
        <v>0.54</v>
      </c>
      <c r="R41" s="62">
        <v>0</v>
      </c>
      <c r="S41" s="62">
        <v>0</v>
      </c>
      <c r="T41" s="150">
        <f t="shared" si="74"/>
        <v>0.54</v>
      </c>
      <c r="U41" s="157">
        <f t="shared" si="75"/>
        <v>20.169</v>
      </c>
      <c r="V41" s="83">
        <f t="shared" si="76"/>
        <v>4.2455745</v>
      </c>
      <c r="W41" s="83">
        <f t="shared" si="76"/>
        <v>2.0169000000000001</v>
      </c>
      <c r="X41" s="83">
        <f t="shared" si="76"/>
        <v>2.0169000000000001</v>
      </c>
      <c r="Y41" s="83">
        <f t="shared" si="76"/>
        <v>0.60507</v>
      </c>
      <c r="Z41" s="83">
        <f t="shared" si="76"/>
        <v>2.0169000000000001</v>
      </c>
      <c r="AA41" s="86">
        <f t="shared" si="77"/>
        <v>7.5600000000000005</v>
      </c>
      <c r="AB41" s="85">
        <f t="shared" ref="AB41" si="83">SUM(U41:AA41)</f>
        <v>38.6303445</v>
      </c>
      <c r="AC41" s="83">
        <f t="shared" si="79"/>
        <v>0</v>
      </c>
      <c r="AD41" s="83">
        <v>0</v>
      </c>
      <c r="AE41" s="83">
        <v>0</v>
      </c>
      <c r="AF41" s="85">
        <v>0</v>
      </c>
      <c r="AG41" s="87">
        <v>0</v>
      </c>
      <c r="AH41" s="157">
        <f t="shared" si="80"/>
        <v>0</v>
      </c>
      <c r="AI41" s="86">
        <f t="shared" si="81"/>
        <v>0</v>
      </c>
      <c r="AJ41" s="88">
        <f t="shared" si="82"/>
        <v>38.6303445</v>
      </c>
    </row>
    <row r="42" spans="1:36" x14ac:dyDescent="0.25">
      <c r="A42" s="41"/>
      <c r="B42" s="43">
        <v>60001</v>
      </c>
      <c r="C42" s="41"/>
      <c r="D42" s="41"/>
      <c r="E42" s="42" t="s">
        <v>82</v>
      </c>
      <c r="F42" s="41"/>
      <c r="G42" s="41"/>
      <c r="H42" s="41"/>
      <c r="I42" s="41"/>
      <c r="J42" s="41"/>
      <c r="K42" s="84"/>
      <c r="L42" s="61"/>
      <c r="M42" s="43"/>
      <c r="N42" s="141"/>
      <c r="O42" s="133">
        <v>24</v>
      </c>
      <c r="P42" s="43" t="s">
        <v>74</v>
      </c>
      <c r="Q42" s="62">
        <v>12</v>
      </c>
      <c r="R42" s="62">
        <v>0</v>
      </c>
      <c r="S42" s="62">
        <v>0</v>
      </c>
      <c r="T42" s="150">
        <f t="shared" si="74"/>
        <v>12</v>
      </c>
      <c r="U42" s="157">
        <f t="shared" si="75"/>
        <v>448.20000000000005</v>
      </c>
      <c r="V42" s="83">
        <f t="shared" si="76"/>
        <v>94.346100000000007</v>
      </c>
      <c r="W42" s="83">
        <f t="shared" si="76"/>
        <v>44.820000000000007</v>
      </c>
      <c r="X42" s="83">
        <f t="shared" si="76"/>
        <v>44.820000000000007</v>
      </c>
      <c r="Y42" s="83">
        <f t="shared" si="76"/>
        <v>13.446000000000002</v>
      </c>
      <c r="Z42" s="83">
        <f t="shared" si="76"/>
        <v>44.820000000000007</v>
      </c>
      <c r="AA42" s="86">
        <f t="shared" si="77"/>
        <v>168</v>
      </c>
      <c r="AB42" s="85">
        <f t="shared" ref="AB42:AB43" si="84">SUM(U42:AA42)</f>
        <v>858.4521000000002</v>
      </c>
      <c r="AC42" s="83">
        <f t="shared" si="79"/>
        <v>0</v>
      </c>
      <c r="AD42" s="83">
        <v>0</v>
      </c>
      <c r="AE42" s="83">
        <v>0</v>
      </c>
      <c r="AF42" s="85">
        <v>0</v>
      </c>
      <c r="AG42" s="87">
        <v>0</v>
      </c>
      <c r="AH42" s="157">
        <f t="shared" si="80"/>
        <v>0</v>
      </c>
      <c r="AI42" s="86">
        <f t="shared" si="81"/>
        <v>0</v>
      </c>
      <c r="AJ42" s="88">
        <f t="shared" si="82"/>
        <v>858.4521000000002</v>
      </c>
    </row>
    <row r="43" spans="1:36" x14ac:dyDescent="0.25">
      <c r="A43" s="41"/>
      <c r="B43" s="43">
        <v>60001</v>
      </c>
      <c r="C43" s="41"/>
      <c r="D43" s="41"/>
      <c r="E43" s="42" t="s">
        <v>83</v>
      </c>
      <c r="F43" s="41"/>
      <c r="G43" s="41"/>
      <c r="H43" s="41"/>
      <c r="I43" s="41"/>
      <c r="J43" s="41"/>
      <c r="K43" s="84"/>
      <c r="L43" s="61"/>
      <c r="M43" s="43"/>
      <c r="N43" s="141"/>
      <c r="O43" s="133">
        <v>24</v>
      </c>
      <c r="P43" s="43" t="s">
        <v>74</v>
      </c>
      <c r="Q43" s="62">
        <v>18</v>
      </c>
      <c r="R43" s="62">
        <v>0</v>
      </c>
      <c r="S43" s="62">
        <v>0</v>
      </c>
      <c r="T43" s="150">
        <f t="shared" si="74"/>
        <v>18</v>
      </c>
      <c r="U43" s="157">
        <f t="shared" si="75"/>
        <v>672.30000000000007</v>
      </c>
      <c r="V43" s="83">
        <f t="shared" si="76"/>
        <v>141.51915</v>
      </c>
      <c r="W43" s="83">
        <f t="shared" si="76"/>
        <v>67.23</v>
      </c>
      <c r="X43" s="83">
        <f t="shared" si="76"/>
        <v>67.23</v>
      </c>
      <c r="Y43" s="83">
        <f t="shared" si="76"/>
        <v>20.169</v>
      </c>
      <c r="Z43" s="83">
        <f t="shared" si="76"/>
        <v>67.23</v>
      </c>
      <c r="AA43" s="86">
        <f t="shared" si="77"/>
        <v>252</v>
      </c>
      <c r="AB43" s="85">
        <f t="shared" si="84"/>
        <v>1287.67815</v>
      </c>
      <c r="AC43" s="83">
        <f t="shared" si="79"/>
        <v>0</v>
      </c>
      <c r="AD43" s="83">
        <v>0</v>
      </c>
      <c r="AE43" s="83">
        <v>0</v>
      </c>
      <c r="AF43" s="85">
        <v>0</v>
      </c>
      <c r="AG43" s="87">
        <v>0</v>
      </c>
      <c r="AH43" s="157">
        <f t="shared" si="80"/>
        <v>0</v>
      </c>
      <c r="AI43" s="86">
        <f t="shared" si="81"/>
        <v>0</v>
      </c>
      <c r="AJ43" s="88">
        <f t="shared" si="82"/>
        <v>1287.67815</v>
      </c>
    </row>
    <row r="44" spans="1:36" ht="15.75" x14ac:dyDescent="0.25">
      <c r="A44" s="65"/>
      <c r="B44" s="64">
        <v>60002</v>
      </c>
      <c r="C44" s="65"/>
      <c r="D44" s="65"/>
      <c r="E44" s="66" t="s">
        <v>86</v>
      </c>
      <c r="F44" s="65"/>
      <c r="G44" s="65"/>
      <c r="H44" s="65"/>
      <c r="I44" s="65"/>
      <c r="J44" s="65"/>
      <c r="K44" s="82"/>
      <c r="L44" s="68"/>
      <c r="M44" s="66"/>
      <c r="N44" s="139"/>
      <c r="O44" s="132">
        <f>O45</f>
        <v>1</v>
      </c>
      <c r="P44" s="66" t="str">
        <f>P45</f>
        <v>TON</v>
      </c>
      <c r="Q44" s="69">
        <f>SUM(Q45:Q46)</f>
        <v>28.25</v>
      </c>
      <c r="R44" s="69">
        <f>SUM(R45:R46)</f>
        <v>0</v>
      </c>
      <c r="S44" s="69">
        <f>SUM(S45:S46)</f>
        <v>0</v>
      </c>
      <c r="T44" s="146">
        <f>SUM(Q44,R44,S44)</f>
        <v>28.25</v>
      </c>
      <c r="U44" s="89">
        <f>SUM(U45:U46)</f>
        <v>1055.1375</v>
      </c>
      <c r="V44" s="71">
        <f t="shared" ref="V44:AA44" si="85">SUM(V45:V46)</f>
        <v>222.10644374999998</v>
      </c>
      <c r="W44" s="71">
        <f t="shared" si="85"/>
        <v>105.51375</v>
      </c>
      <c r="X44" s="71">
        <f t="shared" si="85"/>
        <v>105.51375</v>
      </c>
      <c r="Y44" s="71">
        <f t="shared" si="85"/>
        <v>31.654124999999997</v>
      </c>
      <c r="Z44" s="71">
        <f t="shared" si="85"/>
        <v>105.51375</v>
      </c>
      <c r="AA44" s="73">
        <f t="shared" si="85"/>
        <v>395.5</v>
      </c>
      <c r="AB44" s="71">
        <f>SUM(AB45:AB48)</f>
        <v>15033.642401250001</v>
      </c>
      <c r="AC44" s="72">
        <f>($R$11*$R44)</f>
        <v>0</v>
      </c>
      <c r="AD44" s="72">
        <v>0</v>
      </c>
      <c r="AE44" s="72">
        <v>0</v>
      </c>
      <c r="AF44" s="71">
        <v>0</v>
      </c>
      <c r="AG44" s="74">
        <v>0</v>
      </c>
      <c r="AH44" s="89">
        <f t="shared" si="80"/>
        <v>0</v>
      </c>
      <c r="AI44" s="73">
        <f>($AD44*AI$13)+($AE44*AI$11)</f>
        <v>0</v>
      </c>
      <c r="AJ44" s="75">
        <f>AJ45+AJ46</f>
        <v>2020.9393187500002</v>
      </c>
    </row>
    <row r="45" spans="1:36" x14ac:dyDescent="0.25">
      <c r="A45" s="41"/>
      <c r="B45" s="43">
        <v>60002</v>
      </c>
      <c r="C45" s="41"/>
      <c r="D45" s="41"/>
      <c r="E45" s="42" t="s">
        <v>87</v>
      </c>
      <c r="F45" s="41"/>
      <c r="G45" s="41"/>
      <c r="H45" s="41"/>
      <c r="I45" s="41"/>
      <c r="J45" s="41"/>
      <c r="K45" s="84"/>
      <c r="L45" s="61"/>
      <c r="M45" s="43"/>
      <c r="N45" s="141"/>
      <c r="O45" s="133">
        <v>1</v>
      </c>
      <c r="P45" s="43" t="s">
        <v>84</v>
      </c>
      <c r="Q45" s="62">
        <v>2</v>
      </c>
      <c r="R45" s="62">
        <v>0</v>
      </c>
      <c r="S45" s="62">
        <v>0</v>
      </c>
      <c r="T45" s="150">
        <f t="shared" ref="T45:T53" si="86">SUM(Q45,R45,S45)</f>
        <v>2</v>
      </c>
      <c r="U45" s="157">
        <f t="shared" ref="U45:U53" si="87">($Q45*$U$13)+((R45*$R$13))</f>
        <v>74.7</v>
      </c>
      <c r="V45" s="83">
        <f t="shared" si="76"/>
        <v>15.724349999999999</v>
      </c>
      <c r="W45" s="83">
        <f t="shared" si="76"/>
        <v>7.4700000000000006</v>
      </c>
      <c r="X45" s="83">
        <f t="shared" si="76"/>
        <v>7.4700000000000006</v>
      </c>
      <c r="Y45" s="83">
        <f t="shared" si="76"/>
        <v>2.2410000000000001</v>
      </c>
      <c r="Z45" s="83">
        <f t="shared" si="76"/>
        <v>7.4700000000000006</v>
      </c>
      <c r="AA45" s="86">
        <f t="shared" si="77"/>
        <v>28</v>
      </c>
      <c r="AB45" s="85">
        <f t="shared" ref="AB45" si="88">SUM(U45:AA45)</f>
        <v>143.07535000000001</v>
      </c>
      <c r="AC45" s="83">
        <f t="shared" si="79"/>
        <v>0</v>
      </c>
      <c r="AD45" s="83">
        <v>0</v>
      </c>
      <c r="AE45" s="83">
        <v>0</v>
      </c>
      <c r="AF45" s="85">
        <v>0</v>
      </c>
      <c r="AG45" s="87">
        <v>0</v>
      </c>
      <c r="AH45" s="157">
        <f t="shared" ref="AH45:AH53" si="89">(AD$13*AD45)+(AC$13*AC45)+(AE$13*AE45)+(AF$13*AF45)</f>
        <v>0</v>
      </c>
      <c r="AI45" s="86">
        <f t="shared" si="81"/>
        <v>0</v>
      </c>
      <c r="AJ45" s="88">
        <f t="shared" ref="AJ45:AJ53" si="90">SUM(AB45:AI45)</f>
        <v>143.07535000000001</v>
      </c>
    </row>
    <row r="46" spans="1:36" x14ac:dyDescent="0.25">
      <c r="A46" s="41"/>
      <c r="B46" s="43">
        <v>60002</v>
      </c>
      <c r="C46" s="41"/>
      <c r="D46" s="41"/>
      <c r="E46" s="42" t="s">
        <v>88</v>
      </c>
      <c r="F46" s="41"/>
      <c r="G46" s="41"/>
      <c r="H46" s="41"/>
      <c r="I46" s="41"/>
      <c r="J46" s="41"/>
      <c r="K46" s="84"/>
      <c r="L46" s="61"/>
      <c r="M46" s="43"/>
      <c r="N46" s="141"/>
      <c r="O46" s="133">
        <v>0.25</v>
      </c>
      <c r="P46" s="43" t="s">
        <v>84</v>
      </c>
      <c r="Q46" s="62">
        <v>26.25</v>
      </c>
      <c r="R46" s="62">
        <v>0</v>
      </c>
      <c r="S46" s="62">
        <v>0</v>
      </c>
      <c r="T46" s="150">
        <f t="shared" si="86"/>
        <v>26.25</v>
      </c>
      <c r="U46" s="157">
        <f t="shared" si="87"/>
        <v>980.4375</v>
      </c>
      <c r="V46" s="83">
        <f t="shared" si="76"/>
        <v>206.38209375</v>
      </c>
      <c r="W46" s="83">
        <f t="shared" si="76"/>
        <v>98.043750000000003</v>
      </c>
      <c r="X46" s="83">
        <f t="shared" si="76"/>
        <v>98.043750000000003</v>
      </c>
      <c r="Y46" s="83">
        <f t="shared" si="76"/>
        <v>29.413124999999997</v>
      </c>
      <c r="Z46" s="83">
        <f t="shared" si="76"/>
        <v>98.043750000000003</v>
      </c>
      <c r="AA46" s="86">
        <f t="shared" si="77"/>
        <v>367.5</v>
      </c>
      <c r="AB46" s="85">
        <f t="shared" ref="AB46" si="91">SUM(U46:AA46)</f>
        <v>1877.8639687500001</v>
      </c>
      <c r="AC46" s="83">
        <f t="shared" si="79"/>
        <v>0</v>
      </c>
      <c r="AD46" s="83">
        <v>0</v>
      </c>
      <c r="AE46" s="83">
        <v>0</v>
      </c>
      <c r="AF46" s="85">
        <v>0</v>
      </c>
      <c r="AG46" s="87">
        <v>0</v>
      </c>
      <c r="AH46" s="157">
        <f t="shared" si="89"/>
        <v>0</v>
      </c>
      <c r="AI46" s="86">
        <f t="shared" si="81"/>
        <v>0</v>
      </c>
      <c r="AJ46" s="88">
        <f t="shared" si="90"/>
        <v>1877.8639687500001</v>
      </c>
    </row>
    <row r="47" spans="1:36" ht="15.75" x14ac:dyDescent="0.25">
      <c r="A47" s="65"/>
      <c r="B47" s="64">
        <v>60003</v>
      </c>
      <c r="C47" s="65"/>
      <c r="D47" s="65"/>
      <c r="E47" s="66" t="s">
        <v>89</v>
      </c>
      <c r="F47" s="65"/>
      <c r="G47" s="65"/>
      <c r="H47" s="65"/>
      <c r="I47" s="65"/>
      <c r="J47" s="65"/>
      <c r="K47" s="82"/>
      <c r="L47" s="68"/>
      <c r="M47" s="66"/>
      <c r="N47" s="139"/>
      <c r="O47" s="132">
        <f>O48</f>
        <v>1</v>
      </c>
      <c r="P47" s="66" t="str">
        <f>P48</f>
        <v>TON</v>
      </c>
      <c r="Q47" s="69">
        <f>SUM(Q48:Q49)</f>
        <v>34</v>
      </c>
      <c r="R47" s="69">
        <f>SUM(R48:R49)</f>
        <v>0</v>
      </c>
      <c r="S47" s="69">
        <f>SUM(S48:S49)</f>
        <v>0</v>
      </c>
      <c r="T47" s="146">
        <f>SUM(Q47,R47,S47)</f>
        <v>34</v>
      </c>
      <c r="U47" s="89">
        <f>SUM(U48:U49)</f>
        <v>1269.9000000000001</v>
      </c>
      <c r="V47" s="71">
        <f t="shared" ref="V47" si="92">SUM(V48:V49)</f>
        <v>267.31394999999998</v>
      </c>
      <c r="W47" s="71">
        <f t="shared" ref="W47" si="93">SUM(W48:W49)</f>
        <v>126.99000000000001</v>
      </c>
      <c r="X47" s="71">
        <f t="shared" ref="X47" si="94">SUM(X48:X49)</f>
        <v>126.99000000000001</v>
      </c>
      <c r="Y47" s="71">
        <f t="shared" ref="Y47" si="95">SUM(Y48:Y49)</f>
        <v>38.097000000000001</v>
      </c>
      <c r="Z47" s="71">
        <f t="shared" ref="Z47" si="96">SUM(Z48:Z49)</f>
        <v>126.99000000000001</v>
      </c>
      <c r="AA47" s="73">
        <f t="shared" ref="AA47" si="97">SUM(AA48:AA49)</f>
        <v>476</v>
      </c>
      <c r="AB47" s="71">
        <f>SUM(AB48:AB51)</f>
        <v>12869.627732500001</v>
      </c>
      <c r="AC47" s="72">
        <f>($R$11*$R47)</f>
        <v>0</v>
      </c>
      <c r="AD47" s="72">
        <v>0</v>
      </c>
      <c r="AE47" s="72">
        <v>0</v>
      </c>
      <c r="AF47" s="71">
        <v>0</v>
      </c>
      <c r="AG47" s="74">
        <v>0</v>
      </c>
      <c r="AH47" s="89">
        <f t="shared" si="89"/>
        <v>0</v>
      </c>
      <c r="AI47" s="73">
        <f>($AD47*AI$13)+($AE47*AI$11)</f>
        <v>0</v>
      </c>
      <c r="AJ47" s="75">
        <f>AJ48+AJ49</f>
        <v>2432.2809500000003</v>
      </c>
    </row>
    <row r="48" spans="1:36" x14ac:dyDescent="0.25">
      <c r="A48" s="41"/>
      <c r="B48" s="43">
        <v>60003</v>
      </c>
      <c r="C48" s="41"/>
      <c r="D48" s="41"/>
      <c r="E48" s="42" t="s">
        <v>87</v>
      </c>
      <c r="F48" s="41"/>
      <c r="G48" s="41"/>
      <c r="H48" s="41"/>
      <c r="I48" s="41"/>
      <c r="J48" s="41"/>
      <c r="K48" s="84"/>
      <c r="L48" s="61"/>
      <c r="M48" s="43"/>
      <c r="N48" s="141"/>
      <c r="O48" s="133">
        <v>1</v>
      </c>
      <c r="P48" s="43" t="s">
        <v>84</v>
      </c>
      <c r="Q48" s="62">
        <v>2</v>
      </c>
      <c r="R48" s="62">
        <v>0</v>
      </c>
      <c r="S48" s="62">
        <v>0</v>
      </c>
      <c r="T48" s="150">
        <f t="shared" si="86"/>
        <v>2</v>
      </c>
      <c r="U48" s="157">
        <f t="shared" si="87"/>
        <v>74.7</v>
      </c>
      <c r="V48" s="83">
        <f t="shared" si="76"/>
        <v>15.724349999999999</v>
      </c>
      <c r="W48" s="83">
        <f t="shared" si="76"/>
        <v>7.4700000000000006</v>
      </c>
      <c r="X48" s="83">
        <f t="shared" si="76"/>
        <v>7.4700000000000006</v>
      </c>
      <c r="Y48" s="83">
        <f t="shared" si="76"/>
        <v>2.2410000000000001</v>
      </c>
      <c r="Z48" s="83">
        <f t="shared" si="76"/>
        <v>7.4700000000000006</v>
      </c>
      <c r="AA48" s="86">
        <f t="shared" si="77"/>
        <v>28</v>
      </c>
      <c r="AB48" s="85">
        <f t="shared" ref="AB48" si="98">SUM(U48:AA48)</f>
        <v>143.07535000000001</v>
      </c>
      <c r="AC48" s="83">
        <f t="shared" si="79"/>
        <v>0</v>
      </c>
      <c r="AD48" s="83">
        <v>0</v>
      </c>
      <c r="AE48" s="83">
        <v>0</v>
      </c>
      <c r="AF48" s="85">
        <v>0</v>
      </c>
      <c r="AG48" s="87">
        <v>0</v>
      </c>
      <c r="AH48" s="157">
        <f t="shared" si="89"/>
        <v>0</v>
      </c>
      <c r="AI48" s="86">
        <f t="shared" si="81"/>
        <v>0</v>
      </c>
      <c r="AJ48" s="88">
        <f t="shared" si="90"/>
        <v>143.07535000000001</v>
      </c>
    </row>
    <row r="49" spans="1:36" x14ac:dyDescent="0.25">
      <c r="A49" s="41"/>
      <c r="B49" s="43">
        <v>60003</v>
      </c>
      <c r="C49" s="41"/>
      <c r="D49" s="41"/>
      <c r="E49" s="42" t="s">
        <v>90</v>
      </c>
      <c r="F49" s="41"/>
      <c r="G49" s="41"/>
      <c r="H49" s="41"/>
      <c r="I49" s="41"/>
      <c r="J49" s="41"/>
      <c r="K49" s="84"/>
      <c r="L49" s="61"/>
      <c r="M49" s="43"/>
      <c r="N49" s="141"/>
      <c r="O49" s="133">
        <v>64</v>
      </c>
      <c r="P49" s="43" t="s">
        <v>85</v>
      </c>
      <c r="Q49" s="62">
        <v>32</v>
      </c>
      <c r="R49" s="62">
        <v>0</v>
      </c>
      <c r="S49" s="62">
        <v>0</v>
      </c>
      <c r="T49" s="150">
        <f t="shared" si="86"/>
        <v>32</v>
      </c>
      <c r="U49" s="157">
        <f t="shared" si="87"/>
        <v>1195.2</v>
      </c>
      <c r="V49" s="83">
        <f t="shared" si="76"/>
        <v>251.58959999999999</v>
      </c>
      <c r="W49" s="83">
        <f t="shared" si="76"/>
        <v>119.52000000000001</v>
      </c>
      <c r="X49" s="83">
        <f t="shared" si="76"/>
        <v>119.52000000000001</v>
      </c>
      <c r="Y49" s="83">
        <f t="shared" si="76"/>
        <v>35.856000000000002</v>
      </c>
      <c r="Z49" s="83">
        <f t="shared" si="76"/>
        <v>119.52000000000001</v>
      </c>
      <c r="AA49" s="86">
        <f t="shared" si="77"/>
        <v>448</v>
      </c>
      <c r="AB49" s="85">
        <f t="shared" ref="AB49" si="99">SUM(U49:AA49)</f>
        <v>2289.2056000000002</v>
      </c>
      <c r="AC49" s="83">
        <f t="shared" si="79"/>
        <v>0</v>
      </c>
      <c r="AD49" s="83">
        <v>0</v>
      </c>
      <c r="AE49" s="83">
        <v>0</v>
      </c>
      <c r="AF49" s="85">
        <v>0</v>
      </c>
      <c r="AG49" s="87">
        <v>0</v>
      </c>
      <c r="AH49" s="157">
        <f t="shared" si="89"/>
        <v>0</v>
      </c>
      <c r="AI49" s="86">
        <f t="shared" si="81"/>
        <v>0</v>
      </c>
      <c r="AJ49" s="88">
        <f t="shared" si="90"/>
        <v>2289.2056000000002</v>
      </c>
    </row>
    <row r="50" spans="1:36" ht="15.75" x14ac:dyDescent="0.25">
      <c r="A50" s="65"/>
      <c r="B50" s="64">
        <v>60004</v>
      </c>
      <c r="C50" s="65"/>
      <c r="D50" s="65"/>
      <c r="E50" s="66" t="s">
        <v>91</v>
      </c>
      <c r="F50" s="65"/>
      <c r="G50" s="65"/>
      <c r="H50" s="65"/>
      <c r="I50" s="65"/>
      <c r="J50" s="65"/>
      <c r="K50" s="82"/>
      <c r="L50" s="68"/>
      <c r="M50" s="66"/>
      <c r="N50" s="139"/>
      <c r="O50" s="132">
        <f>O54</f>
        <v>2</v>
      </c>
      <c r="P50" s="66" t="str">
        <f>P54</f>
        <v>TON</v>
      </c>
      <c r="Q50" s="69">
        <f>SUM(Q51:Q59)</f>
        <v>141.9</v>
      </c>
      <c r="R50" s="69">
        <f>SUM(R51:R59)</f>
        <v>0</v>
      </c>
      <c r="S50" s="69">
        <f>SUM(S51:S59)</f>
        <v>0</v>
      </c>
      <c r="T50" s="146">
        <f>SUM(Q50,R50,S50)</f>
        <v>141.9</v>
      </c>
      <c r="U50" s="89">
        <f>SUM(U51:U59)</f>
        <v>5299.9650000000001</v>
      </c>
      <c r="V50" s="71">
        <f t="shared" ref="V50:AB50" si="100">SUM(V51:V59)</f>
        <v>1115.6426325</v>
      </c>
      <c r="W50" s="71">
        <f t="shared" si="100"/>
        <v>529.99650000000008</v>
      </c>
      <c r="X50" s="71">
        <f t="shared" si="100"/>
        <v>529.99650000000008</v>
      </c>
      <c r="Y50" s="71">
        <f t="shared" si="100"/>
        <v>158.99895000000001</v>
      </c>
      <c r="Z50" s="71">
        <f t="shared" si="100"/>
        <v>529.99650000000008</v>
      </c>
      <c r="AA50" s="73">
        <f t="shared" si="100"/>
        <v>1986.6</v>
      </c>
      <c r="AB50" s="71">
        <f t="shared" si="100"/>
        <v>10151.196082500001</v>
      </c>
      <c r="AC50" s="71">
        <f t="shared" ref="AC50" si="101">SUM(AC51:AC59)</f>
        <v>0</v>
      </c>
      <c r="AD50" s="71">
        <f t="shared" ref="AD50" si="102">SUM(AD51:AD59)</f>
        <v>0</v>
      </c>
      <c r="AE50" s="71">
        <f t="shared" ref="AE50" si="103">SUM(AE51:AE59)</f>
        <v>0</v>
      </c>
      <c r="AF50" s="71">
        <f t="shared" ref="AF50" si="104">SUM(AF51:AF59)</f>
        <v>0</v>
      </c>
      <c r="AG50" s="74">
        <f t="shared" ref="AG50" si="105">SUM(AG51:AG59)</f>
        <v>0</v>
      </c>
      <c r="AH50" s="89">
        <f t="shared" ref="AH50:AI50" si="106">SUM(AH51:AH59)</f>
        <v>0</v>
      </c>
      <c r="AI50" s="73">
        <f t="shared" si="106"/>
        <v>0</v>
      </c>
      <c r="AJ50" s="71">
        <f>AJ51+AJ52+AJ53+AJ54+AJ55+AJ56+AJ57+AJ58+AJ59</f>
        <v>10151.196082500001</v>
      </c>
    </row>
    <row r="51" spans="1:36" x14ac:dyDescent="0.25">
      <c r="A51" s="41"/>
      <c r="B51" s="43">
        <v>60004</v>
      </c>
      <c r="C51" s="41"/>
      <c r="D51" s="41"/>
      <c r="E51" s="42" t="s">
        <v>92</v>
      </c>
      <c r="F51" s="41"/>
      <c r="G51" s="41"/>
      <c r="H51" s="41"/>
      <c r="I51" s="41"/>
      <c r="J51" s="41"/>
      <c r="K51" s="84"/>
      <c r="L51" s="61"/>
      <c r="M51" s="43"/>
      <c r="N51" s="141"/>
      <c r="O51" s="133">
        <v>2</v>
      </c>
      <c r="P51" s="43" t="s">
        <v>74</v>
      </c>
      <c r="Q51" s="62">
        <v>4</v>
      </c>
      <c r="R51" s="62">
        <v>0</v>
      </c>
      <c r="S51" s="62">
        <v>0</v>
      </c>
      <c r="T51" s="150">
        <f t="shared" si="86"/>
        <v>4</v>
      </c>
      <c r="U51" s="157">
        <f t="shared" si="87"/>
        <v>149.4</v>
      </c>
      <c r="V51" s="83">
        <f t="shared" si="76"/>
        <v>31.448699999999999</v>
      </c>
      <c r="W51" s="83">
        <f t="shared" si="76"/>
        <v>14.940000000000001</v>
      </c>
      <c r="X51" s="83">
        <f t="shared" si="76"/>
        <v>14.940000000000001</v>
      </c>
      <c r="Y51" s="83">
        <f t="shared" si="76"/>
        <v>4.4820000000000002</v>
      </c>
      <c r="Z51" s="83">
        <f t="shared" si="76"/>
        <v>14.940000000000001</v>
      </c>
      <c r="AA51" s="86">
        <f t="shared" si="77"/>
        <v>56</v>
      </c>
      <c r="AB51" s="85">
        <f t="shared" ref="AB51" si="107">SUM(U51:AA51)</f>
        <v>286.15070000000003</v>
      </c>
      <c r="AC51" s="83">
        <f t="shared" si="79"/>
        <v>0</v>
      </c>
      <c r="AD51" s="83">
        <v>0</v>
      </c>
      <c r="AE51" s="83">
        <v>0</v>
      </c>
      <c r="AF51" s="85">
        <v>0</v>
      </c>
      <c r="AG51" s="87">
        <v>0</v>
      </c>
      <c r="AH51" s="157">
        <f t="shared" si="89"/>
        <v>0</v>
      </c>
      <c r="AI51" s="86">
        <f t="shared" si="81"/>
        <v>0</v>
      </c>
      <c r="AJ51" s="88">
        <f t="shared" si="90"/>
        <v>286.15070000000003</v>
      </c>
    </row>
    <row r="52" spans="1:36" x14ac:dyDescent="0.25">
      <c r="A52" s="41"/>
      <c r="B52" s="43">
        <v>60004</v>
      </c>
      <c r="C52" s="41"/>
      <c r="D52" s="41"/>
      <c r="E52" s="42" t="s">
        <v>93</v>
      </c>
      <c r="F52" s="41"/>
      <c r="G52" s="41"/>
      <c r="H52" s="41"/>
      <c r="I52" s="41"/>
      <c r="J52" s="41"/>
      <c r="K52" s="84"/>
      <c r="L52" s="61"/>
      <c r="M52" s="43"/>
      <c r="N52" s="141"/>
      <c r="O52" s="133">
        <v>2</v>
      </c>
      <c r="P52" s="43" t="s">
        <v>74</v>
      </c>
      <c r="Q52" s="62">
        <v>4</v>
      </c>
      <c r="R52" s="62">
        <v>0</v>
      </c>
      <c r="S52" s="62">
        <v>0</v>
      </c>
      <c r="T52" s="150">
        <f t="shared" si="86"/>
        <v>4</v>
      </c>
      <c r="U52" s="157">
        <f t="shared" si="87"/>
        <v>149.4</v>
      </c>
      <c r="V52" s="83">
        <f t="shared" si="76"/>
        <v>31.448699999999999</v>
      </c>
      <c r="W52" s="83">
        <f t="shared" si="76"/>
        <v>14.940000000000001</v>
      </c>
      <c r="X52" s="83">
        <f t="shared" si="76"/>
        <v>14.940000000000001</v>
      </c>
      <c r="Y52" s="83">
        <f t="shared" si="76"/>
        <v>4.4820000000000002</v>
      </c>
      <c r="Z52" s="83">
        <f t="shared" si="76"/>
        <v>14.940000000000001</v>
      </c>
      <c r="AA52" s="86">
        <f t="shared" si="77"/>
        <v>56</v>
      </c>
      <c r="AB52" s="85">
        <f t="shared" ref="AB52:AB53" si="108">SUM(U52:AA52)</f>
        <v>286.15070000000003</v>
      </c>
      <c r="AC52" s="83">
        <f t="shared" si="79"/>
        <v>0</v>
      </c>
      <c r="AD52" s="83">
        <v>0</v>
      </c>
      <c r="AE52" s="83">
        <v>0</v>
      </c>
      <c r="AF52" s="85">
        <v>0</v>
      </c>
      <c r="AG52" s="87">
        <v>0</v>
      </c>
      <c r="AH52" s="157">
        <f t="shared" si="89"/>
        <v>0</v>
      </c>
      <c r="AI52" s="86">
        <f t="shared" si="81"/>
        <v>0</v>
      </c>
      <c r="AJ52" s="88">
        <f t="shared" si="90"/>
        <v>286.15070000000003</v>
      </c>
    </row>
    <row r="53" spans="1:36" x14ac:dyDescent="0.25">
      <c r="A53" s="41"/>
      <c r="B53" s="43">
        <v>60004</v>
      </c>
      <c r="C53" s="41"/>
      <c r="D53" s="41"/>
      <c r="E53" s="42" t="s">
        <v>94</v>
      </c>
      <c r="F53" s="41"/>
      <c r="G53" s="41"/>
      <c r="H53" s="41"/>
      <c r="I53" s="41"/>
      <c r="J53" s="41"/>
      <c r="K53" s="84"/>
      <c r="L53" s="61"/>
      <c r="M53" s="43"/>
      <c r="N53" s="141"/>
      <c r="O53" s="133">
        <v>240</v>
      </c>
      <c r="P53" s="43" t="s">
        <v>101</v>
      </c>
      <c r="Q53" s="62">
        <v>48</v>
      </c>
      <c r="R53" s="62">
        <v>0</v>
      </c>
      <c r="S53" s="62">
        <v>0</v>
      </c>
      <c r="T53" s="150">
        <f t="shared" si="86"/>
        <v>48</v>
      </c>
      <c r="U53" s="157">
        <f t="shared" si="87"/>
        <v>1792.8000000000002</v>
      </c>
      <c r="V53" s="83">
        <f t="shared" si="76"/>
        <v>377.38440000000003</v>
      </c>
      <c r="W53" s="83">
        <f t="shared" si="76"/>
        <v>179.28000000000003</v>
      </c>
      <c r="X53" s="83">
        <f t="shared" si="76"/>
        <v>179.28000000000003</v>
      </c>
      <c r="Y53" s="83">
        <f t="shared" si="76"/>
        <v>53.784000000000006</v>
      </c>
      <c r="Z53" s="83">
        <f t="shared" si="76"/>
        <v>179.28000000000003</v>
      </c>
      <c r="AA53" s="86">
        <f t="shared" si="77"/>
        <v>672</v>
      </c>
      <c r="AB53" s="85">
        <f t="shared" si="108"/>
        <v>3433.8084000000008</v>
      </c>
      <c r="AC53" s="83">
        <f t="shared" si="79"/>
        <v>0</v>
      </c>
      <c r="AD53" s="83">
        <v>0</v>
      </c>
      <c r="AE53" s="83">
        <v>0</v>
      </c>
      <c r="AF53" s="85">
        <v>0</v>
      </c>
      <c r="AG53" s="87">
        <v>0</v>
      </c>
      <c r="AH53" s="157">
        <f t="shared" si="89"/>
        <v>0</v>
      </c>
      <c r="AI53" s="86">
        <f t="shared" si="81"/>
        <v>0</v>
      </c>
      <c r="AJ53" s="88">
        <f t="shared" si="90"/>
        <v>3433.8084000000008</v>
      </c>
    </row>
    <row r="54" spans="1:36" x14ac:dyDescent="0.25">
      <c r="A54" s="41"/>
      <c r="B54" s="43">
        <v>60004</v>
      </c>
      <c r="C54" s="41"/>
      <c r="D54" s="41"/>
      <c r="E54" s="42" t="s">
        <v>95</v>
      </c>
      <c r="F54" s="41"/>
      <c r="G54" s="41"/>
      <c r="H54" s="41"/>
      <c r="I54" s="41"/>
      <c r="J54" s="41"/>
      <c r="K54" s="84"/>
      <c r="L54" s="61"/>
      <c r="M54" s="43"/>
      <c r="N54" s="141"/>
      <c r="O54" s="133">
        <v>2</v>
      </c>
      <c r="P54" s="43" t="s">
        <v>84</v>
      </c>
      <c r="Q54" s="62">
        <v>3</v>
      </c>
      <c r="R54" s="62">
        <v>0</v>
      </c>
      <c r="S54" s="62">
        <v>0</v>
      </c>
      <c r="T54" s="150">
        <f t="shared" si="74"/>
        <v>3</v>
      </c>
      <c r="U54" s="157">
        <f t="shared" si="75"/>
        <v>112.05000000000001</v>
      </c>
      <c r="V54" s="83">
        <f t="shared" si="76"/>
        <v>23.586525000000002</v>
      </c>
      <c r="W54" s="83">
        <f t="shared" si="76"/>
        <v>11.205000000000002</v>
      </c>
      <c r="X54" s="83">
        <f t="shared" si="76"/>
        <v>11.205000000000002</v>
      </c>
      <c r="Y54" s="83">
        <f t="shared" si="76"/>
        <v>3.3615000000000004</v>
      </c>
      <c r="Z54" s="83">
        <f t="shared" si="76"/>
        <v>11.205000000000002</v>
      </c>
      <c r="AA54" s="86">
        <f t="shared" si="77"/>
        <v>42</v>
      </c>
      <c r="AB54" s="85">
        <f t="shared" ref="AB54:AB63" si="109">SUM(U54:AA54)</f>
        <v>214.61302500000005</v>
      </c>
      <c r="AC54" s="83">
        <f t="shared" si="79"/>
        <v>0</v>
      </c>
      <c r="AD54" s="83">
        <v>0</v>
      </c>
      <c r="AE54" s="83">
        <v>0</v>
      </c>
      <c r="AF54" s="85">
        <v>0</v>
      </c>
      <c r="AG54" s="87">
        <v>0</v>
      </c>
      <c r="AH54" s="157">
        <f t="shared" si="80"/>
        <v>0</v>
      </c>
      <c r="AI54" s="86">
        <f t="shared" si="81"/>
        <v>0</v>
      </c>
      <c r="AJ54" s="88">
        <f t="shared" si="82"/>
        <v>214.61302500000005</v>
      </c>
    </row>
    <row r="55" spans="1:36" x14ac:dyDescent="0.25">
      <c r="A55" s="41"/>
      <c r="B55" s="43">
        <v>60004</v>
      </c>
      <c r="C55" s="41"/>
      <c r="D55" s="41"/>
      <c r="E55" s="42" t="s">
        <v>96</v>
      </c>
      <c r="F55" s="41"/>
      <c r="G55" s="41"/>
      <c r="H55" s="41"/>
      <c r="I55" s="41"/>
      <c r="J55" s="41"/>
      <c r="K55" s="84"/>
      <c r="L55" s="61"/>
      <c r="M55" s="43"/>
      <c r="N55" s="141"/>
      <c r="O55" s="133">
        <v>2</v>
      </c>
      <c r="P55" s="43" t="s">
        <v>84</v>
      </c>
      <c r="Q55" s="62">
        <v>4</v>
      </c>
      <c r="R55" s="62">
        <v>0</v>
      </c>
      <c r="S55" s="62">
        <v>0</v>
      </c>
      <c r="T55" s="150">
        <f t="shared" si="74"/>
        <v>4</v>
      </c>
      <c r="U55" s="157">
        <f t="shared" si="75"/>
        <v>149.4</v>
      </c>
      <c r="V55" s="83">
        <f t="shared" si="76"/>
        <v>31.448699999999999</v>
      </c>
      <c r="W55" s="83">
        <f t="shared" si="76"/>
        <v>14.940000000000001</v>
      </c>
      <c r="X55" s="83">
        <f t="shared" si="76"/>
        <v>14.940000000000001</v>
      </c>
      <c r="Y55" s="83">
        <f t="shared" si="76"/>
        <v>4.4820000000000002</v>
      </c>
      <c r="Z55" s="83">
        <f t="shared" si="76"/>
        <v>14.940000000000001</v>
      </c>
      <c r="AA55" s="86">
        <f t="shared" si="77"/>
        <v>56</v>
      </c>
      <c r="AB55" s="85">
        <f t="shared" si="109"/>
        <v>286.15070000000003</v>
      </c>
      <c r="AC55" s="83">
        <f t="shared" si="79"/>
        <v>0</v>
      </c>
      <c r="AD55" s="83">
        <v>0</v>
      </c>
      <c r="AE55" s="83">
        <v>0</v>
      </c>
      <c r="AF55" s="85">
        <v>0</v>
      </c>
      <c r="AG55" s="87">
        <v>0</v>
      </c>
      <c r="AH55" s="157">
        <f t="shared" si="80"/>
        <v>0</v>
      </c>
      <c r="AI55" s="86">
        <f t="shared" si="81"/>
        <v>0</v>
      </c>
      <c r="AJ55" s="88">
        <f t="shared" si="82"/>
        <v>286.15070000000003</v>
      </c>
    </row>
    <row r="56" spans="1:36" x14ac:dyDescent="0.25">
      <c r="A56" s="41"/>
      <c r="B56" s="43">
        <v>60004</v>
      </c>
      <c r="C56" s="41"/>
      <c r="D56" s="41"/>
      <c r="E56" s="42" t="s">
        <v>97</v>
      </c>
      <c r="F56" s="41"/>
      <c r="G56" s="41"/>
      <c r="H56" s="41"/>
      <c r="I56" s="41"/>
      <c r="J56" s="41"/>
      <c r="K56" s="84"/>
      <c r="L56" s="61"/>
      <c r="M56" s="43"/>
      <c r="N56" s="141"/>
      <c r="O56" s="133">
        <v>0.5</v>
      </c>
      <c r="P56" s="43" t="s">
        <v>84</v>
      </c>
      <c r="Q56" s="62">
        <v>17.5</v>
      </c>
      <c r="R56" s="62">
        <v>0</v>
      </c>
      <c r="S56" s="62">
        <v>0</v>
      </c>
      <c r="T56" s="150">
        <f t="shared" ref="T56:T62" si="110">SUM(Q56,R56,S56)</f>
        <v>17.5</v>
      </c>
      <c r="U56" s="157">
        <f t="shared" ref="U56:U62" si="111">($Q56*$U$13)+((R56*$R$13))</f>
        <v>653.625</v>
      </c>
      <c r="V56" s="83">
        <f t="shared" si="76"/>
        <v>137.58806250000001</v>
      </c>
      <c r="W56" s="83">
        <f t="shared" si="76"/>
        <v>65.362499999999997</v>
      </c>
      <c r="X56" s="83">
        <f t="shared" si="76"/>
        <v>65.362499999999997</v>
      </c>
      <c r="Y56" s="83">
        <f t="shared" si="76"/>
        <v>19.608750000000001</v>
      </c>
      <c r="Z56" s="83">
        <f t="shared" si="76"/>
        <v>65.362499999999997</v>
      </c>
      <c r="AA56" s="86">
        <f t="shared" si="77"/>
        <v>245</v>
      </c>
      <c r="AB56" s="85">
        <f t="shared" ref="AB56" si="112">SUM(U56:AA56)</f>
        <v>1251.9093124999999</v>
      </c>
      <c r="AC56" s="83">
        <f t="shared" si="79"/>
        <v>0</v>
      </c>
      <c r="AD56" s="83">
        <v>0</v>
      </c>
      <c r="AE56" s="83">
        <v>0</v>
      </c>
      <c r="AF56" s="85">
        <v>0</v>
      </c>
      <c r="AG56" s="87">
        <v>0</v>
      </c>
      <c r="AH56" s="157">
        <f t="shared" ref="AH56:AH62" si="113">(AD$13*AD56)+(AC$13*AC56)+(AE$13*AE56)+(AF$13*AF56)</f>
        <v>0</v>
      </c>
      <c r="AI56" s="86">
        <f t="shared" si="81"/>
        <v>0</v>
      </c>
      <c r="AJ56" s="88">
        <f t="shared" ref="AJ56:AJ62" si="114">SUM(AB56:AI56)</f>
        <v>1251.9093124999999</v>
      </c>
    </row>
    <row r="57" spans="1:36" x14ac:dyDescent="0.25">
      <c r="A57" s="41"/>
      <c r="B57" s="43">
        <v>60004</v>
      </c>
      <c r="C57" s="41"/>
      <c r="D57" s="41"/>
      <c r="E57" s="42" t="s">
        <v>98</v>
      </c>
      <c r="F57" s="41"/>
      <c r="G57" s="41"/>
      <c r="H57" s="41"/>
      <c r="I57" s="41"/>
      <c r="J57" s="41"/>
      <c r="K57" s="84"/>
      <c r="L57" s="61"/>
      <c r="M57" s="43"/>
      <c r="N57" s="141"/>
      <c r="O57" s="133">
        <v>64</v>
      </c>
      <c r="P57" s="43" t="s">
        <v>85</v>
      </c>
      <c r="Q57" s="62">
        <v>44.8</v>
      </c>
      <c r="R57" s="62">
        <v>0</v>
      </c>
      <c r="S57" s="62">
        <v>0</v>
      </c>
      <c r="T57" s="150">
        <f t="shared" si="110"/>
        <v>44.8</v>
      </c>
      <c r="U57" s="157">
        <f t="shared" si="111"/>
        <v>1673.28</v>
      </c>
      <c r="V57" s="83">
        <f t="shared" si="76"/>
        <v>352.22543999999999</v>
      </c>
      <c r="W57" s="83">
        <f t="shared" si="76"/>
        <v>167.328</v>
      </c>
      <c r="X57" s="83">
        <f t="shared" si="76"/>
        <v>167.328</v>
      </c>
      <c r="Y57" s="83">
        <f t="shared" si="76"/>
        <v>50.198399999999999</v>
      </c>
      <c r="Z57" s="83">
        <f t="shared" si="76"/>
        <v>167.328</v>
      </c>
      <c r="AA57" s="86">
        <f t="shared" si="77"/>
        <v>627.19999999999993</v>
      </c>
      <c r="AB57" s="85">
        <f t="shared" ref="AB57:AB58" si="115">SUM(U57:AA57)</f>
        <v>3204.8878399999999</v>
      </c>
      <c r="AC57" s="83">
        <f t="shared" si="79"/>
        <v>0</v>
      </c>
      <c r="AD57" s="83">
        <v>0</v>
      </c>
      <c r="AE57" s="83">
        <v>0</v>
      </c>
      <c r="AF57" s="85">
        <v>0</v>
      </c>
      <c r="AG57" s="87">
        <v>0</v>
      </c>
      <c r="AH57" s="157">
        <f t="shared" si="113"/>
        <v>0</v>
      </c>
      <c r="AI57" s="86">
        <f t="shared" si="81"/>
        <v>0</v>
      </c>
      <c r="AJ57" s="88">
        <f t="shared" si="114"/>
        <v>3204.8878399999999</v>
      </c>
    </row>
    <row r="58" spans="1:36" x14ac:dyDescent="0.25">
      <c r="A58" s="41"/>
      <c r="B58" s="43">
        <v>60004</v>
      </c>
      <c r="C58" s="41"/>
      <c r="D58" s="41"/>
      <c r="E58" s="42" t="s">
        <v>99</v>
      </c>
      <c r="F58" s="41"/>
      <c r="G58" s="41"/>
      <c r="H58" s="41"/>
      <c r="I58" s="41"/>
      <c r="J58" s="41"/>
      <c r="K58" s="84"/>
      <c r="L58" s="61"/>
      <c r="M58" s="43"/>
      <c r="N58" s="141"/>
      <c r="O58" s="133">
        <v>12</v>
      </c>
      <c r="P58" s="43" t="s">
        <v>85</v>
      </c>
      <c r="Q58" s="62">
        <v>12.6</v>
      </c>
      <c r="R58" s="62">
        <v>0</v>
      </c>
      <c r="S58" s="62">
        <v>0</v>
      </c>
      <c r="T58" s="150">
        <f t="shared" si="110"/>
        <v>12.6</v>
      </c>
      <c r="U58" s="157">
        <f t="shared" si="111"/>
        <v>470.61</v>
      </c>
      <c r="V58" s="83">
        <f t="shared" si="76"/>
        <v>99.063405000000003</v>
      </c>
      <c r="W58" s="83">
        <f t="shared" si="76"/>
        <v>47.061000000000007</v>
      </c>
      <c r="X58" s="83">
        <f t="shared" si="76"/>
        <v>47.061000000000007</v>
      </c>
      <c r="Y58" s="83">
        <f t="shared" si="76"/>
        <v>14.1183</v>
      </c>
      <c r="Z58" s="83">
        <f t="shared" si="76"/>
        <v>47.061000000000007</v>
      </c>
      <c r="AA58" s="86">
        <f t="shared" si="77"/>
        <v>176.4</v>
      </c>
      <c r="AB58" s="85">
        <f t="shared" si="115"/>
        <v>901.37470500000006</v>
      </c>
      <c r="AC58" s="83">
        <f t="shared" si="79"/>
        <v>0</v>
      </c>
      <c r="AD58" s="83">
        <v>0</v>
      </c>
      <c r="AE58" s="83">
        <v>0</v>
      </c>
      <c r="AF58" s="85">
        <v>0</v>
      </c>
      <c r="AG58" s="87">
        <v>0</v>
      </c>
      <c r="AH58" s="157">
        <f t="shared" si="113"/>
        <v>0</v>
      </c>
      <c r="AI58" s="86">
        <f t="shared" si="81"/>
        <v>0</v>
      </c>
      <c r="AJ58" s="88">
        <f t="shared" si="114"/>
        <v>901.37470500000006</v>
      </c>
    </row>
    <row r="59" spans="1:36" x14ac:dyDescent="0.25">
      <c r="A59" s="41"/>
      <c r="B59" s="43">
        <v>60004</v>
      </c>
      <c r="C59" s="41"/>
      <c r="D59" s="41"/>
      <c r="E59" s="42" t="s">
        <v>100</v>
      </c>
      <c r="F59" s="41"/>
      <c r="G59" s="41"/>
      <c r="H59" s="41"/>
      <c r="I59" s="41"/>
      <c r="J59" s="41"/>
      <c r="K59" s="84"/>
      <c r="L59" s="61"/>
      <c r="M59" s="43"/>
      <c r="N59" s="141"/>
      <c r="O59" s="133">
        <v>2</v>
      </c>
      <c r="P59" s="43" t="s">
        <v>84</v>
      </c>
      <c r="Q59" s="62">
        <v>4</v>
      </c>
      <c r="R59" s="62">
        <v>0</v>
      </c>
      <c r="S59" s="62">
        <v>0</v>
      </c>
      <c r="T59" s="150">
        <f t="shared" si="110"/>
        <v>4</v>
      </c>
      <c r="U59" s="157">
        <f t="shared" si="111"/>
        <v>149.4</v>
      </c>
      <c r="V59" s="83">
        <f t="shared" si="76"/>
        <v>31.448699999999999</v>
      </c>
      <c r="W59" s="83">
        <f t="shared" si="76"/>
        <v>14.940000000000001</v>
      </c>
      <c r="X59" s="83">
        <f t="shared" si="76"/>
        <v>14.940000000000001</v>
      </c>
      <c r="Y59" s="83">
        <f t="shared" si="76"/>
        <v>4.4820000000000002</v>
      </c>
      <c r="Z59" s="83">
        <f t="shared" si="76"/>
        <v>14.940000000000001</v>
      </c>
      <c r="AA59" s="86">
        <f t="shared" si="77"/>
        <v>56</v>
      </c>
      <c r="AB59" s="85">
        <f t="shared" ref="AB59" si="116">SUM(U59:AA59)</f>
        <v>286.15070000000003</v>
      </c>
      <c r="AC59" s="83">
        <f t="shared" si="79"/>
        <v>0</v>
      </c>
      <c r="AD59" s="83">
        <v>0</v>
      </c>
      <c r="AE59" s="83">
        <v>0</v>
      </c>
      <c r="AF59" s="85">
        <v>0</v>
      </c>
      <c r="AG59" s="87">
        <v>0</v>
      </c>
      <c r="AH59" s="157">
        <f t="shared" si="113"/>
        <v>0</v>
      </c>
      <c r="AI59" s="86">
        <f t="shared" si="81"/>
        <v>0</v>
      </c>
      <c r="AJ59" s="88">
        <f t="shared" si="114"/>
        <v>286.15070000000003</v>
      </c>
    </row>
    <row r="60" spans="1:36" ht="15.75" x14ac:dyDescent="0.25">
      <c r="A60" s="65"/>
      <c r="B60" s="64">
        <v>69999</v>
      </c>
      <c r="C60" s="65"/>
      <c r="D60" s="65"/>
      <c r="E60" s="66" t="s">
        <v>19</v>
      </c>
      <c r="F60" s="65"/>
      <c r="G60" s="65"/>
      <c r="H60" s="65"/>
      <c r="I60" s="65"/>
      <c r="J60" s="65"/>
      <c r="K60" s="82"/>
      <c r="L60" s="68"/>
      <c r="M60" s="66"/>
      <c r="N60" s="139"/>
      <c r="O60" s="132">
        <f>O64</f>
        <v>1</v>
      </c>
      <c r="P60" s="66" t="s">
        <v>74</v>
      </c>
      <c r="Q60" s="69">
        <f>SUM(Q61:Q66)</f>
        <v>0</v>
      </c>
      <c r="R60" s="69">
        <f>SUM(R61:R64)</f>
        <v>0</v>
      </c>
      <c r="S60" s="69">
        <f>SUM(S61:S64)</f>
        <v>0</v>
      </c>
      <c r="T60" s="146">
        <f t="shared" si="110"/>
        <v>0</v>
      </c>
      <c r="U60" s="89">
        <f>SUM(U61:U62)</f>
        <v>0</v>
      </c>
      <c r="V60" s="71">
        <f t="shared" ref="V60" si="117">SUM(V61:V62)</f>
        <v>0</v>
      </c>
      <c r="W60" s="71">
        <f t="shared" ref="W60" si="118">SUM(W61:W62)</f>
        <v>0</v>
      </c>
      <c r="X60" s="71">
        <f t="shared" ref="X60" si="119">SUM(X61:X62)</f>
        <v>0</v>
      </c>
      <c r="Y60" s="71">
        <f t="shared" ref="Y60" si="120">SUM(Y61:Y62)</f>
        <v>0</v>
      </c>
      <c r="Z60" s="71">
        <f t="shared" ref="Z60" si="121">SUM(Z61:Z62)</f>
        <v>0</v>
      </c>
      <c r="AA60" s="73">
        <f t="shared" ref="AA60" si="122">SUM(AA61:AA62)</f>
        <v>0</v>
      </c>
      <c r="AB60" s="71">
        <f>SUM(AB61:AB64)</f>
        <v>0</v>
      </c>
      <c r="AC60" s="72">
        <f>($R$11*$R60)</f>
        <v>0</v>
      </c>
      <c r="AD60" s="72">
        <v>0</v>
      </c>
      <c r="AE60" s="72">
        <v>0</v>
      </c>
      <c r="AF60" s="71">
        <v>0</v>
      </c>
      <c r="AG60" s="74">
        <v>0</v>
      </c>
      <c r="AH60" s="89">
        <f t="shared" si="113"/>
        <v>0</v>
      </c>
      <c r="AI60" s="73">
        <f>($AD60*AI$13)+($AE60*AI$11)</f>
        <v>0</v>
      </c>
      <c r="AJ60" s="75">
        <f>SUM(AJ61:AJ66)</f>
        <v>10305.132750000001</v>
      </c>
    </row>
    <row r="61" spans="1:36" x14ac:dyDescent="0.25">
      <c r="A61" s="41"/>
      <c r="B61" s="43">
        <v>69999</v>
      </c>
      <c r="C61" s="41"/>
      <c r="D61" s="41"/>
      <c r="E61" s="42" t="s">
        <v>102</v>
      </c>
      <c r="F61" s="41"/>
      <c r="G61" s="41"/>
      <c r="H61" s="41"/>
      <c r="I61" s="41"/>
      <c r="J61" s="41"/>
      <c r="K61" s="84"/>
      <c r="L61" s="61"/>
      <c r="M61" s="43"/>
      <c r="N61" s="141"/>
      <c r="O61" s="133">
        <v>12</v>
      </c>
      <c r="P61" s="43" t="s">
        <v>74</v>
      </c>
      <c r="Q61" s="62">
        <v>0</v>
      </c>
      <c r="R61" s="62">
        <v>0</v>
      </c>
      <c r="S61" s="62">
        <v>0</v>
      </c>
      <c r="T61" s="150">
        <f t="shared" si="110"/>
        <v>0</v>
      </c>
      <c r="U61" s="157">
        <f t="shared" si="111"/>
        <v>0</v>
      </c>
      <c r="V61" s="83">
        <f t="shared" si="76"/>
        <v>0</v>
      </c>
      <c r="W61" s="83">
        <f t="shared" si="76"/>
        <v>0</v>
      </c>
      <c r="X61" s="83">
        <f t="shared" si="76"/>
        <v>0</v>
      </c>
      <c r="Y61" s="83">
        <f t="shared" si="76"/>
        <v>0</v>
      </c>
      <c r="Z61" s="83">
        <f t="shared" si="76"/>
        <v>0</v>
      </c>
      <c r="AA61" s="86">
        <f t="shared" si="77"/>
        <v>0</v>
      </c>
      <c r="AB61" s="85">
        <f t="shared" ref="AB61:AB62" si="123">SUM(U61:AA61)</f>
        <v>0</v>
      </c>
      <c r="AC61" s="83">
        <f t="shared" si="79"/>
        <v>0</v>
      </c>
      <c r="AD61" s="83">
        <f>O61*36.3</f>
        <v>435.59999999999997</v>
      </c>
      <c r="AE61" s="83">
        <v>0</v>
      </c>
      <c r="AF61" s="85">
        <v>0</v>
      </c>
      <c r="AG61" s="87">
        <v>0</v>
      </c>
      <c r="AH61" s="157">
        <f t="shared" si="113"/>
        <v>32.669999999999995</v>
      </c>
      <c r="AI61" s="86">
        <f t="shared" si="81"/>
        <v>0</v>
      </c>
      <c r="AJ61" s="88">
        <f t="shared" si="114"/>
        <v>468.27</v>
      </c>
    </row>
    <row r="62" spans="1:36" x14ac:dyDescent="0.25">
      <c r="A62" s="41"/>
      <c r="B62" s="43">
        <v>69999</v>
      </c>
      <c r="C62" s="41"/>
      <c r="D62" s="41"/>
      <c r="E62" s="42" t="s">
        <v>103</v>
      </c>
      <c r="F62" s="41"/>
      <c r="G62" s="41"/>
      <c r="H62" s="41"/>
      <c r="I62" s="41"/>
      <c r="J62" s="41"/>
      <c r="K62" s="84"/>
      <c r="L62" s="61"/>
      <c r="M62" s="43"/>
      <c r="N62" s="141"/>
      <c r="O62" s="133">
        <v>2</v>
      </c>
      <c r="P62" s="43" t="s">
        <v>74</v>
      </c>
      <c r="Q62" s="62">
        <v>0</v>
      </c>
      <c r="R62" s="62">
        <v>0</v>
      </c>
      <c r="S62" s="62">
        <v>0</v>
      </c>
      <c r="T62" s="150">
        <f t="shared" si="110"/>
        <v>0</v>
      </c>
      <c r="U62" s="157">
        <f t="shared" si="111"/>
        <v>0</v>
      </c>
      <c r="V62" s="83">
        <f t="shared" si="76"/>
        <v>0</v>
      </c>
      <c r="W62" s="83">
        <f t="shared" si="76"/>
        <v>0</v>
      </c>
      <c r="X62" s="83">
        <f t="shared" si="76"/>
        <v>0</v>
      </c>
      <c r="Y62" s="83">
        <f t="shared" si="76"/>
        <v>0</v>
      </c>
      <c r="Z62" s="83">
        <f t="shared" si="76"/>
        <v>0</v>
      </c>
      <c r="AA62" s="86">
        <f t="shared" si="77"/>
        <v>0</v>
      </c>
      <c r="AB62" s="85">
        <f t="shared" si="123"/>
        <v>0</v>
      </c>
      <c r="AC62" s="83">
        <f t="shared" si="79"/>
        <v>0</v>
      </c>
      <c r="AD62" s="83">
        <f>O62*213</f>
        <v>426</v>
      </c>
      <c r="AE62" s="83">
        <v>0</v>
      </c>
      <c r="AF62" s="85">
        <v>0</v>
      </c>
      <c r="AG62" s="87">
        <v>0</v>
      </c>
      <c r="AH62" s="157">
        <f t="shared" si="113"/>
        <v>31.95</v>
      </c>
      <c r="AI62" s="86">
        <f t="shared" si="81"/>
        <v>0</v>
      </c>
      <c r="AJ62" s="88">
        <f t="shared" si="114"/>
        <v>457.95</v>
      </c>
    </row>
    <row r="63" spans="1:36" x14ac:dyDescent="0.25">
      <c r="A63" s="41"/>
      <c r="B63" s="43">
        <v>69999</v>
      </c>
      <c r="C63" s="41"/>
      <c r="D63" s="41"/>
      <c r="E63" s="42" t="s">
        <v>104</v>
      </c>
      <c r="F63" s="41"/>
      <c r="G63" s="41"/>
      <c r="H63" s="41"/>
      <c r="I63" s="41"/>
      <c r="J63" s="41"/>
      <c r="K63" s="84"/>
      <c r="L63" s="61"/>
      <c r="M63" s="43"/>
      <c r="N63" s="141"/>
      <c r="O63" s="133">
        <v>1</v>
      </c>
      <c r="P63" s="43" t="s">
        <v>108</v>
      </c>
      <c r="Q63" s="62">
        <v>0</v>
      </c>
      <c r="R63" s="62">
        <v>0</v>
      </c>
      <c r="S63" s="62">
        <v>0</v>
      </c>
      <c r="T63" s="150">
        <f t="shared" si="74"/>
        <v>0</v>
      </c>
      <c r="U63" s="157">
        <f t="shared" si="75"/>
        <v>0</v>
      </c>
      <c r="V63" s="83">
        <f t="shared" si="76"/>
        <v>0</v>
      </c>
      <c r="W63" s="83">
        <f t="shared" si="76"/>
        <v>0</v>
      </c>
      <c r="X63" s="83">
        <f t="shared" si="76"/>
        <v>0</v>
      </c>
      <c r="Y63" s="83">
        <f t="shared" si="76"/>
        <v>0</v>
      </c>
      <c r="Z63" s="83">
        <f t="shared" si="76"/>
        <v>0</v>
      </c>
      <c r="AA63" s="86">
        <f t="shared" si="77"/>
        <v>0</v>
      </c>
      <c r="AB63" s="85">
        <f t="shared" si="109"/>
        <v>0</v>
      </c>
      <c r="AC63" s="83">
        <f t="shared" si="79"/>
        <v>0</v>
      </c>
      <c r="AD63" s="83">
        <f>O63*2914.57</f>
        <v>2914.57</v>
      </c>
      <c r="AE63" s="83">
        <v>0</v>
      </c>
      <c r="AF63" s="85">
        <v>0</v>
      </c>
      <c r="AG63" s="87">
        <v>0</v>
      </c>
      <c r="AH63" s="157">
        <f t="shared" si="80"/>
        <v>218.59275</v>
      </c>
      <c r="AI63" s="86">
        <f t="shared" si="81"/>
        <v>0</v>
      </c>
      <c r="AJ63" s="88">
        <f t="shared" si="82"/>
        <v>3133.16275</v>
      </c>
    </row>
    <row r="64" spans="1:36" x14ac:dyDescent="0.25">
      <c r="A64" s="41"/>
      <c r="B64" s="43">
        <v>69999</v>
      </c>
      <c r="C64" s="41"/>
      <c r="D64" s="41"/>
      <c r="E64" s="42" t="s">
        <v>105</v>
      </c>
      <c r="F64" s="41"/>
      <c r="G64" s="41"/>
      <c r="H64" s="41"/>
      <c r="I64" s="41"/>
      <c r="J64" s="41"/>
      <c r="K64" s="84"/>
      <c r="L64" s="61"/>
      <c r="M64" s="43"/>
      <c r="N64" s="141"/>
      <c r="O64" s="133">
        <v>1</v>
      </c>
      <c r="P64" s="43" t="s">
        <v>108</v>
      </c>
      <c r="Q64" s="62">
        <v>0</v>
      </c>
      <c r="R64" s="62">
        <v>0</v>
      </c>
      <c r="S64" s="62">
        <v>0</v>
      </c>
      <c r="T64" s="150">
        <f t="shared" si="74"/>
        <v>0</v>
      </c>
      <c r="U64" s="157">
        <f t="shared" si="75"/>
        <v>0</v>
      </c>
      <c r="V64" s="83">
        <f t="shared" si="76"/>
        <v>0</v>
      </c>
      <c r="W64" s="83">
        <f t="shared" si="76"/>
        <v>0</v>
      </c>
      <c r="X64" s="83">
        <f t="shared" si="76"/>
        <v>0</v>
      </c>
      <c r="Y64" s="83">
        <f t="shared" si="76"/>
        <v>0</v>
      </c>
      <c r="Z64" s="83">
        <f t="shared" si="76"/>
        <v>0</v>
      </c>
      <c r="AA64" s="86">
        <f t="shared" si="77"/>
        <v>0</v>
      </c>
      <c r="AB64" s="85">
        <f t="shared" ref="AB64:AB65" si="124">SUM(U64:AA64)</f>
        <v>0</v>
      </c>
      <c r="AC64" s="83">
        <f t="shared" si="79"/>
        <v>0</v>
      </c>
      <c r="AD64" s="83">
        <v>200</v>
      </c>
      <c r="AE64" s="83">
        <v>0</v>
      </c>
      <c r="AF64" s="85">
        <v>0</v>
      </c>
      <c r="AG64" s="87">
        <v>0</v>
      </c>
      <c r="AH64" s="157">
        <f t="shared" si="80"/>
        <v>15</v>
      </c>
      <c r="AI64" s="86">
        <f t="shared" si="81"/>
        <v>0</v>
      </c>
      <c r="AJ64" s="88">
        <f t="shared" si="82"/>
        <v>215</v>
      </c>
    </row>
    <row r="65" spans="1:36" x14ac:dyDescent="0.25">
      <c r="A65" s="41"/>
      <c r="B65" s="43">
        <v>69999</v>
      </c>
      <c r="C65" s="41"/>
      <c r="D65" s="41"/>
      <c r="E65" s="42" t="s">
        <v>106</v>
      </c>
      <c r="F65" s="41"/>
      <c r="G65" s="41"/>
      <c r="H65" s="41"/>
      <c r="I65" s="41"/>
      <c r="J65" s="41"/>
      <c r="K65" s="84"/>
      <c r="L65" s="61"/>
      <c r="M65" s="43"/>
      <c r="N65" s="141"/>
      <c r="O65" s="133">
        <v>1</v>
      </c>
      <c r="P65" s="43" t="s">
        <v>108</v>
      </c>
      <c r="Q65" s="62">
        <v>0</v>
      </c>
      <c r="R65" s="62">
        <v>0</v>
      </c>
      <c r="S65" s="62">
        <v>0</v>
      </c>
      <c r="T65" s="150">
        <f t="shared" si="74"/>
        <v>0</v>
      </c>
      <c r="U65" s="157">
        <f t="shared" si="75"/>
        <v>0</v>
      </c>
      <c r="V65" s="83">
        <f t="shared" si="76"/>
        <v>0</v>
      </c>
      <c r="W65" s="83">
        <f t="shared" si="76"/>
        <v>0</v>
      </c>
      <c r="X65" s="83">
        <f t="shared" si="76"/>
        <v>0</v>
      </c>
      <c r="Y65" s="83">
        <f t="shared" si="76"/>
        <v>0</v>
      </c>
      <c r="Z65" s="83">
        <f t="shared" si="76"/>
        <v>0</v>
      </c>
      <c r="AA65" s="86">
        <f t="shared" si="77"/>
        <v>0</v>
      </c>
      <c r="AB65" s="85">
        <f t="shared" si="124"/>
        <v>0</v>
      </c>
      <c r="AC65" s="83">
        <f t="shared" si="79"/>
        <v>0</v>
      </c>
      <c r="AD65" s="83">
        <v>4750</v>
      </c>
      <c r="AE65" s="83">
        <v>0</v>
      </c>
      <c r="AF65" s="85">
        <v>0</v>
      </c>
      <c r="AG65" s="87">
        <v>0</v>
      </c>
      <c r="AH65" s="157">
        <f t="shared" si="80"/>
        <v>356.25</v>
      </c>
      <c r="AI65" s="86">
        <f t="shared" si="81"/>
        <v>0</v>
      </c>
      <c r="AJ65" s="88">
        <f t="shared" si="82"/>
        <v>5106.25</v>
      </c>
    </row>
    <row r="66" spans="1:36" x14ac:dyDescent="0.25">
      <c r="A66" s="41"/>
      <c r="B66" s="43">
        <v>69999</v>
      </c>
      <c r="C66" s="41"/>
      <c r="D66" s="41"/>
      <c r="E66" s="42" t="s">
        <v>107</v>
      </c>
      <c r="F66" s="41"/>
      <c r="G66" s="41"/>
      <c r="H66" s="41"/>
      <c r="I66" s="41"/>
      <c r="J66" s="41"/>
      <c r="K66" s="84"/>
      <c r="L66" s="61"/>
      <c r="M66" s="43"/>
      <c r="N66" s="141"/>
      <c r="O66" s="133">
        <v>1</v>
      </c>
      <c r="P66" s="43" t="s">
        <v>108</v>
      </c>
      <c r="Q66" s="62">
        <v>0</v>
      </c>
      <c r="R66" s="62">
        <v>0</v>
      </c>
      <c r="S66" s="62">
        <v>0</v>
      </c>
      <c r="T66" s="150">
        <f t="shared" si="74"/>
        <v>0</v>
      </c>
      <c r="U66" s="157">
        <f t="shared" si="75"/>
        <v>0</v>
      </c>
      <c r="V66" s="83">
        <f t="shared" si="76"/>
        <v>0</v>
      </c>
      <c r="W66" s="83">
        <f t="shared" si="76"/>
        <v>0</v>
      </c>
      <c r="X66" s="83">
        <f t="shared" si="76"/>
        <v>0</v>
      </c>
      <c r="Y66" s="83">
        <f t="shared" si="76"/>
        <v>0</v>
      </c>
      <c r="Z66" s="83">
        <f t="shared" si="76"/>
        <v>0</v>
      </c>
      <c r="AA66" s="86">
        <f t="shared" si="77"/>
        <v>0</v>
      </c>
      <c r="AB66" s="85">
        <f t="shared" ref="AB66" si="125">SUM(U66:AA66)</f>
        <v>0</v>
      </c>
      <c r="AC66" s="83">
        <f t="shared" si="79"/>
        <v>0</v>
      </c>
      <c r="AD66" s="83">
        <v>860</v>
      </c>
      <c r="AE66" s="83">
        <v>0</v>
      </c>
      <c r="AF66" s="85">
        <v>0</v>
      </c>
      <c r="AG66" s="87">
        <v>0</v>
      </c>
      <c r="AH66" s="157">
        <f t="shared" si="80"/>
        <v>64.5</v>
      </c>
      <c r="AI66" s="86">
        <f t="shared" si="81"/>
        <v>0</v>
      </c>
      <c r="AJ66" s="88">
        <f t="shared" si="82"/>
        <v>924.5</v>
      </c>
    </row>
    <row r="67" spans="1:36" ht="18.75" x14ac:dyDescent="0.3">
      <c r="A67" s="98">
        <v>70000</v>
      </c>
      <c r="B67" s="99"/>
      <c r="C67" s="99"/>
      <c r="D67" s="99"/>
      <c r="E67" s="99" t="s">
        <v>38</v>
      </c>
      <c r="F67" s="99"/>
      <c r="G67" s="99"/>
      <c r="H67" s="99"/>
      <c r="I67" s="99"/>
      <c r="J67" s="99"/>
      <c r="K67" s="100"/>
      <c r="L67" s="101"/>
      <c r="M67" s="99"/>
      <c r="N67" s="142"/>
      <c r="O67" s="135">
        <f>O68+O73</f>
        <v>8</v>
      </c>
      <c r="P67" s="102" t="s">
        <v>85</v>
      </c>
      <c r="Q67" s="102">
        <f>Q68+Q73+Q86+Q88+Q92+Q94+Q97</f>
        <v>88.72</v>
      </c>
      <c r="R67" s="102">
        <f t="shared" ref="R67:AJ67" si="126">R68+R73+R86+R88+R92+R94+R97</f>
        <v>50</v>
      </c>
      <c r="S67" s="102">
        <f t="shared" si="126"/>
        <v>0</v>
      </c>
      <c r="T67" s="151">
        <f t="shared" si="126"/>
        <v>138.72</v>
      </c>
      <c r="U67" s="158">
        <f t="shared" si="126"/>
        <v>5348.692</v>
      </c>
      <c r="V67" s="103">
        <f t="shared" si="126"/>
        <v>1125.8996659999998</v>
      </c>
      <c r="W67" s="103">
        <f t="shared" si="126"/>
        <v>534.86919999999998</v>
      </c>
      <c r="X67" s="103">
        <f t="shared" si="126"/>
        <v>534.86919999999998</v>
      </c>
      <c r="Y67" s="103">
        <f t="shared" si="126"/>
        <v>160.46075999999999</v>
      </c>
      <c r="Z67" s="103">
        <f t="shared" si="126"/>
        <v>534.86919999999998</v>
      </c>
      <c r="AA67" s="168">
        <f t="shared" si="126"/>
        <v>1942.08</v>
      </c>
      <c r="AB67" s="166">
        <f t="shared" si="126"/>
        <v>10181.740025999999</v>
      </c>
      <c r="AC67" s="103">
        <f t="shared" si="126"/>
        <v>750</v>
      </c>
      <c r="AD67" s="103">
        <f t="shared" si="126"/>
        <v>1547.25</v>
      </c>
      <c r="AE67" s="103">
        <f t="shared" si="126"/>
        <v>0</v>
      </c>
      <c r="AF67" s="171">
        <f t="shared" si="126"/>
        <v>25077</v>
      </c>
      <c r="AG67" s="178">
        <f t="shared" si="126"/>
        <v>400</v>
      </c>
      <c r="AH67" s="158">
        <f t="shared" si="126"/>
        <v>2071.8187499999999</v>
      </c>
      <c r="AI67" s="168">
        <f t="shared" si="126"/>
        <v>0</v>
      </c>
      <c r="AJ67" s="166">
        <f t="shared" si="126"/>
        <v>40027.808775999998</v>
      </c>
    </row>
    <row r="68" spans="1:36" ht="15.75" x14ac:dyDescent="0.25">
      <c r="A68" s="65"/>
      <c r="B68" s="64">
        <v>70001</v>
      </c>
      <c r="C68" s="65">
        <v>24</v>
      </c>
      <c r="D68" s="65" t="s">
        <v>109</v>
      </c>
      <c r="E68" s="70">
        <v>7332</v>
      </c>
      <c r="F68" s="65" t="s">
        <v>110</v>
      </c>
      <c r="G68" s="65"/>
      <c r="H68" s="65"/>
      <c r="I68" s="65">
        <v>1</v>
      </c>
      <c r="J68" s="65"/>
      <c r="K68" s="82"/>
      <c r="L68" s="68"/>
      <c r="M68" s="66"/>
      <c r="N68" s="139"/>
      <c r="O68" s="132">
        <f>O69</f>
        <v>4</v>
      </c>
      <c r="P68" s="66" t="str">
        <f>P69</f>
        <v>LF</v>
      </c>
      <c r="Q68" s="69">
        <f>SUM(Q69:Q72)</f>
        <v>26.92</v>
      </c>
      <c r="R68" s="69">
        <f>SUM(R69:R72)</f>
        <v>9.1999999999999993</v>
      </c>
      <c r="S68" s="69">
        <f>SUM(S69:S72)</f>
        <v>0</v>
      </c>
      <c r="T68" s="146">
        <f>SUM(Q68,R68,S68)</f>
        <v>36.120000000000005</v>
      </c>
      <c r="U68" s="89">
        <f>SUM(U69:U72)</f>
        <v>1379.9019999999998</v>
      </c>
      <c r="V68" s="72">
        <f t="shared" ref="V68:Z68" si="127">$U68*V$13</f>
        <v>290.46937099999997</v>
      </c>
      <c r="W68" s="72">
        <f t="shared" si="127"/>
        <v>137.99019999999999</v>
      </c>
      <c r="X68" s="72">
        <f t="shared" si="127"/>
        <v>137.99019999999999</v>
      </c>
      <c r="Y68" s="72">
        <f t="shared" si="127"/>
        <v>41.397059999999996</v>
      </c>
      <c r="Z68" s="72">
        <f t="shared" si="127"/>
        <v>137.99019999999999</v>
      </c>
      <c r="AA68" s="73">
        <f>SUM(AA69:AA72)</f>
        <v>505.67999999999995</v>
      </c>
      <c r="AB68" s="71">
        <f>SUM(AB69:AB72)</f>
        <v>2631.4190310000004</v>
      </c>
      <c r="AC68" s="72">
        <f>($R$11*$R68)</f>
        <v>138</v>
      </c>
      <c r="AD68" s="72">
        <v>0</v>
      </c>
      <c r="AE68" s="72">
        <v>0</v>
      </c>
      <c r="AF68" s="71">
        <v>0</v>
      </c>
      <c r="AG68" s="74">
        <v>0</v>
      </c>
      <c r="AH68" s="89">
        <f t="shared" ref="AH68" si="128">(AD$13*AD68)+(AC$13*AC68)+(AE$13*AE68)+(AF$13*AF68)</f>
        <v>13.8</v>
      </c>
      <c r="AI68" s="73">
        <f>($AD68*AI$13)+($AE68*AI$11)</f>
        <v>0</v>
      </c>
      <c r="AJ68" s="75">
        <f>SUM(AJ69:AJ72)</f>
        <v>2783.2190310000005</v>
      </c>
    </row>
    <row r="69" spans="1:36" x14ac:dyDescent="0.25">
      <c r="A69" s="41"/>
      <c r="B69" s="43">
        <v>70001</v>
      </c>
      <c r="C69" s="41"/>
      <c r="D69" s="41"/>
      <c r="E69" s="42" t="s">
        <v>111</v>
      </c>
      <c r="F69" s="41"/>
      <c r="G69" s="41"/>
      <c r="H69" s="41"/>
      <c r="I69" s="41"/>
      <c r="J69" s="41"/>
      <c r="K69" s="84"/>
      <c r="L69" s="61"/>
      <c r="M69" s="43"/>
      <c r="N69" s="141"/>
      <c r="O69" s="133">
        <v>4</v>
      </c>
      <c r="P69" s="43" t="s">
        <v>85</v>
      </c>
      <c r="Q69" s="62">
        <v>0.92</v>
      </c>
      <c r="R69" s="62">
        <v>0</v>
      </c>
      <c r="S69" s="62">
        <v>0</v>
      </c>
      <c r="T69" s="150">
        <f t="shared" ref="T69:T70" si="129">SUM(Q69,R69,S69)</f>
        <v>0.92</v>
      </c>
      <c r="U69" s="159">
        <f t="shared" ref="U69:U87" si="130">($Q69*$U$13)+((R69*$R$13))</f>
        <v>34.362000000000002</v>
      </c>
      <c r="V69" s="90">
        <f t="shared" si="76"/>
        <v>7.2332010000000002</v>
      </c>
      <c r="W69" s="90">
        <f t="shared" si="76"/>
        <v>3.4362000000000004</v>
      </c>
      <c r="X69" s="90">
        <f t="shared" si="76"/>
        <v>3.4362000000000004</v>
      </c>
      <c r="Y69" s="90">
        <f t="shared" si="76"/>
        <v>1.0308600000000001</v>
      </c>
      <c r="Z69" s="90">
        <f t="shared" si="76"/>
        <v>3.4362000000000004</v>
      </c>
      <c r="AA69" s="105">
        <f t="shared" si="77"/>
        <v>12.88</v>
      </c>
      <c r="AB69" s="104">
        <f t="shared" ref="AB69" si="131">SUM(U69:AA69)</f>
        <v>65.814661000000001</v>
      </c>
      <c r="AC69" s="90">
        <f t="shared" ref="AC69:AC70" si="132">($R$11*$R69)</f>
        <v>0</v>
      </c>
      <c r="AD69" s="90">
        <v>0</v>
      </c>
      <c r="AE69" s="90">
        <v>0</v>
      </c>
      <c r="AF69" s="104">
        <v>0</v>
      </c>
      <c r="AG69" s="106">
        <v>0</v>
      </c>
      <c r="AH69" s="159">
        <f t="shared" ref="AH69:AH114" si="133">(AD$13*AD69)+(AC$13*AC69)+(AE$13*AE69)+(AF$13*AF69)</f>
        <v>0</v>
      </c>
      <c r="AI69" s="105">
        <f t="shared" ref="AI69:AI114" si="134">($AD69*AI$13)+($AE69*AI$11)</f>
        <v>0</v>
      </c>
      <c r="AJ69" s="107">
        <f t="shared" ref="AJ69:AJ114" si="135">SUM(AB69:AI69)</f>
        <v>65.814661000000001</v>
      </c>
    </row>
    <row r="70" spans="1:36" x14ac:dyDescent="0.25">
      <c r="A70" s="41"/>
      <c r="B70" s="43">
        <v>70001</v>
      </c>
      <c r="C70" s="41"/>
      <c r="D70" s="41"/>
      <c r="E70" s="91" t="s">
        <v>112</v>
      </c>
      <c r="F70" s="41"/>
      <c r="G70" s="41"/>
      <c r="H70" s="41"/>
      <c r="I70" s="41"/>
      <c r="J70" s="41"/>
      <c r="K70" s="84"/>
      <c r="L70" s="61"/>
      <c r="M70" s="43"/>
      <c r="N70" s="141"/>
      <c r="O70" s="133">
        <v>4</v>
      </c>
      <c r="P70" s="43" t="s">
        <v>74</v>
      </c>
      <c r="Q70" s="62">
        <v>8</v>
      </c>
      <c r="R70" s="62">
        <v>9.1999999999999993</v>
      </c>
      <c r="S70" s="62">
        <v>0</v>
      </c>
      <c r="T70" s="150">
        <f t="shared" si="129"/>
        <v>17.2</v>
      </c>
      <c r="U70" s="159">
        <f t="shared" si="130"/>
        <v>673.24</v>
      </c>
      <c r="V70" s="90">
        <f t="shared" si="76"/>
        <v>141.71701999999999</v>
      </c>
      <c r="W70" s="90">
        <f t="shared" si="76"/>
        <v>67.323999999999998</v>
      </c>
      <c r="X70" s="90">
        <f t="shared" si="76"/>
        <v>67.323999999999998</v>
      </c>
      <c r="Y70" s="90">
        <f t="shared" si="76"/>
        <v>20.197199999999999</v>
      </c>
      <c r="Z70" s="90">
        <f t="shared" si="76"/>
        <v>67.323999999999998</v>
      </c>
      <c r="AA70" s="105">
        <f t="shared" si="77"/>
        <v>240.79999999999998</v>
      </c>
      <c r="AB70" s="104">
        <f t="shared" ref="AB70" si="136">SUM(U70:AA70)</f>
        <v>1277.9262199999998</v>
      </c>
      <c r="AC70" s="90">
        <f t="shared" si="132"/>
        <v>138</v>
      </c>
      <c r="AD70" s="90">
        <v>0</v>
      </c>
      <c r="AE70" s="90">
        <v>0</v>
      </c>
      <c r="AF70" s="104">
        <v>0</v>
      </c>
      <c r="AG70" s="106">
        <v>0</v>
      </c>
      <c r="AH70" s="159">
        <f t="shared" si="133"/>
        <v>13.8</v>
      </c>
      <c r="AI70" s="105">
        <f t="shared" si="134"/>
        <v>0</v>
      </c>
      <c r="AJ70" s="107">
        <f t="shared" si="135"/>
        <v>1429.7262199999998</v>
      </c>
    </row>
    <row r="71" spans="1:36" x14ac:dyDescent="0.25">
      <c r="A71" s="41"/>
      <c r="B71" s="43">
        <v>70001</v>
      </c>
      <c r="C71" s="41"/>
      <c r="D71" s="41"/>
      <c r="E71" s="42" t="s">
        <v>113</v>
      </c>
      <c r="F71" s="41"/>
      <c r="G71" s="41"/>
      <c r="H71" s="41"/>
      <c r="I71" s="41"/>
      <c r="J71" s="41"/>
      <c r="K71" s="84"/>
      <c r="L71" s="61"/>
      <c r="M71" s="43"/>
      <c r="N71" s="141"/>
      <c r="O71" s="133">
        <v>8</v>
      </c>
      <c r="P71" s="43" t="s">
        <v>74</v>
      </c>
      <c r="Q71" s="62">
        <v>10</v>
      </c>
      <c r="R71" s="62">
        <v>0</v>
      </c>
      <c r="S71" s="62">
        <v>0</v>
      </c>
      <c r="T71" s="150">
        <f t="shared" si="58"/>
        <v>10</v>
      </c>
      <c r="U71" s="159">
        <f t="shared" si="130"/>
        <v>373.5</v>
      </c>
      <c r="V71" s="90">
        <f t="shared" si="76"/>
        <v>78.621749999999992</v>
      </c>
      <c r="W71" s="90">
        <f t="shared" si="76"/>
        <v>37.35</v>
      </c>
      <c r="X71" s="90">
        <f t="shared" si="76"/>
        <v>37.35</v>
      </c>
      <c r="Y71" s="90">
        <f t="shared" si="76"/>
        <v>11.205</v>
      </c>
      <c r="Z71" s="90">
        <f t="shared" si="76"/>
        <v>37.35</v>
      </c>
      <c r="AA71" s="105">
        <f t="shared" si="77"/>
        <v>140</v>
      </c>
      <c r="AB71" s="104">
        <f t="shared" si="61"/>
        <v>715.37675000000013</v>
      </c>
      <c r="AC71" s="90">
        <f>($R$11*$R71)</f>
        <v>0</v>
      </c>
      <c r="AD71" s="90">
        <v>0</v>
      </c>
      <c r="AE71" s="90">
        <v>0</v>
      </c>
      <c r="AF71" s="104">
        <v>0</v>
      </c>
      <c r="AG71" s="106">
        <v>0</v>
      </c>
      <c r="AH71" s="159">
        <f t="shared" si="133"/>
        <v>0</v>
      </c>
      <c r="AI71" s="105">
        <f t="shared" si="134"/>
        <v>0</v>
      </c>
      <c r="AJ71" s="107">
        <f t="shared" si="135"/>
        <v>715.37675000000013</v>
      </c>
    </row>
    <row r="72" spans="1:36" x14ac:dyDescent="0.25">
      <c r="A72" s="41"/>
      <c r="B72" s="43">
        <v>70001</v>
      </c>
      <c r="C72" s="41"/>
      <c r="D72" s="41"/>
      <c r="E72" s="42" t="s">
        <v>114</v>
      </c>
      <c r="F72" s="41"/>
      <c r="G72" s="41"/>
      <c r="H72" s="41"/>
      <c r="I72" s="41"/>
      <c r="J72" s="41"/>
      <c r="K72" s="84"/>
      <c r="L72" s="61"/>
      <c r="M72" s="43"/>
      <c r="N72" s="141"/>
      <c r="O72" s="133">
        <v>8</v>
      </c>
      <c r="P72" s="43" t="s">
        <v>74</v>
      </c>
      <c r="Q72" s="62">
        <v>8</v>
      </c>
      <c r="R72" s="62">
        <v>0</v>
      </c>
      <c r="S72" s="62">
        <v>0</v>
      </c>
      <c r="T72" s="150">
        <f t="shared" ref="T72:T82" si="137">SUM(Q72,R72,S72)</f>
        <v>8</v>
      </c>
      <c r="U72" s="159">
        <f t="shared" si="130"/>
        <v>298.8</v>
      </c>
      <c r="V72" s="90">
        <f t="shared" ref="V72:Z82" si="138">$U72*V$13</f>
        <v>62.897399999999998</v>
      </c>
      <c r="W72" s="90">
        <f t="shared" si="138"/>
        <v>29.880000000000003</v>
      </c>
      <c r="X72" s="90">
        <f t="shared" si="138"/>
        <v>29.880000000000003</v>
      </c>
      <c r="Y72" s="90">
        <f t="shared" si="138"/>
        <v>8.9640000000000004</v>
      </c>
      <c r="Z72" s="90">
        <f t="shared" si="138"/>
        <v>29.880000000000003</v>
      </c>
      <c r="AA72" s="105">
        <f t="shared" ref="AA72:AA82" si="139">($Q72+$R72)*AA$13</f>
        <v>112</v>
      </c>
      <c r="AB72" s="104">
        <f t="shared" ref="AB72" si="140">SUM(U72:AA72)</f>
        <v>572.30140000000006</v>
      </c>
      <c r="AC72" s="90">
        <f>($R$11*$R72)</f>
        <v>0</v>
      </c>
      <c r="AD72" s="90">
        <v>0</v>
      </c>
      <c r="AE72" s="90">
        <v>0</v>
      </c>
      <c r="AF72" s="104">
        <v>0</v>
      </c>
      <c r="AG72" s="106">
        <v>0</v>
      </c>
      <c r="AH72" s="159">
        <f t="shared" si="133"/>
        <v>0</v>
      </c>
      <c r="AI72" s="105">
        <f t="shared" si="134"/>
        <v>0</v>
      </c>
      <c r="AJ72" s="107">
        <f t="shared" si="135"/>
        <v>572.30140000000006</v>
      </c>
    </row>
    <row r="73" spans="1:36" ht="15.75" x14ac:dyDescent="0.25">
      <c r="A73" s="65"/>
      <c r="B73" s="64">
        <v>70002</v>
      </c>
      <c r="C73" s="65">
        <v>24</v>
      </c>
      <c r="D73" s="65" t="s">
        <v>109</v>
      </c>
      <c r="E73" s="70">
        <v>7332</v>
      </c>
      <c r="F73" s="65" t="s">
        <v>110</v>
      </c>
      <c r="G73" s="65"/>
      <c r="H73" s="65"/>
      <c r="I73" s="65">
        <v>2</v>
      </c>
      <c r="J73" s="65"/>
      <c r="K73" s="82"/>
      <c r="L73" s="68"/>
      <c r="M73" s="66"/>
      <c r="N73" s="139"/>
      <c r="O73" s="132">
        <f>O74</f>
        <v>4</v>
      </c>
      <c r="P73" s="66" t="str">
        <f>P74</f>
        <v>LF</v>
      </c>
      <c r="Q73" s="69">
        <f>SUM(Q74:Q85)</f>
        <v>16.8</v>
      </c>
      <c r="R73" s="69">
        <f>SUM(R74:R85)</f>
        <v>10.8</v>
      </c>
      <c r="S73" s="69">
        <f>SUM(S74:S77)</f>
        <v>0</v>
      </c>
      <c r="T73" s="146">
        <f>SUM(Q73,R73,S73)</f>
        <v>27.6</v>
      </c>
      <c r="U73" s="89">
        <f>SUM(U74:U85)</f>
        <v>1067.04</v>
      </c>
      <c r="V73" s="72">
        <f>SUM(V74:V85)</f>
        <v>224.61192</v>
      </c>
      <c r="W73" s="72">
        <f t="shared" ref="W73:Z73" si="141">SUM(W74:W85)</f>
        <v>106.70400000000001</v>
      </c>
      <c r="X73" s="72">
        <f t="shared" si="141"/>
        <v>106.70400000000001</v>
      </c>
      <c r="Y73" s="72">
        <f t="shared" si="141"/>
        <v>32.011200000000002</v>
      </c>
      <c r="Z73" s="72">
        <f t="shared" si="141"/>
        <v>106.70400000000001</v>
      </c>
      <c r="AA73" s="73">
        <f>SUM(AA74:AA85)</f>
        <v>386.40000000000003</v>
      </c>
      <c r="AB73" s="71">
        <f>SUM(AB74:AB85)</f>
        <v>2030.1751200000006</v>
      </c>
      <c r="AC73" s="72">
        <f>SUM(AC74:AC85)</f>
        <v>162</v>
      </c>
      <c r="AD73" s="72">
        <f t="shared" ref="AD73:AF73" si="142">SUM(AD74:AD85)</f>
        <v>0</v>
      </c>
      <c r="AE73" s="72">
        <f t="shared" si="142"/>
        <v>0</v>
      </c>
      <c r="AF73" s="172">
        <f t="shared" si="142"/>
        <v>0</v>
      </c>
      <c r="AG73" s="74">
        <v>0</v>
      </c>
      <c r="AH73" s="89">
        <f t="shared" si="133"/>
        <v>16.2</v>
      </c>
      <c r="AI73" s="73">
        <f>($AD73*AI$13)+($AE73*AI$11)</f>
        <v>0</v>
      </c>
      <c r="AJ73" s="75">
        <f>SUM(AJ74:AJ85)</f>
        <v>2208.3751199999997</v>
      </c>
    </row>
    <row r="74" spans="1:36" x14ac:dyDescent="0.25">
      <c r="A74" s="41"/>
      <c r="B74" s="43">
        <v>70002</v>
      </c>
      <c r="C74" s="41"/>
      <c r="D74" s="41"/>
      <c r="E74" s="42" t="s">
        <v>115</v>
      </c>
      <c r="F74" s="41"/>
      <c r="G74" s="41"/>
      <c r="H74" s="41"/>
      <c r="I74" s="41"/>
      <c r="J74" s="41"/>
      <c r="K74" s="84"/>
      <c r="L74" s="61"/>
      <c r="M74" s="43"/>
      <c r="N74" s="141"/>
      <c r="O74" s="133">
        <v>4</v>
      </c>
      <c r="P74" s="43" t="s">
        <v>85</v>
      </c>
      <c r="Q74" s="62">
        <v>0.8</v>
      </c>
      <c r="R74" s="62">
        <v>0</v>
      </c>
      <c r="S74" s="62">
        <v>0</v>
      </c>
      <c r="T74" s="150">
        <f t="shared" si="137"/>
        <v>0.8</v>
      </c>
      <c r="U74" s="159">
        <f t="shared" ref="U74:U82" si="143">($Q74*$U$13)+((R74*$R$13))</f>
        <v>29.880000000000003</v>
      </c>
      <c r="V74" s="90">
        <f t="shared" si="138"/>
        <v>6.2897400000000001</v>
      </c>
      <c r="W74" s="90">
        <f t="shared" si="138"/>
        <v>2.9880000000000004</v>
      </c>
      <c r="X74" s="90">
        <f t="shared" si="138"/>
        <v>2.9880000000000004</v>
      </c>
      <c r="Y74" s="90">
        <f t="shared" si="138"/>
        <v>0.89640000000000009</v>
      </c>
      <c r="Z74" s="90">
        <f t="shared" si="138"/>
        <v>2.9880000000000004</v>
      </c>
      <c r="AA74" s="105">
        <f t="shared" si="139"/>
        <v>11.200000000000001</v>
      </c>
      <c r="AB74" s="104">
        <f t="shared" ref="AB74" si="144">SUM(U74:AA74)</f>
        <v>57.230140000000006</v>
      </c>
      <c r="AC74" s="90">
        <f t="shared" ref="AC74:AC85" si="145">($R$11*$R74)</f>
        <v>0</v>
      </c>
      <c r="AD74" s="90">
        <v>0</v>
      </c>
      <c r="AE74" s="90">
        <v>0</v>
      </c>
      <c r="AF74" s="104">
        <v>0</v>
      </c>
      <c r="AG74" s="106">
        <v>0</v>
      </c>
      <c r="AH74" s="159">
        <f t="shared" ref="AH74:AH82" si="146">(AD$13*AD74)+(AC$13*AC74)+(AE$13*AE74)+(AF$13*AF74)</f>
        <v>0</v>
      </c>
      <c r="AI74" s="105">
        <f t="shared" si="134"/>
        <v>0</v>
      </c>
      <c r="AJ74" s="107">
        <f t="shared" ref="AJ74:AJ82" si="147">SUM(AB74:AI74)</f>
        <v>57.230140000000006</v>
      </c>
    </row>
    <row r="75" spans="1:36" x14ac:dyDescent="0.25">
      <c r="A75" s="47"/>
      <c r="B75" s="43">
        <v>70002</v>
      </c>
      <c r="C75" s="41"/>
      <c r="D75" s="41"/>
      <c r="E75" s="42" t="s">
        <v>116</v>
      </c>
      <c r="F75" s="41"/>
      <c r="G75" s="41"/>
      <c r="H75" s="41"/>
      <c r="I75" s="92"/>
      <c r="J75" s="92"/>
      <c r="K75" s="93"/>
      <c r="L75" s="94"/>
      <c r="M75" s="95"/>
      <c r="N75" s="143"/>
      <c r="O75" s="59">
        <v>3</v>
      </c>
      <c r="P75" s="95" t="s">
        <v>74</v>
      </c>
      <c r="Q75" s="60">
        <v>2.25</v>
      </c>
      <c r="R75" s="60">
        <v>2.25</v>
      </c>
      <c r="S75" s="60">
        <v>0</v>
      </c>
      <c r="T75" s="147">
        <f t="shared" si="137"/>
        <v>4.5</v>
      </c>
      <c r="U75" s="160">
        <f t="shared" si="143"/>
        <v>175.61250000000001</v>
      </c>
      <c r="V75" s="46">
        <f t="shared" si="138"/>
        <v>36.966431249999999</v>
      </c>
      <c r="W75" s="46">
        <f t="shared" si="138"/>
        <v>17.561250000000001</v>
      </c>
      <c r="X75" s="46">
        <f t="shared" si="138"/>
        <v>17.561250000000001</v>
      </c>
      <c r="Y75" s="46">
        <f t="shared" si="138"/>
        <v>5.2683749999999998</v>
      </c>
      <c r="Z75" s="46">
        <f t="shared" si="138"/>
        <v>17.561250000000001</v>
      </c>
      <c r="AA75" s="109">
        <f t="shared" si="139"/>
        <v>63</v>
      </c>
      <c r="AB75" s="108">
        <f t="shared" ref="AB75:AB77" si="148">SUM(U75:AA75)</f>
        <v>333.53105625000001</v>
      </c>
      <c r="AC75" s="45">
        <f t="shared" si="145"/>
        <v>33.75</v>
      </c>
      <c r="AD75" s="46">
        <v>0</v>
      </c>
      <c r="AE75" s="46">
        <v>0</v>
      </c>
      <c r="AF75" s="173">
        <v>0</v>
      </c>
      <c r="AG75" s="110">
        <v>0</v>
      </c>
      <c r="AH75" s="179">
        <f t="shared" si="146"/>
        <v>3.375</v>
      </c>
      <c r="AI75" s="109">
        <f t="shared" si="134"/>
        <v>0</v>
      </c>
      <c r="AJ75" s="108">
        <f t="shared" si="147"/>
        <v>370.65605625000001</v>
      </c>
    </row>
    <row r="76" spans="1:36" x14ac:dyDescent="0.25">
      <c r="A76" s="47"/>
      <c r="B76" s="43">
        <v>70002</v>
      </c>
      <c r="C76" s="41"/>
      <c r="D76" s="41"/>
      <c r="E76" s="42" t="s">
        <v>117</v>
      </c>
      <c r="F76" s="41"/>
      <c r="G76" s="41"/>
      <c r="H76" s="95"/>
      <c r="I76" s="96"/>
      <c r="J76" s="92"/>
      <c r="K76" s="93"/>
      <c r="L76" s="94"/>
      <c r="M76" s="95"/>
      <c r="N76" s="143"/>
      <c r="O76" s="59">
        <v>3</v>
      </c>
      <c r="P76" s="95" t="s">
        <v>74</v>
      </c>
      <c r="Q76" s="60">
        <v>1.5</v>
      </c>
      <c r="R76" s="60">
        <v>1.5</v>
      </c>
      <c r="S76" s="60">
        <v>0</v>
      </c>
      <c r="T76" s="147">
        <f t="shared" si="137"/>
        <v>3</v>
      </c>
      <c r="U76" s="160">
        <f t="shared" si="143"/>
        <v>117.07500000000002</v>
      </c>
      <c r="V76" s="46">
        <f t="shared" si="138"/>
        <v>24.644287500000004</v>
      </c>
      <c r="W76" s="46">
        <f t="shared" si="138"/>
        <v>11.707500000000003</v>
      </c>
      <c r="X76" s="46">
        <f t="shared" si="138"/>
        <v>11.707500000000003</v>
      </c>
      <c r="Y76" s="46">
        <f t="shared" si="138"/>
        <v>3.5122500000000003</v>
      </c>
      <c r="Z76" s="46">
        <f t="shared" si="138"/>
        <v>11.707500000000003</v>
      </c>
      <c r="AA76" s="109">
        <f t="shared" si="139"/>
        <v>42</v>
      </c>
      <c r="AB76" s="108">
        <f t="shared" si="148"/>
        <v>222.35403750000003</v>
      </c>
      <c r="AC76" s="45">
        <f t="shared" si="145"/>
        <v>22.5</v>
      </c>
      <c r="AD76" s="46">
        <v>0</v>
      </c>
      <c r="AE76" s="46">
        <v>0</v>
      </c>
      <c r="AF76" s="173">
        <v>0</v>
      </c>
      <c r="AG76" s="110">
        <v>0</v>
      </c>
      <c r="AH76" s="179">
        <f t="shared" si="146"/>
        <v>2.25</v>
      </c>
      <c r="AI76" s="109">
        <f t="shared" si="134"/>
        <v>0</v>
      </c>
      <c r="AJ76" s="108">
        <f t="shared" si="147"/>
        <v>247.10403750000003</v>
      </c>
    </row>
    <row r="77" spans="1:36" x14ac:dyDescent="0.25">
      <c r="A77" s="47"/>
      <c r="B77" s="43">
        <v>70002</v>
      </c>
      <c r="C77" s="41"/>
      <c r="D77" s="41"/>
      <c r="E77" s="42" t="s">
        <v>118</v>
      </c>
      <c r="F77" s="41"/>
      <c r="G77" s="41"/>
      <c r="H77" s="95"/>
      <c r="I77" s="96"/>
      <c r="J77" s="92"/>
      <c r="K77" s="93"/>
      <c r="L77" s="94"/>
      <c r="M77" s="95"/>
      <c r="N77" s="143"/>
      <c r="O77" s="59">
        <v>4</v>
      </c>
      <c r="P77" s="95" t="s">
        <v>74</v>
      </c>
      <c r="Q77" s="60">
        <v>1.6</v>
      </c>
      <c r="R77" s="60">
        <v>1.6</v>
      </c>
      <c r="S77" s="60">
        <v>0</v>
      </c>
      <c r="T77" s="147">
        <f t="shared" si="137"/>
        <v>3.2</v>
      </c>
      <c r="U77" s="160">
        <f t="shared" si="143"/>
        <v>124.88000000000001</v>
      </c>
      <c r="V77" s="46">
        <f t="shared" si="138"/>
        <v>26.287240000000001</v>
      </c>
      <c r="W77" s="46">
        <f t="shared" si="138"/>
        <v>12.488000000000001</v>
      </c>
      <c r="X77" s="46">
        <f t="shared" si="138"/>
        <v>12.488000000000001</v>
      </c>
      <c r="Y77" s="46">
        <f t="shared" si="138"/>
        <v>3.7464</v>
      </c>
      <c r="Z77" s="46">
        <f t="shared" si="138"/>
        <v>12.488000000000001</v>
      </c>
      <c r="AA77" s="109">
        <f t="shared" si="139"/>
        <v>44.800000000000004</v>
      </c>
      <c r="AB77" s="108">
        <f t="shared" si="148"/>
        <v>237.17764000000003</v>
      </c>
      <c r="AC77" s="45">
        <f t="shared" si="145"/>
        <v>24</v>
      </c>
      <c r="AD77" s="46">
        <v>0</v>
      </c>
      <c r="AE77" s="46">
        <v>0</v>
      </c>
      <c r="AF77" s="173">
        <v>0</v>
      </c>
      <c r="AG77" s="110">
        <v>0</v>
      </c>
      <c r="AH77" s="179">
        <f t="shared" si="146"/>
        <v>2.4000000000000004</v>
      </c>
      <c r="AI77" s="109">
        <f t="shared" si="134"/>
        <v>0</v>
      </c>
      <c r="AJ77" s="108">
        <f t="shared" si="147"/>
        <v>263.57763999999997</v>
      </c>
    </row>
    <row r="78" spans="1:36" x14ac:dyDescent="0.25">
      <c r="A78" s="41"/>
      <c r="B78" s="43">
        <v>70002</v>
      </c>
      <c r="C78" s="41"/>
      <c r="D78" s="41"/>
      <c r="E78" s="42" t="s">
        <v>119</v>
      </c>
      <c r="F78" s="41"/>
      <c r="G78" s="41"/>
      <c r="H78" s="41"/>
      <c r="I78" s="41"/>
      <c r="J78" s="41"/>
      <c r="K78" s="84"/>
      <c r="L78" s="61"/>
      <c r="M78" s="43"/>
      <c r="N78" s="141"/>
      <c r="O78" s="133">
        <v>1</v>
      </c>
      <c r="P78" s="43" t="s">
        <v>74</v>
      </c>
      <c r="Q78" s="62">
        <v>1</v>
      </c>
      <c r="R78" s="62">
        <v>1</v>
      </c>
      <c r="S78" s="62">
        <v>0</v>
      </c>
      <c r="T78" s="150">
        <f t="shared" si="137"/>
        <v>2</v>
      </c>
      <c r="U78" s="159">
        <f t="shared" si="143"/>
        <v>78.050000000000011</v>
      </c>
      <c r="V78" s="90">
        <f t="shared" si="138"/>
        <v>16.429525000000002</v>
      </c>
      <c r="W78" s="90">
        <f t="shared" si="138"/>
        <v>7.8050000000000015</v>
      </c>
      <c r="X78" s="90">
        <f t="shared" si="138"/>
        <v>7.8050000000000015</v>
      </c>
      <c r="Y78" s="90">
        <f t="shared" si="138"/>
        <v>2.3415000000000004</v>
      </c>
      <c r="Z78" s="90">
        <f t="shared" si="138"/>
        <v>7.8050000000000015</v>
      </c>
      <c r="AA78" s="105">
        <f t="shared" si="139"/>
        <v>28</v>
      </c>
      <c r="AB78" s="104">
        <f t="shared" ref="AB78:AB79" si="149">SUM(U78:AA78)</f>
        <v>148.23602500000004</v>
      </c>
      <c r="AC78" s="90">
        <f t="shared" si="145"/>
        <v>15</v>
      </c>
      <c r="AD78" s="90">
        <v>0</v>
      </c>
      <c r="AE78" s="90">
        <v>0</v>
      </c>
      <c r="AF78" s="104">
        <v>0</v>
      </c>
      <c r="AG78" s="106">
        <v>0</v>
      </c>
      <c r="AH78" s="159">
        <f t="shared" si="146"/>
        <v>1.5</v>
      </c>
      <c r="AI78" s="105">
        <f t="shared" si="134"/>
        <v>0</v>
      </c>
      <c r="AJ78" s="107">
        <f t="shared" si="147"/>
        <v>164.73602500000004</v>
      </c>
    </row>
    <row r="79" spans="1:36" x14ac:dyDescent="0.25">
      <c r="A79" s="41"/>
      <c r="B79" s="43">
        <v>70002</v>
      </c>
      <c r="C79" s="41"/>
      <c r="D79" s="41"/>
      <c r="E79" s="42" t="s">
        <v>120</v>
      </c>
      <c r="F79" s="41"/>
      <c r="G79" s="41"/>
      <c r="H79" s="41"/>
      <c r="I79" s="41"/>
      <c r="J79" s="41"/>
      <c r="K79" s="84"/>
      <c r="L79" s="61"/>
      <c r="M79" s="43"/>
      <c r="N79" s="141"/>
      <c r="O79" s="133">
        <v>1</v>
      </c>
      <c r="P79" s="43" t="s">
        <v>74</v>
      </c>
      <c r="Q79" s="62">
        <v>0.7</v>
      </c>
      <c r="R79" s="62">
        <v>0.7</v>
      </c>
      <c r="S79" s="62">
        <v>0</v>
      </c>
      <c r="T79" s="150">
        <f t="shared" si="137"/>
        <v>1.4</v>
      </c>
      <c r="U79" s="159">
        <f t="shared" si="143"/>
        <v>54.634999999999998</v>
      </c>
      <c r="V79" s="90">
        <f t="shared" si="138"/>
        <v>11.500667499999999</v>
      </c>
      <c r="W79" s="90">
        <f t="shared" si="138"/>
        <v>5.4634999999999998</v>
      </c>
      <c r="X79" s="90">
        <f t="shared" si="138"/>
        <v>5.4634999999999998</v>
      </c>
      <c r="Y79" s="90">
        <f t="shared" si="138"/>
        <v>1.6390499999999999</v>
      </c>
      <c r="Z79" s="90">
        <f t="shared" si="138"/>
        <v>5.4634999999999998</v>
      </c>
      <c r="AA79" s="105">
        <f t="shared" si="139"/>
        <v>19.599999999999998</v>
      </c>
      <c r="AB79" s="104">
        <f t="shared" si="149"/>
        <v>103.76521749999998</v>
      </c>
      <c r="AC79" s="90">
        <f t="shared" si="145"/>
        <v>10.5</v>
      </c>
      <c r="AD79" s="90">
        <v>0</v>
      </c>
      <c r="AE79" s="90">
        <v>0</v>
      </c>
      <c r="AF79" s="104">
        <v>0</v>
      </c>
      <c r="AG79" s="106">
        <v>0</v>
      </c>
      <c r="AH79" s="159">
        <f t="shared" si="146"/>
        <v>1.05</v>
      </c>
      <c r="AI79" s="105">
        <f t="shared" si="134"/>
        <v>0</v>
      </c>
      <c r="AJ79" s="107">
        <f t="shared" si="147"/>
        <v>115.31521749999997</v>
      </c>
    </row>
    <row r="80" spans="1:36" x14ac:dyDescent="0.25">
      <c r="A80" s="47"/>
      <c r="B80" s="43">
        <v>70002</v>
      </c>
      <c r="C80" s="41"/>
      <c r="D80" s="41"/>
      <c r="E80" s="42" t="s">
        <v>121</v>
      </c>
      <c r="F80" s="41"/>
      <c r="G80" s="41"/>
      <c r="H80" s="41"/>
      <c r="I80" s="92"/>
      <c r="J80" s="92"/>
      <c r="K80" s="93"/>
      <c r="L80" s="94"/>
      <c r="M80" s="95"/>
      <c r="N80" s="143"/>
      <c r="O80" s="59">
        <v>1</v>
      </c>
      <c r="P80" s="95" t="s">
        <v>74</v>
      </c>
      <c r="Q80" s="60">
        <v>2</v>
      </c>
      <c r="R80" s="60">
        <v>2</v>
      </c>
      <c r="S80" s="60">
        <v>0</v>
      </c>
      <c r="T80" s="147">
        <f t="shared" si="137"/>
        <v>4</v>
      </c>
      <c r="U80" s="160">
        <f t="shared" si="143"/>
        <v>156.10000000000002</v>
      </c>
      <c r="V80" s="46">
        <f t="shared" si="138"/>
        <v>32.859050000000003</v>
      </c>
      <c r="W80" s="46">
        <f t="shared" si="138"/>
        <v>15.610000000000003</v>
      </c>
      <c r="X80" s="46">
        <f t="shared" si="138"/>
        <v>15.610000000000003</v>
      </c>
      <c r="Y80" s="46">
        <f t="shared" si="138"/>
        <v>4.6830000000000007</v>
      </c>
      <c r="Z80" s="46">
        <f t="shared" si="138"/>
        <v>15.610000000000003</v>
      </c>
      <c r="AA80" s="109">
        <f t="shared" si="139"/>
        <v>56</v>
      </c>
      <c r="AB80" s="108">
        <f t="shared" ref="AB80:AB82" si="150">SUM(U80:AA80)</f>
        <v>296.47205000000008</v>
      </c>
      <c r="AC80" s="45">
        <f t="shared" si="145"/>
        <v>30</v>
      </c>
      <c r="AD80" s="46">
        <v>0</v>
      </c>
      <c r="AE80" s="46">
        <v>0</v>
      </c>
      <c r="AF80" s="173">
        <v>0</v>
      </c>
      <c r="AG80" s="110">
        <v>0</v>
      </c>
      <c r="AH80" s="179">
        <f t="shared" si="146"/>
        <v>3</v>
      </c>
      <c r="AI80" s="109">
        <f t="shared" si="134"/>
        <v>0</v>
      </c>
      <c r="AJ80" s="108">
        <f t="shared" si="147"/>
        <v>329.47205000000008</v>
      </c>
    </row>
    <row r="81" spans="1:36" x14ac:dyDescent="0.25">
      <c r="A81" s="47"/>
      <c r="B81" s="43">
        <v>70002</v>
      </c>
      <c r="C81" s="41"/>
      <c r="D81" s="41"/>
      <c r="E81" s="42" t="s">
        <v>122</v>
      </c>
      <c r="F81" s="41"/>
      <c r="G81" s="41"/>
      <c r="H81" s="95"/>
      <c r="I81" s="96"/>
      <c r="J81" s="92"/>
      <c r="K81" s="93"/>
      <c r="L81" s="94"/>
      <c r="M81" s="95"/>
      <c r="N81" s="143"/>
      <c r="O81" s="59">
        <v>1</v>
      </c>
      <c r="P81" s="95" t="s">
        <v>74</v>
      </c>
      <c r="Q81" s="60">
        <v>1.75</v>
      </c>
      <c r="R81" s="60">
        <v>1.75</v>
      </c>
      <c r="S81" s="60">
        <v>0</v>
      </c>
      <c r="T81" s="147">
        <f t="shared" si="137"/>
        <v>3.5</v>
      </c>
      <c r="U81" s="160">
        <f t="shared" si="143"/>
        <v>136.58750000000001</v>
      </c>
      <c r="V81" s="46">
        <f t="shared" si="138"/>
        <v>28.75166875</v>
      </c>
      <c r="W81" s="46">
        <f t="shared" si="138"/>
        <v>13.658750000000001</v>
      </c>
      <c r="X81" s="46">
        <f t="shared" si="138"/>
        <v>13.658750000000001</v>
      </c>
      <c r="Y81" s="46">
        <f t="shared" si="138"/>
        <v>4.0976249999999999</v>
      </c>
      <c r="Z81" s="46">
        <f t="shared" si="138"/>
        <v>13.658750000000001</v>
      </c>
      <c r="AA81" s="109">
        <f t="shared" si="139"/>
        <v>49</v>
      </c>
      <c r="AB81" s="108">
        <f t="shared" si="150"/>
        <v>259.41304374999999</v>
      </c>
      <c r="AC81" s="45">
        <f t="shared" si="145"/>
        <v>26.25</v>
      </c>
      <c r="AD81" s="46">
        <v>0</v>
      </c>
      <c r="AE81" s="46">
        <v>0</v>
      </c>
      <c r="AF81" s="173">
        <v>0</v>
      </c>
      <c r="AG81" s="110">
        <v>0</v>
      </c>
      <c r="AH81" s="179">
        <f t="shared" si="146"/>
        <v>2.625</v>
      </c>
      <c r="AI81" s="109">
        <f t="shared" si="134"/>
        <v>0</v>
      </c>
      <c r="AJ81" s="108">
        <f t="shared" si="147"/>
        <v>288.28804374999999</v>
      </c>
    </row>
    <row r="82" spans="1:36" x14ac:dyDescent="0.25">
      <c r="A82" s="47"/>
      <c r="B82" s="43">
        <v>70002</v>
      </c>
      <c r="C82" s="41"/>
      <c r="D82" s="41"/>
      <c r="E82" s="42" t="s">
        <v>123</v>
      </c>
      <c r="F82" s="41"/>
      <c r="G82" s="41"/>
      <c r="H82" s="95"/>
      <c r="I82" s="96"/>
      <c r="J82" s="92"/>
      <c r="K82" s="93"/>
      <c r="L82" s="94"/>
      <c r="M82" s="95"/>
      <c r="N82" s="143"/>
      <c r="O82" s="59">
        <v>6</v>
      </c>
      <c r="P82" s="95" t="s">
        <v>74</v>
      </c>
      <c r="Q82" s="60">
        <v>3</v>
      </c>
      <c r="R82" s="60">
        <v>0</v>
      </c>
      <c r="S82" s="60">
        <v>0</v>
      </c>
      <c r="T82" s="147">
        <f t="shared" si="137"/>
        <v>3</v>
      </c>
      <c r="U82" s="160">
        <f t="shared" si="143"/>
        <v>112.05000000000001</v>
      </c>
      <c r="V82" s="46">
        <f t="shared" si="138"/>
        <v>23.586525000000002</v>
      </c>
      <c r="W82" s="46">
        <f t="shared" si="138"/>
        <v>11.205000000000002</v>
      </c>
      <c r="X82" s="46">
        <f t="shared" si="138"/>
        <v>11.205000000000002</v>
      </c>
      <c r="Y82" s="46">
        <f t="shared" si="138"/>
        <v>3.3615000000000004</v>
      </c>
      <c r="Z82" s="46">
        <f t="shared" si="138"/>
        <v>11.205000000000002</v>
      </c>
      <c r="AA82" s="109">
        <f t="shared" si="139"/>
        <v>42</v>
      </c>
      <c r="AB82" s="108">
        <f t="shared" si="150"/>
        <v>214.61302500000005</v>
      </c>
      <c r="AC82" s="45">
        <f t="shared" si="145"/>
        <v>0</v>
      </c>
      <c r="AD82" s="46">
        <v>0</v>
      </c>
      <c r="AE82" s="46">
        <v>0</v>
      </c>
      <c r="AF82" s="173">
        <v>0</v>
      </c>
      <c r="AG82" s="110">
        <v>0</v>
      </c>
      <c r="AH82" s="179">
        <f t="shared" si="146"/>
        <v>0</v>
      </c>
      <c r="AI82" s="109">
        <f t="shared" si="134"/>
        <v>0</v>
      </c>
      <c r="AJ82" s="108">
        <f t="shared" si="147"/>
        <v>214.61302500000005</v>
      </c>
    </row>
    <row r="83" spans="1:36" x14ac:dyDescent="0.25">
      <c r="A83" s="41"/>
      <c r="B83" s="43">
        <v>70002</v>
      </c>
      <c r="C83" s="41"/>
      <c r="D83" s="41"/>
      <c r="E83" s="42" t="s">
        <v>124</v>
      </c>
      <c r="F83" s="41"/>
      <c r="G83" s="41"/>
      <c r="H83" s="41"/>
      <c r="I83" s="41"/>
      <c r="J83" s="41"/>
      <c r="K83" s="84"/>
      <c r="L83" s="61"/>
      <c r="M83" s="43"/>
      <c r="N83" s="141"/>
      <c r="O83" s="133">
        <v>2</v>
      </c>
      <c r="P83" s="43" t="s">
        <v>74</v>
      </c>
      <c r="Q83" s="62">
        <v>1.5</v>
      </c>
      <c r="R83" s="62">
        <v>0</v>
      </c>
      <c r="S83" s="62">
        <v>0</v>
      </c>
      <c r="T83" s="150">
        <f t="shared" si="58"/>
        <v>1.5</v>
      </c>
      <c r="U83" s="159">
        <f t="shared" si="130"/>
        <v>56.025000000000006</v>
      </c>
      <c r="V83" s="90">
        <f t="shared" ref="V83:Z99" si="151">$U83*V$13</f>
        <v>11.793262500000001</v>
      </c>
      <c r="W83" s="90">
        <f t="shared" si="151"/>
        <v>5.6025000000000009</v>
      </c>
      <c r="X83" s="90">
        <f t="shared" si="151"/>
        <v>5.6025000000000009</v>
      </c>
      <c r="Y83" s="90">
        <f t="shared" si="151"/>
        <v>1.6807500000000002</v>
      </c>
      <c r="Z83" s="90">
        <f t="shared" si="151"/>
        <v>5.6025000000000009</v>
      </c>
      <c r="AA83" s="105">
        <f t="shared" ref="AA83:AA99" si="152">($Q83+$R83)*AA$13</f>
        <v>21</v>
      </c>
      <c r="AB83" s="104">
        <f t="shared" si="61"/>
        <v>107.30651250000003</v>
      </c>
      <c r="AC83" s="90">
        <f t="shared" si="145"/>
        <v>0</v>
      </c>
      <c r="AD83" s="90">
        <v>0</v>
      </c>
      <c r="AE83" s="90">
        <v>0</v>
      </c>
      <c r="AF83" s="104">
        <v>0</v>
      </c>
      <c r="AG83" s="106">
        <v>0</v>
      </c>
      <c r="AH83" s="159">
        <f t="shared" si="133"/>
        <v>0</v>
      </c>
      <c r="AI83" s="105">
        <f t="shared" si="134"/>
        <v>0</v>
      </c>
      <c r="AJ83" s="107">
        <f t="shared" si="135"/>
        <v>107.30651250000003</v>
      </c>
    </row>
    <row r="84" spans="1:36" x14ac:dyDescent="0.25">
      <c r="A84" s="47"/>
      <c r="B84" s="43">
        <v>70002</v>
      </c>
      <c r="C84" s="41"/>
      <c r="D84" s="41"/>
      <c r="E84" s="42" t="s">
        <v>125</v>
      </c>
      <c r="F84" s="41"/>
      <c r="G84" s="41"/>
      <c r="H84" s="95"/>
      <c r="I84" s="96"/>
      <c r="J84" s="92"/>
      <c r="K84" s="93"/>
      <c r="L84" s="94"/>
      <c r="M84" s="95"/>
      <c r="N84" s="143"/>
      <c r="O84" s="59">
        <v>1</v>
      </c>
      <c r="P84" s="95" t="s">
        <v>74</v>
      </c>
      <c r="Q84" s="60">
        <v>0.3</v>
      </c>
      <c r="R84" s="60">
        <v>0</v>
      </c>
      <c r="S84" s="60">
        <v>0</v>
      </c>
      <c r="T84" s="147">
        <f t="shared" si="58"/>
        <v>0.3</v>
      </c>
      <c r="U84" s="160">
        <f t="shared" si="130"/>
        <v>11.205</v>
      </c>
      <c r="V84" s="46">
        <f t="shared" si="151"/>
        <v>2.3586524999999998</v>
      </c>
      <c r="W84" s="46">
        <f t="shared" si="151"/>
        <v>1.1205000000000001</v>
      </c>
      <c r="X84" s="46">
        <f t="shared" si="151"/>
        <v>1.1205000000000001</v>
      </c>
      <c r="Y84" s="46">
        <f t="shared" si="151"/>
        <v>0.33615</v>
      </c>
      <c r="Z84" s="46">
        <f t="shared" si="151"/>
        <v>1.1205000000000001</v>
      </c>
      <c r="AA84" s="109">
        <f t="shared" si="152"/>
        <v>4.2</v>
      </c>
      <c r="AB84" s="108">
        <f t="shared" ref="AB84:AB87" si="153">SUM(U84:AA84)</f>
        <v>21.461302499999999</v>
      </c>
      <c r="AC84" s="45">
        <f t="shared" si="145"/>
        <v>0</v>
      </c>
      <c r="AD84" s="46">
        <v>0</v>
      </c>
      <c r="AE84" s="46">
        <v>0</v>
      </c>
      <c r="AF84" s="173">
        <v>0</v>
      </c>
      <c r="AG84" s="110">
        <v>0</v>
      </c>
      <c r="AH84" s="179">
        <f t="shared" ref="AH84:AH99" si="154">(AD$13*AD84)+(AC$13*AC84)+(AE$13*AE84)+(AF$13*AF84)</f>
        <v>0</v>
      </c>
      <c r="AI84" s="109">
        <f t="shared" si="134"/>
        <v>0</v>
      </c>
      <c r="AJ84" s="108">
        <f t="shared" ref="AJ84:AJ99" si="155">SUM(AB84:AI84)</f>
        <v>21.461302499999999</v>
      </c>
    </row>
    <row r="85" spans="1:36" x14ac:dyDescent="0.25">
      <c r="A85" s="47"/>
      <c r="B85" s="43">
        <v>70002</v>
      </c>
      <c r="C85" s="41"/>
      <c r="D85" s="41"/>
      <c r="E85" s="42" t="s">
        <v>126</v>
      </c>
      <c r="F85" s="41"/>
      <c r="G85" s="41"/>
      <c r="H85" s="95"/>
      <c r="I85" s="96"/>
      <c r="J85" s="92"/>
      <c r="K85" s="93"/>
      <c r="L85" s="94"/>
      <c r="M85" s="95"/>
      <c r="N85" s="143"/>
      <c r="O85" s="59">
        <v>2</v>
      </c>
      <c r="P85" s="95" t="s">
        <v>74</v>
      </c>
      <c r="Q85" s="60">
        <v>0.4</v>
      </c>
      <c r="R85" s="60">
        <v>0</v>
      </c>
      <c r="S85" s="60">
        <v>0</v>
      </c>
      <c r="T85" s="147">
        <f t="shared" si="58"/>
        <v>0.4</v>
      </c>
      <c r="U85" s="160">
        <f t="shared" si="130"/>
        <v>14.940000000000001</v>
      </c>
      <c r="V85" s="46">
        <f t="shared" si="151"/>
        <v>3.1448700000000001</v>
      </c>
      <c r="W85" s="46">
        <f t="shared" si="151"/>
        <v>1.4940000000000002</v>
      </c>
      <c r="X85" s="46">
        <f t="shared" si="151"/>
        <v>1.4940000000000002</v>
      </c>
      <c r="Y85" s="46">
        <f t="shared" si="151"/>
        <v>0.44820000000000004</v>
      </c>
      <c r="Z85" s="46">
        <f t="shared" si="151"/>
        <v>1.4940000000000002</v>
      </c>
      <c r="AA85" s="109">
        <f t="shared" si="152"/>
        <v>5.6000000000000005</v>
      </c>
      <c r="AB85" s="108">
        <f t="shared" si="153"/>
        <v>28.615070000000003</v>
      </c>
      <c r="AC85" s="45">
        <f t="shared" si="145"/>
        <v>0</v>
      </c>
      <c r="AD85" s="46">
        <v>0</v>
      </c>
      <c r="AE85" s="46">
        <v>0</v>
      </c>
      <c r="AF85" s="173">
        <v>0</v>
      </c>
      <c r="AG85" s="110">
        <v>0</v>
      </c>
      <c r="AH85" s="179">
        <f t="shared" si="154"/>
        <v>0</v>
      </c>
      <c r="AI85" s="109">
        <f t="shared" si="134"/>
        <v>0</v>
      </c>
      <c r="AJ85" s="108">
        <f t="shared" si="155"/>
        <v>28.615070000000003</v>
      </c>
    </row>
    <row r="86" spans="1:36" ht="15.75" x14ac:dyDescent="0.25">
      <c r="A86" s="65"/>
      <c r="B86" s="64">
        <v>70003</v>
      </c>
      <c r="C86" s="65"/>
      <c r="D86" s="65"/>
      <c r="E86" s="70" t="s">
        <v>127</v>
      </c>
      <c r="F86" s="65"/>
      <c r="G86" s="65"/>
      <c r="H86" s="65"/>
      <c r="I86" s="65"/>
      <c r="J86" s="65"/>
      <c r="K86" s="82"/>
      <c r="L86" s="68"/>
      <c r="M86" s="66"/>
      <c r="N86" s="139"/>
      <c r="O86" s="132">
        <v>1</v>
      </c>
      <c r="P86" s="66" t="s">
        <v>74</v>
      </c>
      <c r="Q86" s="69">
        <f>Q87</f>
        <v>10</v>
      </c>
      <c r="R86" s="69">
        <f t="shared" ref="R86:AJ86" si="156">R87</f>
        <v>10</v>
      </c>
      <c r="S86" s="69">
        <f t="shared" si="156"/>
        <v>0</v>
      </c>
      <c r="T86" s="149">
        <f t="shared" si="156"/>
        <v>20</v>
      </c>
      <c r="U86" s="161">
        <f t="shared" si="156"/>
        <v>780.5</v>
      </c>
      <c r="V86" s="72">
        <f t="shared" si="156"/>
        <v>164.29524999999998</v>
      </c>
      <c r="W86" s="72">
        <f t="shared" si="156"/>
        <v>78.050000000000011</v>
      </c>
      <c r="X86" s="72">
        <f t="shared" si="156"/>
        <v>78.050000000000011</v>
      </c>
      <c r="Y86" s="72">
        <f t="shared" si="156"/>
        <v>23.414999999999999</v>
      </c>
      <c r="Z86" s="72">
        <f t="shared" si="156"/>
        <v>78.050000000000011</v>
      </c>
      <c r="AA86" s="169">
        <f t="shared" si="156"/>
        <v>280</v>
      </c>
      <c r="AB86" s="75">
        <f t="shared" si="156"/>
        <v>1482.36025</v>
      </c>
      <c r="AC86" s="72">
        <f t="shared" si="156"/>
        <v>150</v>
      </c>
      <c r="AD86" s="72">
        <f t="shared" si="156"/>
        <v>0</v>
      </c>
      <c r="AE86" s="72">
        <f t="shared" si="156"/>
        <v>0</v>
      </c>
      <c r="AF86" s="172">
        <f t="shared" si="156"/>
        <v>0</v>
      </c>
      <c r="AG86" s="74">
        <f t="shared" si="156"/>
        <v>0</v>
      </c>
      <c r="AH86" s="161">
        <f t="shared" si="156"/>
        <v>15</v>
      </c>
      <c r="AI86" s="169">
        <f t="shared" si="156"/>
        <v>0</v>
      </c>
      <c r="AJ86" s="75">
        <f t="shared" si="156"/>
        <v>1647.36025</v>
      </c>
    </row>
    <row r="87" spans="1:36" x14ac:dyDescent="0.25">
      <c r="A87" s="47"/>
      <c r="B87" s="43">
        <v>70003</v>
      </c>
      <c r="C87" s="97"/>
      <c r="D87" s="41"/>
      <c r="E87" s="42" t="s">
        <v>127</v>
      </c>
      <c r="F87" s="41"/>
      <c r="G87" s="41"/>
      <c r="H87" s="95"/>
      <c r="I87" s="96"/>
      <c r="J87" s="92"/>
      <c r="K87" s="93"/>
      <c r="L87" s="94"/>
      <c r="M87" s="95"/>
      <c r="N87" s="143"/>
      <c r="O87" s="59">
        <v>1</v>
      </c>
      <c r="P87" s="95" t="s">
        <v>74</v>
      </c>
      <c r="Q87" s="60">
        <v>10</v>
      </c>
      <c r="R87" s="60">
        <v>10</v>
      </c>
      <c r="S87" s="60">
        <v>0</v>
      </c>
      <c r="T87" s="147">
        <f t="shared" si="58"/>
        <v>20</v>
      </c>
      <c r="U87" s="160">
        <f t="shared" si="130"/>
        <v>780.5</v>
      </c>
      <c r="V87" s="46">
        <f t="shared" si="151"/>
        <v>164.29524999999998</v>
      </c>
      <c r="W87" s="46">
        <f t="shared" si="151"/>
        <v>78.050000000000011</v>
      </c>
      <c r="X87" s="46">
        <f t="shared" si="151"/>
        <v>78.050000000000011</v>
      </c>
      <c r="Y87" s="46">
        <f t="shared" si="151"/>
        <v>23.414999999999999</v>
      </c>
      <c r="Z87" s="46">
        <f t="shared" si="151"/>
        <v>78.050000000000011</v>
      </c>
      <c r="AA87" s="109">
        <f t="shared" si="152"/>
        <v>280</v>
      </c>
      <c r="AB87" s="108">
        <f t="shared" si="153"/>
        <v>1482.36025</v>
      </c>
      <c r="AC87" s="45">
        <f>($R$11*$R87)</f>
        <v>150</v>
      </c>
      <c r="AD87" s="46">
        <v>0</v>
      </c>
      <c r="AE87" s="46">
        <v>0</v>
      </c>
      <c r="AF87" s="173">
        <v>0</v>
      </c>
      <c r="AG87" s="110">
        <v>0</v>
      </c>
      <c r="AH87" s="179">
        <f t="shared" si="154"/>
        <v>15</v>
      </c>
      <c r="AI87" s="109">
        <f t="shared" si="134"/>
        <v>0</v>
      </c>
      <c r="AJ87" s="108">
        <f t="shared" si="155"/>
        <v>1647.36025</v>
      </c>
    </row>
    <row r="88" spans="1:36" ht="15.75" x14ac:dyDescent="0.25">
      <c r="A88" s="65"/>
      <c r="B88" s="64">
        <v>79992</v>
      </c>
      <c r="C88" s="65"/>
      <c r="D88" s="65"/>
      <c r="E88" s="70" t="s">
        <v>128</v>
      </c>
      <c r="F88" s="65"/>
      <c r="G88" s="65"/>
      <c r="H88" s="65"/>
      <c r="I88" s="65"/>
      <c r="J88" s="65"/>
      <c r="K88" s="82"/>
      <c r="L88" s="68"/>
      <c r="M88" s="66"/>
      <c r="N88" s="139"/>
      <c r="O88" s="132">
        <v>6</v>
      </c>
      <c r="P88" s="66" t="s">
        <v>74</v>
      </c>
      <c r="Q88" s="69">
        <f>Q89+Q90+Q91</f>
        <v>20</v>
      </c>
      <c r="R88" s="69">
        <f t="shared" ref="R88:AJ88" si="157">R89+R90+R91</f>
        <v>20</v>
      </c>
      <c r="S88" s="69">
        <f t="shared" si="157"/>
        <v>0</v>
      </c>
      <c r="T88" s="149">
        <f t="shared" si="157"/>
        <v>40</v>
      </c>
      <c r="U88" s="161">
        <f t="shared" si="157"/>
        <v>1561</v>
      </c>
      <c r="V88" s="72">
        <f t="shared" si="157"/>
        <v>328.59049999999996</v>
      </c>
      <c r="W88" s="72">
        <f t="shared" si="157"/>
        <v>156.10000000000002</v>
      </c>
      <c r="X88" s="72">
        <f t="shared" si="157"/>
        <v>156.10000000000002</v>
      </c>
      <c r="Y88" s="72">
        <f t="shared" si="157"/>
        <v>46.83</v>
      </c>
      <c r="Z88" s="72">
        <f t="shared" si="157"/>
        <v>156.10000000000002</v>
      </c>
      <c r="AA88" s="169">
        <f t="shared" si="157"/>
        <v>560</v>
      </c>
      <c r="AB88" s="75">
        <f t="shared" si="157"/>
        <v>2964.7204999999999</v>
      </c>
      <c r="AC88" s="72">
        <f t="shared" si="157"/>
        <v>300</v>
      </c>
      <c r="AD88" s="72">
        <f t="shared" si="157"/>
        <v>0</v>
      </c>
      <c r="AE88" s="72">
        <f t="shared" si="157"/>
        <v>0</v>
      </c>
      <c r="AF88" s="172">
        <f t="shared" si="157"/>
        <v>21577</v>
      </c>
      <c r="AG88" s="74">
        <f t="shared" si="157"/>
        <v>400</v>
      </c>
      <c r="AH88" s="161">
        <f t="shared" si="157"/>
        <v>1648.2749999999999</v>
      </c>
      <c r="AI88" s="169">
        <f t="shared" si="157"/>
        <v>0</v>
      </c>
      <c r="AJ88" s="75">
        <f t="shared" si="157"/>
        <v>26889.995500000001</v>
      </c>
    </row>
    <row r="89" spans="1:36" x14ac:dyDescent="0.25">
      <c r="A89" s="47"/>
      <c r="B89" s="43">
        <v>79992</v>
      </c>
      <c r="C89" s="41"/>
      <c r="D89" s="41"/>
      <c r="E89" s="42" t="s">
        <v>129</v>
      </c>
      <c r="F89" s="41"/>
      <c r="G89" s="41"/>
      <c r="H89" s="41"/>
      <c r="I89" s="92"/>
      <c r="J89" s="92"/>
      <c r="K89" s="93"/>
      <c r="L89" s="94"/>
      <c r="M89" s="95"/>
      <c r="N89" s="143"/>
      <c r="O89" s="59">
        <v>1</v>
      </c>
      <c r="P89" s="95" t="s">
        <v>74</v>
      </c>
      <c r="Q89" s="60">
        <v>0</v>
      </c>
      <c r="R89" s="60">
        <v>0</v>
      </c>
      <c r="S89" s="60">
        <v>0</v>
      </c>
      <c r="T89" s="147">
        <f t="shared" ref="T89:T99" si="158">SUM(Q89,R89,S89)</f>
        <v>0</v>
      </c>
      <c r="U89" s="160">
        <f t="shared" ref="U89:U99" si="159">($Q89*$U$13)+((R89*$R$13))</f>
        <v>0</v>
      </c>
      <c r="V89" s="46">
        <f t="shared" si="151"/>
        <v>0</v>
      </c>
      <c r="W89" s="46">
        <f t="shared" si="151"/>
        <v>0</v>
      </c>
      <c r="X89" s="46">
        <f t="shared" si="151"/>
        <v>0</v>
      </c>
      <c r="Y89" s="46">
        <f t="shared" si="151"/>
        <v>0</v>
      </c>
      <c r="Z89" s="46">
        <f t="shared" si="151"/>
        <v>0</v>
      </c>
      <c r="AA89" s="109">
        <f t="shared" si="152"/>
        <v>0</v>
      </c>
      <c r="AB89" s="108">
        <f t="shared" ref="AB89:AB93" si="160">SUM(U89:AA89)</f>
        <v>0</v>
      </c>
      <c r="AC89" s="45">
        <f>($R$11*$R89)</f>
        <v>0</v>
      </c>
      <c r="AD89" s="46">
        <v>0</v>
      </c>
      <c r="AE89" s="46">
        <v>0</v>
      </c>
      <c r="AF89" s="173">
        <v>0</v>
      </c>
      <c r="AG89" s="110">
        <v>400</v>
      </c>
      <c r="AH89" s="179">
        <f t="shared" si="154"/>
        <v>0</v>
      </c>
      <c r="AI89" s="109">
        <f t="shared" si="134"/>
        <v>0</v>
      </c>
      <c r="AJ89" s="108">
        <f t="shared" si="155"/>
        <v>400</v>
      </c>
    </row>
    <row r="90" spans="1:36" x14ac:dyDescent="0.25">
      <c r="A90" s="47"/>
      <c r="B90" s="43">
        <v>79992</v>
      </c>
      <c r="C90" s="41"/>
      <c r="D90" s="41"/>
      <c r="E90" s="42" t="s">
        <v>130</v>
      </c>
      <c r="F90" s="41"/>
      <c r="G90" s="41"/>
      <c r="H90" s="95"/>
      <c r="I90" s="96"/>
      <c r="J90" s="92"/>
      <c r="K90" s="93"/>
      <c r="L90" s="94"/>
      <c r="M90" s="95"/>
      <c r="N90" s="143"/>
      <c r="O90" s="59">
        <v>1</v>
      </c>
      <c r="P90" s="95" t="s">
        <v>108</v>
      </c>
      <c r="Q90" s="60">
        <v>0</v>
      </c>
      <c r="R90" s="60">
        <v>0</v>
      </c>
      <c r="S90" s="60">
        <v>0</v>
      </c>
      <c r="T90" s="147">
        <f t="shared" si="158"/>
        <v>0</v>
      </c>
      <c r="U90" s="160">
        <f t="shared" si="159"/>
        <v>0</v>
      </c>
      <c r="V90" s="46">
        <f t="shared" si="151"/>
        <v>0</v>
      </c>
      <c r="W90" s="46">
        <f t="shared" si="151"/>
        <v>0</v>
      </c>
      <c r="X90" s="46">
        <f t="shared" si="151"/>
        <v>0</v>
      </c>
      <c r="Y90" s="46">
        <f t="shared" si="151"/>
        <v>0</v>
      </c>
      <c r="Z90" s="46">
        <f t="shared" si="151"/>
        <v>0</v>
      </c>
      <c r="AA90" s="109">
        <f t="shared" si="152"/>
        <v>0</v>
      </c>
      <c r="AB90" s="108">
        <f t="shared" si="160"/>
        <v>0</v>
      </c>
      <c r="AC90" s="45">
        <f>($R$11*$R90)</f>
        <v>0</v>
      </c>
      <c r="AD90" s="46">
        <v>0</v>
      </c>
      <c r="AE90" s="46">
        <v>0</v>
      </c>
      <c r="AF90" s="173">
        <v>21577</v>
      </c>
      <c r="AG90" s="110">
        <v>0</v>
      </c>
      <c r="AH90" s="179">
        <f t="shared" si="154"/>
        <v>1618.2749999999999</v>
      </c>
      <c r="AI90" s="109">
        <f t="shared" si="134"/>
        <v>0</v>
      </c>
      <c r="AJ90" s="108">
        <f t="shared" si="155"/>
        <v>23195.275000000001</v>
      </c>
    </row>
    <row r="91" spans="1:36" x14ac:dyDescent="0.25">
      <c r="A91" s="47"/>
      <c r="B91" s="43">
        <v>79992</v>
      </c>
      <c r="C91" s="41"/>
      <c r="D91" s="41"/>
      <c r="E91" s="42" t="s">
        <v>131</v>
      </c>
      <c r="F91" s="41"/>
      <c r="G91" s="41"/>
      <c r="H91" s="95"/>
      <c r="I91" s="96"/>
      <c r="J91" s="92"/>
      <c r="K91" s="93"/>
      <c r="L91" s="94"/>
      <c r="M91" s="95"/>
      <c r="N91" s="143"/>
      <c r="O91" s="59">
        <v>2</v>
      </c>
      <c r="P91" s="95" t="s">
        <v>132</v>
      </c>
      <c r="Q91" s="60">
        <v>20</v>
      </c>
      <c r="R91" s="60">
        <v>20</v>
      </c>
      <c r="S91" s="60">
        <v>0</v>
      </c>
      <c r="T91" s="147">
        <f t="shared" si="158"/>
        <v>40</v>
      </c>
      <c r="U91" s="160">
        <f t="shared" si="159"/>
        <v>1561</v>
      </c>
      <c r="V91" s="46">
        <f t="shared" si="151"/>
        <v>328.59049999999996</v>
      </c>
      <c r="W91" s="46">
        <f t="shared" si="151"/>
        <v>156.10000000000002</v>
      </c>
      <c r="X91" s="46">
        <f t="shared" si="151"/>
        <v>156.10000000000002</v>
      </c>
      <c r="Y91" s="46">
        <f t="shared" si="151"/>
        <v>46.83</v>
      </c>
      <c r="Z91" s="46">
        <f t="shared" si="151"/>
        <v>156.10000000000002</v>
      </c>
      <c r="AA91" s="109">
        <f t="shared" si="152"/>
        <v>560</v>
      </c>
      <c r="AB91" s="108">
        <f t="shared" si="160"/>
        <v>2964.7204999999999</v>
      </c>
      <c r="AC91" s="45">
        <f>($R$11*$R91)</f>
        <v>300</v>
      </c>
      <c r="AD91" s="46">
        <v>0</v>
      </c>
      <c r="AE91" s="46">
        <v>0</v>
      </c>
      <c r="AF91" s="173">
        <v>0</v>
      </c>
      <c r="AG91" s="110">
        <v>0</v>
      </c>
      <c r="AH91" s="179">
        <f t="shared" si="154"/>
        <v>30</v>
      </c>
      <c r="AI91" s="109">
        <f t="shared" si="134"/>
        <v>0</v>
      </c>
      <c r="AJ91" s="108">
        <f t="shared" si="155"/>
        <v>3294.7204999999999</v>
      </c>
    </row>
    <row r="92" spans="1:36" ht="15.75" x14ac:dyDescent="0.25">
      <c r="A92" s="65"/>
      <c r="B92" s="64">
        <v>79993</v>
      </c>
      <c r="C92" s="65"/>
      <c r="D92" s="65"/>
      <c r="E92" s="70" t="s">
        <v>133</v>
      </c>
      <c r="F92" s="65"/>
      <c r="G92" s="65"/>
      <c r="H92" s="65"/>
      <c r="I92" s="65"/>
      <c r="J92" s="65"/>
      <c r="K92" s="82"/>
      <c r="L92" s="68"/>
      <c r="M92" s="66"/>
      <c r="N92" s="139"/>
      <c r="O92" s="132">
        <v>6</v>
      </c>
      <c r="P92" s="66" t="s">
        <v>74</v>
      </c>
      <c r="Q92" s="69">
        <f>Q93</f>
        <v>0</v>
      </c>
      <c r="R92" s="69">
        <f t="shared" ref="R92:AJ92" si="161">R93</f>
        <v>0</v>
      </c>
      <c r="S92" s="69">
        <f t="shared" si="161"/>
        <v>0</v>
      </c>
      <c r="T92" s="149">
        <f t="shared" si="161"/>
        <v>0</v>
      </c>
      <c r="U92" s="161">
        <f t="shared" si="161"/>
        <v>0</v>
      </c>
      <c r="V92" s="72">
        <f t="shared" si="161"/>
        <v>0</v>
      </c>
      <c r="W92" s="72">
        <f t="shared" si="161"/>
        <v>0</v>
      </c>
      <c r="X92" s="72">
        <f t="shared" si="161"/>
        <v>0</v>
      </c>
      <c r="Y92" s="72">
        <f t="shared" si="161"/>
        <v>0</v>
      </c>
      <c r="Z92" s="72">
        <f t="shared" si="161"/>
        <v>0</v>
      </c>
      <c r="AA92" s="169">
        <f t="shared" si="161"/>
        <v>0</v>
      </c>
      <c r="AB92" s="75">
        <f t="shared" si="161"/>
        <v>0</v>
      </c>
      <c r="AC92" s="72">
        <f t="shared" si="161"/>
        <v>0</v>
      </c>
      <c r="AD92" s="72">
        <f t="shared" si="161"/>
        <v>0</v>
      </c>
      <c r="AE92" s="72">
        <f t="shared" si="161"/>
        <v>0</v>
      </c>
      <c r="AF92" s="172">
        <f t="shared" si="161"/>
        <v>3500</v>
      </c>
      <c r="AG92" s="74">
        <f t="shared" si="161"/>
        <v>0</v>
      </c>
      <c r="AH92" s="161">
        <f t="shared" si="161"/>
        <v>262.5</v>
      </c>
      <c r="AI92" s="169">
        <f t="shared" si="161"/>
        <v>0</v>
      </c>
      <c r="AJ92" s="75">
        <f t="shared" si="161"/>
        <v>3762.5</v>
      </c>
    </row>
    <row r="93" spans="1:36" x14ac:dyDescent="0.25">
      <c r="A93" s="47"/>
      <c r="B93" s="43">
        <v>79993</v>
      </c>
      <c r="C93" s="97"/>
      <c r="D93" s="41"/>
      <c r="E93" s="42" t="s">
        <v>133</v>
      </c>
      <c r="F93" s="41"/>
      <c r="G93" s="41"/>
      <c r="H93" s="95"/>
      <c r="I93" s="96"/>
      <c r="J93" s="92"/>
      <c r="K93" s="93"/>
      <c r="L93" s="94"/>
      <c r="M93" s="95"/>
      <c r="N93" s="143"/>
      <c r="O93" s="59">
        <v>1</v>
      </c>
      <c r="P93" s="95" t="s">
        <v>132</v>
      </c>
      <c r="Q93" s="60">
        <v>0</v>
      </c>
      <c r="R93" s="60">
        <v>0</v>
      </c>
      <c r="S93" s="60">
        <v>0</v>
      </c>
      <c r="T93" s="147">
        <f t="shared" si="158"/>
        <v>0</v>
      </c>
      <c r="U93" s="160">
        <f t="shared" si="159"/>
        <v>0</v>
      </c>
      <c r="V93" s="46">
        <f t="shared" si="151"/>
        <v>0</v>
      </c>
      <c r="W93" s="46">
        <f t="shared" si="151"/>
        <v>0</v>
      </c>
      <c r="X93" s="46">
        <f t="shared" si="151"/>
        <v>0</v>
      </c>
      <c r="Y93" s="46">
        <f t="shared" si="151"/>
        <v>0</v>
      </c>
      <c r="Z93" s="46">
        <f t="shared" si="151"/>
        <v>0</v>
      </c>
      <c r="AA93" s="109">
        <f t="shared" si="152"/>
        <v>0</v>
      </c>
      <c r="AB93" s="108">
        <f t="shared" si="160"/>
        <v>0</v>
      </c>
      <c r="AC93" s="45">
        <f>($R$11*$R93)</f>
        <v>0</v>
      </c>
      <c r="AD93" s="46">
        <v>0</v>
      </c>
      <c r="AE93" s="46">
        <v>0</v>
      </c>
      <c r="AF93" s="173">
        <v>3500</v>
      </c>
      <c r="AG93" s="110">
        <v>0</v>
      </c>
      <c r="AH93" s="179">
        <f t="shared" si="154"/>
        <v>262.5</v>
      </c>
      <c r="AI93" s="109">
        <f t="shared" si="134"/>
        <v>0</v>
      </c>
      <c r="AJ93" s="108">
        <f t="shared" si="155"/>
        <v>3762.5</v>
      </c>
    </row>
    <row r="94" spans="1:36" ht="15.75" x14ac:dyDescent="0.25">
      <c r="A94" s="65"/>
      <c r="B94" s="64">
        <v>79996</v>
      </c>
      <c r="C94" s="65"/>
      <c r="D94" s="65"/>
      <c r="E94" s="70" t="s">
        <v>134</v>
      </c>
      <c r="F94" s="65"/>
      <c r="G94" s="65"/>
      <c r="H94" s="65"/>
      <c r="I94" s="65"/>
      <c r="J94" s="65"/>
      <c r="K94" s="82"/>
      <c r="L94" s="68"/>
      <c r="M94" s="66"/>
      <c r="N94" s="139"/>
      <c r="O94" s="132">
        <v>6</v>
      </c>
      <c r="P94" s="66" t="s">
        <v>74</v>
      </c>
      <c r="Q94" s="69">
        <f>Q95+Q96</f>
        <v>15</v>
      </c>
      <c r="R94" s="69">
        <f t="shared" ref="R94:AJ94" si="162">R95+R96</f>
        <v>0</v>
      </c>
      <c r="S94" s="69">
        <f t="shared" si="162"/>
        <v>0</v>
      </c>
      <c r="T94" s="149">
        <f t="shared" si="162"/>
        <v>15</v>
      </c>
      <c r="U94" s="161">
        <f t="shared" si="162"/>
        <v>560.25</v>
      </c>
      <c r="V94" s="72">
        <f t="shared" si="162"/>
        <v>117.93262499999999</v>
      </c>
      <c r="W94" s="72">
        <f t="shared" si="162"/>
        <v>56.025000000000006</v>
      </c>
      <c r="X94" s="72">
        <f t="shared" si="162"/>
        <v>56.025000000000006</v>
      </c>
      <c r="Y94" s="72">
        <f t="shared" si="162"/>
        <v>16.807500000000001</v>
      </c>
      <c r="Z94" s="72">
        <f t="shared" si="162"/>
        <v>56.025000000000006</v>
      </c>
      <c r="AA94" s="169">
        <f t="shared" si="162"/>
        <v>210</v>
      </c>
      <c r="AB94" s="75">
        <f t="shared" si="162"/>
        <v>1073.0651250000001</v>
      </c>
      <c r="AC94" s="72">
        <f t="shared" si="162"/>
        <v>0</v>
      </c>
      <c r="AD94" s="72">
        <f t="shared" si="162"/>
        <v>0</v>
      </c>
      <c r="AE94" s="72">
        <f t="shared" si="162"/>
        <v>0</v>
      </c>
      <c r="AF94" s="172">
        <f t="shared" si="162"/>
        <v>0</v>
      </c>
      <c r="AG94" s="74">
        <f t="shared" si="162"/>
        <v>0</v>
      </c>
      <c r="AH94" s="161">
        <f t="shared" si="162"/>
        <v>0</v>
      </c>
      <c r="AI94" s="169">
        <f t="shared" si="162"/>
        <v>0</v>
      </c>
      <c r="AJ94" s="75">
        <f t="shared" si="162"/>
        <v>1073.0651250000001</v>
      </c>
    </row>
    <row r="95" spans="1:36" x14ac:dyDescent="0.25">
      <c r="A95" s="47"/>
      <c r="B95" s="43">
        <v>79996</v>
      </c>
      <c r="C95" s="41"/>
      <c r="D95" s="41"/>
      <c r="E95" s="42" t="s">
        <v>135</v>
      </c>
      <c r="F95" s="41"/>
      <c r="G95" s="41"/>
      <c r="H95" s="41"/>
      <c r="I95" s="92"/>
      <c r="J95" s="92"/>
      <c r="K95" s="93"/>
      <c r="L95" s="94"/>
      <c r="M95" s="95"/>
      <c r="N95" s="143"/>
      <c r="O95" s="59">
        <v>4</v>
      </c>
      <c r="P95" s="95" t="s">
        <v>74</v>
      </c>
      <c r="Q95" s="60">
        <v>10</v>
      </c>
      <c r="R95" s="60">
        <v>0</v>
      </c>
      <c r="S95" s="60">
        <v>0</v>
      </c>
      <c r="T95" s="147">
        <f t="shared" si="158"/>
        <v>10</v>
      </c>
      <c r="U95" s="160">
        <f t="shared" si="159"/>
        <v>373.5</v>
      </c>
      <c r="V95" s="46">
        <f t="shared" si="151"/>
        <v>78.621749999999992</v>
      </c>
      <c r="W95" s="46">
        <f t="shared" si="151"/>
        <v>37.35</v>
      </c>
      <c r="X95" s="46">
        <f t="shared" si="151"/>
        <v>37.35</v>
      </c>
      <c r="Y95" s="46">
        <f t="shared" si="151"/>
        <v>11.205</v>
      </c>
      <c r="Z95" s="46">
        <f t="shared" si="151"/>
        <v>37.35</v>
      </c>
      <c r="AA95" s="109">
        <f t="shared" si="152"/>
        <v>140</v>
      </c>
      <c r="AB95" s="108">
        <f t="shared" ref="AB95:AB99" si="163">SUM(U95:AA95)</f>
        <v>715.37675000000013</v>
      </c>
      <c r="AC95" s="45">
        <f>($R$11*$R95)</f>
        <v>0</v>
      </c>
      <c r="AD95" s="46">
        <v>0</v>
      </c>
      <c r="AE95" s="46">
        <v>0</v>
      </c>
      <c r="AF95" s="173">
        <v>0</v>
      </c>
      <c r="AG95" s="110">
        <v>0</v>
      </c>
      <c r="AH95" s="179">
        <f t="shared" si="154"/>
        <v>0</v>
      </c>
      <c r="AI95" s="109">
        <f t="shared" si="134"/>
        <v>0</v>
      </c>
      <c r="AJ95" s="108">
        <f t="shared" si="155"/>
        <v>715.37675000000013</v>
      </c>
    </row>
    <row r="96" spans="1:36" x14ac:dyDescent="0.25">
      <c r="A96" s="47"/>
      <c r="B96" s="43">
        <v>79996</v>
      </c>
      <c r="C96" s="41"/>
      <c r="D96" s="41"/>
      <c r="E96" s="42" t="s">
        <v>136</v>
      </c>
      <c r="F96" s="41"/>
      <c r="G96" s="41"/>
      <c r="H96" s="95"/>
      <c r="I96" s="96"/>
      <c r="J96" s="92"/>
      <c r="K96" s="93"/>
      <c r="L96" s="94"/>
      <c r="M96" s="95"/>
      <c r="N96" s="143"/>
      <c r="O96" s="59">
        <v>2</v>
      </c>
      <c r="P96" s="95" t="s">
        <v>74</v>
      </c>
      <c r="Q96" s="60">
        <v>5</v>
      </c>
      <c r="R96" s="60">
        <v>0</v>
      </c>
      <c r="S96" s="60">
        <v>0</v>
      </c>
      <c r="T96" s="147">
        <f t="shared" si="158"/>
        <v>5</v>
      </c>
      <c r="U96" s="160">
        <f t="shared" si="159"/>
        <v>186.75</v>
      </c>
      <c r="V96" s="46">
        <f t="shared" si="151"/>
        <v>39.310874999999996</v>
      </c>
      <c r="W96" s="46">
        <f t="shared" si="151"/>
        <v>18.675000000000001</v>
      </c>
      <c r="X96" s="46">
        <f t="shared" si="151"/>
        <v>18.675000000000001</v>
      </c>
      <c r="Y96" s="46">
        <f t="shared" si="151"/>
        <v>5.6025</v>
      </c>
      <c r="Z96" s="46">
        <f t="shared" si="151"/>
        <v>18.675000000000001</v>
      </c>
      <c r="AA96" s="109">
        <f t="shared" si="152"/>
        <v>70</v>
      </c>
      <c r="AB96" s="108">
        <f t="shared" si="163"/>
        <v>357.68837500000006</v>
      </c>
      <c r="AC96" s="45">
        <f>($R$11*$R96)</f>
        <v>0</v>
      </c>
      <c r="AD96" s="46">
        <v>0</v>
      </c>
      <c r="AE96" s="46">
        <v>0</v>
      </c>
      <c r="AF96" s="173">
        <v>0</v>
      </c>
      <c r="AG96" s="110">
        <v>0</v>
      </c>
      <c r="AH96" s="179">
        <f t="shared" si="154"/>
        <v>0</v>
      </c>
      <c r="AI96" s="109">
        <f t="shared" si="134"/>
        <v>0</v>
      </c>
      <c r="AJ96" s="108">
        <f t="shared" si="155"/>
        <v>357.68837500000006</v>
      </c>
    </row>
    <row r="97" spans="1:36" ht="15.75" x14ac:dyDescent="0.25">
      <c r="A97" s="65"/>
      <c r="B97" s="64">
        <v>79999</v>
      </c>
      <c r="C97" s="65"/>
      <c r="D97" s="65"/>
      <c r="E97" s="70" t="s">
        <v>19</v>
      </c>
      <c r="F97" s="65"/>
      <c r="G97" s="65"/>
      <c r="H97" s="65"/>
      <c r="I97" s="65"/>
      <c r="J97" s="65"/>
      <c r="K97" s="82"/>
      <c r="L97" s="68"/>
      <c r="M97" s="66"/>
      <c r="N97" s="139"/>
      <c r="O97" s="132">
        <v>1</v>
      </c>
      <c r="P97" s="66" t="s">
        <v>74</v>
      </c>
      <c r="Q97" s="69">
        <f>Q98+Q99</f>
        <v>0</v>
      </c>
      <c r="R97" s="69">
        <f t="shared" ref="R97:AJ97" si="164">R98+R99</f>
        <v>0</v>
      </c>
      <c r="S97" s="69">
        <f t="shared" si="164"/>
        <v>0</v>
      </c>
      <c r="T97" s="149">
        <f t="shared" si="164"/>
        <v>0</v>
      </c>
      <c r="U97" s="161">
        <f t="shared" si="164"/>
        <v>0</v>
      </c>
      <c r="V97" s="72">
        <f t="shared" si="164"/>
        <v>0</v>
      </c>
      <c r="W97" s="72">
        <f t="shared" si="164"/>
        <v>0</v>
      </c>
      <c r="X97" s="72">
        <f t="shared" si="164"/>
        <v>0</v>
      </c>
      <c r="Y97" s="72">
        <f t="shared" si="164"/>
        <v>0</v>
      </c>
      <c r="Z97" s="72">
        <f t="shared" si="164"/>
        <v>0</v>
      </c>
      <c r="AA97" s="169">
        <f t="shared" si="164"/>
        <v>0</v>
      </c>
      <c r="AB97" s="75">
        <f t="shared" si="164"/>
        <v>0</v>
      </c>
      <c r="AC97" s="72">
        <f t="shared" si="164"/>
        <v>0</v>
      </c>
      <c r="AD97" s="72">
        <f t="shared" si="164"/>
        <v>1547.25</v>
      </c>
      <c r="AE97" s="72">
        <f t="shared" si="164"/>
        <v>0</v>
      </c>
      <c r="AF97" s="172">
        <f t="shared" si="164"/>
        <v>0</v>
      </c>
      <c r="AG97" s="74">
        <f t="shared" si="164"/>
        <v>0</v>
      </c>
      <c r="AH97" s="161">
        <f t="shared" si="164"/>
        <v>116.04375</v>
      </c>
      <c r="AI97" s="169">
        <f t="shared" si="164"/>
        <v>0</v>
      </c>
      <c r="AJ97" s="75">
        <f t="shared" si="164"/>
        <v>1663.29375</v>
      </c>
    </row>
    <row r="98" spans="1:36" x14ac:dyDescent="0.25">
      <c r="A98" s="47"/>
      <c r="B98" s="43">
        <v>79999</v>
      </c>
      <c r="C98" s="41"/>
      <c r="D98" s="41"/>
      <c r="E98" s="42" t="s">
        <v>137</v>
      </c>
      <c r="F98" s="41"/>
      <c r="G98" s="41"/>
      <c r="H98" s="95"/>
      <c r="I98" s="96"/>
      <c r="J98" s="92"/>
      <c r="K98" s="93"/>
      <c r="L98" s="94"/>
      <c r="M98" s="95"/>
      <c r="N98" s="143"/>
      <c r="O98" s="59">
        <v>1</v>
      </c>
      <c r="P98" s="95" t="s">
        <v>108</v>
      </c>
      <c r="Q98" s="60">
        <v>0</v>
      </c>
      <c r="R98" s="60">
        <v>0</v>
      </c>
      <c r="S98" s="60">
        <v>0</v>
      </c>
      <c r="T98" s="147">
        <f t="shared" si="158"/>
        <v>0</v>
      </c>
      <c r="U98" s="160">
        <f t="shared" si="159"/>
        <v>0</v>
      </c>
      <c r="V98" s="46">
        <f t="shared" si="151"/>
        <v>0</v>
      </c>
      <c r="W98" s="46">
        <f t="shared" si="151"/>
        <v>0</v>
      </c>
      <c r="X98" s="46">
        <f t="shared" si="151"/>
        <v>0</v>
      </c>
      <c r="Y98" s="46">
        <f t="shared" si="151"/>
        <v>0</v>
      </c>
      <c r="Z98" s="46">
        <f t="shared" si="151"/>
        <v>0</v>
      </c>
      <c r="AA98" s="109">
        <f t="shared" si="152"/>
        <v>0</v>
      </c>
      <c r="AB98" s="108">
        <f t="shared" si="163"/>
        <v>0</v>
      </c>
      <c r="AC98" s="45">
        <f>($R$11*$R98)</f>
        <v>0</v>
      </c>
      <c r="AD98" s="46">
        <v>1407.25</v>
      </c>
      <c r="AE98" s="46">
        <v>0</v>
      </c>
      <c r="AF98" s="173">
        <v>0</v>
      </c>
      <c r="AG98" s="110">
        <v>0</v>
      </c>
      <c r="AH98" s="179">
        <f t="shared" si="154"/>
        <v>105.54375</v>
      </c>
      <c r="AI98" s="109">
        <f t="shared" si="134"/>
        <v>0</v>
      </c>
      <c r="AJ98" s="108">
        <f t="shared" si="155"/>
        <v>1512.79375</v>
      </c>
    </row>
    <row r="99" spans="1:36" x14ac:dyDescent="0.25">
      <c r="A99" s="47"/>
      <c r="B99" s="43">
        <v>79999</v>
      </c>
      <c r="C99" s="97"/>
      <c r="D99" s="41"/>
      <c r="E99" s="42" t="s">
        <v>107</v>
      </c>
      <c r="F99" s="41"/>
      <c r="G99" s="41"/>
      <c r="H99" s="95"/>
      <c r="I99" s="96"/>
      <c r="J99" s="92"/>
      <c r="K99" s="93"/>
      <c r="L99" s="94"/>
      <c r="M99" s="95"/>
      <c r="N99" s="143"/>
      <c r="O99" s="59">
        <v>1</v>
      </c>
      <c r="P99" s="95" t="s">
        <v>108</v>
      </c>
      <c r="Q99" s="60">
        <v>0</v>
      </c>
      <c r="R99" s="60">
        <v>0</v>
      </c>
      <c r="S99" s="60">
        <v>0</v>
      </c>
      <c r="T99" s="147">
        <f t="shared" si="158"/>
        <v>0</v>
      </c>
      <c r="U99" s="160">
        <f t="shared" si="159"/>
        <v>0</v>
      </c>
      <c r="V99" s="46">
        <f t="shared" si="151"/>
        <v>0</v>
      </c>
      <c r="W99" s="46">
        <f t="shared" si="151"/>
        <v>0</v>
      </c>
      <c r="X99" s="46">
        <f t="shared" si="151"/>
        <v>0</v>
      </c>
      <c r="Y99" s="46">
        <f t="shared" si="151"/>
        <v>0</v>
      </c>
      <c r="Z99" s="46">
        <f t="shared" si="151"/>
        <v>0</v>
      </c>
      <c r="AA99" s="109">
        <f t="shared" si="152"/>
        <v>0</v>
      </c>
      <c r="AB99" s="108">
        <f t="shared" si="163"/>
        <v>0</v>
      </c>
      <c r="AC99" s="45">
        <f>($R$11*$R99)</f>
        <v>0</v>
      </c>
      <c r="AD99" s="46">
        <v>140</v>
      </c>
      <c r="AE99" s="46">
        <v>0</v>
      </c>
      <c r="AF99" s="173">
        <v>0</v>
      </c>
      <c r="AG99" s="110">
        <v>0</v>
      </c>
      <c r="AH99" s="179">
        <f t="shared" si="154"/>
        <v>10.5</v>
      </c>
      <c r="AI99" s="109">
        <f t="shared" si="134"/>
        <v>0</v>
      </c>
      <c r="AJ99" s="108">
        <f t="shared" si="155"/>
        <v>150.5</v>
      </c>
    </row>
    <row r="100" spans="1:36" ht="18.75" x14ac:dyDescent="0.3">
      <c r="A100" s="98">
        <v>110000</v>
      </c>
      <c r="B100" s="99"/>
      <c r="C100" s="99"/>
      <c r="D100" s="99"/>
      <c r="E100" s="99" t="s">
        <v>42</v>
      </c>
      <c r="F100" s="99"/>
      <c r="G100" s="99"/>
      <c r="H100" s="99"/>
      <c r="I100" s="99"/>
      <c r="J100" s="99"/>
      <c r="K100" s="100"/>
      <c r="L100" s="101"/>
      <c r="M100" s="99"/>
      <c r="N100" s="142"/>
      <c r="O100" s="135">
        <f>O101+O112</f>
        <v>491</v>
      </c>
      <c r="P100" s="102" t="s">
        <v>101</v>
      </c>
      <c r="Q100" s="102">
        <f>Q101+Q106</f>
        <v>79.56</v>
      </c>
      <c r="R100" s="102">
        <f t="shared" ref="R100:AJ100" si="165">R101+R106</f>
        <v>0</v>
      </c>
      <c r="S100" s="102">
        <f t="shared" si="165"/>
        <v>0</v>
      </c>
      <c r="T100" s="151">
        <f t="shared" si="165"/>
        <v>79.56</v>
      </c>
      <c r="U100" s="158">
        <f t="shared" si="165"/>
        <v>2971.5660000000007</v>
      </c>
      <c r="V100" s="103">
        <f t="shared" si="165"/>
        <v>625.51464300000009</v>
      </c>
      <c r="W100" s="103">
        <f t="shared" si="165"/>
        <v>297.15660000000003</v>
      </c>
      <c r="X100" s="103">
        <f t="shared" si="165"/>
        <v>297.15660000000003</v>
      </c>
      <c r="Y100" s="103">
        <f t="shared" si="165"/>
        <v>89.146979999999999</v>
      </c>
      <c r="Z100" s="103">
        <f t="shared" si="165"/>
        <v>297.15660000000003</v>
      </c>
      <c r="AA100" s="168">
        <f t="shared" si="165"/>
        <v>1113.8400000000001</v>
      </c>
      <c r="AB100" s="166">
        <f t="shared" si="165"/>
        <v>5691.5374230000007</v>
      </c>
      <c r="AC100" s="103">
        <f t="shared" si="165"/>
        <v>0</v>
      </c>
      <c r="AD100" s="103">
        <f t="shared" si="165"/>
        <v>1860</v>
      </c>
      <c r="AE100" s="103">
        <f t="shared" si="165"/>
        <v>0</v>
      </c>
      <c r="AF100" s="171">
        <f t="shared" si="165"/>
        <v>0</v>
      </c>
      <c r="AG100" s="178">
        <f t="shared" si="165"/>
        <v>0</v>
      </c>
      <c r="AH100" s="158">
        <f t="shared" si="165"/>
        <v>139.5</v>
      </c>
      <c r="AI100" s="168">
        <f t="shared" si="165"/>
        <v>0</v>
      </c>
      <c r="AJ100" s="166">
        <f t="shared" si="165"/>
        <v>7691.0374230000007</v>
      </c>
    </row>
    <row r="101" spans="1:36" ht="15.75" x14ac:dyDescent="0.25">
      <c r="A101" s="65"/>
      <c r="B101" s="64">
        <v>110001</v>
      </c>
      <c r="C101" s="65"/>
      <c r="D101" s="65"/>
      <c r="E101" s="70" t="s">
        <v>138</v>
      </c>
      <c r="F101" s="65"/>
      <c r="G101" s="65"/>
      <c r="H101" s="65"/>
      <c r="I101" s="65"/>
      <c r="J101" s="65"/>
      <c r="K101" s="82"/>
      <c r="L101" s="68"/>
      <c r="M101" s="66"/>
      <c r="N101" s="139"/>
      <c r="O101" s="132">
        <v>488</v>
      </c>
      <c r="P101" s="66" t="s">
        <v>101</v>
      </c>
      <c r="Q101" s="69">
        <f>Q102+Q103+Q104+Q105</f>
        <v>79.56</v>
      </c>
      <c r="R101" s="69">
        <f t="shared" ref="R101:AJ101" si="166">R102+R103+R104+R105</f>
        <v>0</v>
      </c>
      <c r="S101" s="69">
        <f t="shared" si="166"/>
        <v>0</v>
      </c>
      <c r="T101" s="149">
        <f t="shared" si="166"/>
        <v>79.56</v>
      </c>
      <c r="U101" s="161">
        <f t="shared" si="166"/>
        <v>2971.5660000000007</v>
      </c>
      <c r="V101" s="72">
        <f t="shared" si="166"/>
        <v>625.51464300000009</v>
      </c>
      <c r="W101" s="72">
        <f t="shared" si="166"/>
        <v>297.15660000000003</v>
      </c>
      <c r="X101" s="72">
        <f t="shared" si="166"/>
        <v>297.15660000000003</v>
      </c>
      <c r="Y101" s="72">
        <f t="shared" si="166"/>
        <v>89.146979999999999</v>
      </c>
      <c r="Z101" s="72">
        <f t="shared" si="166"/>
        <v>297.15660000000003</v>
      </c>
      <c r="AA101" s="169">
        <f t="shared" si="166"/>
        <v>1113.8400000000001</v>
      </c>
      <c r="AB101" s="75">
        <f t="shared" si="166"/>
        <v>5691.5374230000007</v>
      </c>
      <c r="AC101" s="72">
        <f t="shared" si="166"/>
        <v>0</v>
      </c>
      <c r="AD101" s="72">
        <f t="shared" si="166"/>
        <v>0</v>
      </c>
      <c r="AE101" s="72">
        <f t="shared" si="166"/>
        <v>0</v>
      </c>
      <c r="AF101" s="172">
        <f t="shared" si="166"/>
        <v>0</v>
      </c>
      <c r="AG101" s="74">
        <f t="shared" si="166"/>
        <v>0</v>
      </c>
      <c r="AH101" s="161">
        <f t="shared" si="166"/>
        <v>0</v>
      </c>
      <c r="AI101" s="169">
        <f t="shared" si="166"/>
        <v>0</v>
      </c>
      <c r="AJ101" s="75">
        <f t="shared" si="166"/>
        <v>5691.5374230000007</v>
      </c>
    </row>
    <row r="102" spans="1:36" x14ac:dyDescent="0.25">
      <c r="A102" s="47"/>
      <c r="B102" s="43">
        <v>110001</v>
      </c>
      <c r="C102" s="41"/>
      <c r="D102" s="41"/>
      <c r="E102" s="42" t="s">
        <v>139</v>
      </c>
      <c r="F102" s="41"/>
      <c r="G102" s="41"/>
      <c r="H102" s="95"/>
      <c r="I102" s="96"/>
      <c r="J102" s="92"/>
      <c r="K102" s="93"/>
      <c r="L102" s="94"/>
      <c r="M102" s="95"/>
      <c r="N102" s="143"/>
      <c r="O102" s="59">
        <v>488</v>
      </c>
      <c r="P102" s="95" t="s">
        <v>101</v>
      </c>
      <c r="Q102" s="60">
        <v>29.28</v>
      </c>
      <c r="R102" s="60">
        <v>0</v>
      </c>
      <c r="S102" s="60">
        <v>0</v>
      </c>
      <c r="T102" s="147">
        <f t="shared" ref="T102:T123" si="167">SUM(Q102,R102,S102)</f>
        <v>29.28</v>
      </c>
      <c r="U102" s="160">
        <f t="shared" ref="U102:U123" si="168">($Q102*$U$13)+((R102*$R$13))</f>
        <v>1093.6080000000002</v>
      </c>
      <c r="V102" s="46">
        <f t="shared" ref="V102:Z110" si="169">$U102*V$13</f>
        <v>230.20448400000004</v>
      </c>
      <c r="W102" s="46">
        <f t="shared" si="169"/>
        <v>109.36080000000003</v>
      </c>
      <c r="X102" s="46">
        <f t="shared" si="169"/>
        <v>109.36080000000003</v>
      </c>
      <c r="Y102" s="46">
        <f t="shared" si="169"/>
        <v>32.808240000000005</v>
      </c>
      <c r="Z102" s="46">
        <f t="shared" si="169"/>
        <v>109.36080000000003</v>
      </c>
      <c r="AA102" s="109">
        <f t="shared" ref="AA102:AA123" si="170">($Q102+$R102)*AA$13</f>
        <v>409.92</v>
      </c>
      <c r="AB102" s="108">
        <f t="shared" ref="AB102:AB123" si="171">SUM(U102:AA102)</f>
        <v>2094.6231240000002</v>
      </c>
      <c r="AC102" s="45">
        <f>($R$11*$R102)</f>
        <v>0</v>
      </c>
      <c r="AD102" s="46">
        <v>0</v>
      </c>
      <c r="AE102" s="46">
        <v>0</v>
      </c>
      <c r="AF102" s="173">
        <v>0</v>
      </c>
      <c r="AG102" s="110">
        <v>0</v>
      </c>
      <c r="AH102" s="179">
        <f t="shared" si="133"/>
        <v>0</v>
      </c>
      <c r="AI102" s="109">
        <f t="shared" si="134"/>
        <v>0</v>
      </c>
      <c r="AJ102" s="108">
        <f t="shared" si="135"/>
        <v>2094.6231240000002</v>
      </c>
    </row>
    <row r="103" spans="1:36" x14ac:dyDescent="0.25">
      <c r="A103" s="47"/>
      <c r="B103" s="43">
        <v>110001</v>
      </c>
      <c r="C103" s="41"/>
      <c r="D103" s="41"/>
      <c r="E103" s="42" t="s">
        <v>140</v>
      </c>
      <c r="F103" s="41"/>
      <c r="G103" s="41"/>
      <c r="H103" s="95"/>
      <c r="I103" s="96"/>
      <c r="J103" s="92"/>
      <c r="K103" s="93"/>
      <c r="L103" s="94"/>
      <c r="M103" s="95"/>
      <c r="N103" s="143"/>
      <c r="O103" s="59">
        <v>6</v>
      </c>
      <c r="P103" s="95" t="s">
        <v>74</v>
      </c>
      <c r="Q103" s="60">
        <v>10.5</v>
      </c>
      <c r="R103" s="60">
        <v>0</v>
      </c>
      <c r="S103" s="60">
        <v>0</v>
      </c>
      <c r="T103" s="147">
        <f t="shared" si="167"/>
        <v>10.5</v>
      </c>
      <c r="U103" s="160">
        <f t="shared" si="168"/>
        <v>392.17500000000001</v>
      </c>
      <c r="V103" s="46">
        <f t="shared" si="169"/>
        <v>82.552837499999995</v>
      </c>
      <c r="W103" s="46">
        <f t="shared" si="169"/>
        <v>39.217500000000001</v>
      </c>
      <c r="X103" s="46">
        <f t="shared" si="169"/>
        <v>39.217500000000001</v>
      </c>
      <c r="Y103" s="46">
        <f t="shared" si="169"/>
        <v>11.76525</v>
      </c>
      <c r="Z103" s="46">
        <f t="shared" si="169"/>
        <v>39.217500000000001</v>
      </c>
      <c r="AA103" s="109">
        <f t="shared" si="170"/>
        <v>147</v>
      </c>
      <c r="AB103" s="108">
        <f t="shared" si="171"/>
        <v>751.14558750000003</v>
      </c>
      <c r="AC103" s="45">
        <f>($R$11*$R103)</f>
        <v>0</v>
      </c>
      <c r="AD103" s="46">
        <v>0</v>
      </c>
      <c r="AE103" s="46">
        <v>0</v>
      </c>
      <c r="AF103" s="173">
        <v>0</v>
      </c>
      <c r="AG103" s="110">
        <v>0</v>
      </c>
      <c r="AH103" s="179">
        <f t="shared" si="133"/>
        <v>0</v>
      </c>
      <c r="AI103" s="109">
        <f t="shared" si="134"/>
        <v>0</v>
      </c>
      <c r="AJ103" s="108">
        <f t="shared" si="135"/>
        <v>751.14558750000003</v>
      </c>
    </row>
    <row r="104" spans="1:36" x14ac:dyDescent="0.25">
      <c r="A104" s="47"/>
      <c r="B104" s="43">
        <v>110001</v>
      </c>
      <c r="C104" s="97"/>
      <c r="D104" s="41"/>
      <c r="E104" s="42" t="s">
        <v>141</v>
      </c>
      <c r="F104" s="41"/>
      <c r="G104" s="41"/>
      <c r="H104" s="95"/>
      <c r="I104" s="96"/>
      <c r="J104" s="92"/>
      <c r="K104" s="93"/>
      <c r="L104" s="94"/>
      <c r="M104" s="95"/>
      <c r="N104" s="143"/>
      <c r="O104" s="59">
        <v>488</v>
      </c>
      <c r="P104" s="95" t="s">
        <v>101</v>
      </c>
      <c r="Q104" s="60">
        <v>29.28</v>
      </c>
      <c r="R104" s="60">
        <v>0</v>
      </c>
      <c r="S104" s="60">
        <v>0</v>
      </c>
      <c r="T104" s="147">
        <f t="shared" ref="T104:T109" si="172">SUM(Q104,R104,S104)</f>
        <v>29.28</v>
      </c>
      <c r="U104" s="160">
        <f t="shared" ref="U104:U109" si="173">($Q104*$U$13)+((R104*$R$13))</f>
        <v>1093.6080000000002</v>
      </c>
      <c r="V104" s="46">
        <f t="shared" si="169"/>
        <v>230.20448400000004</v>
      </c>
      <c r="W104" s="46">
        <f t="shared" si="169"/>
        <v>109.36080000000003</v>
      </c>
      <c r="X104" s="46">
        <f t="shared" si="169"/>
        <v>109.36080000000003</v>
      </c>
      <c r="Y104" s="46">
        <f t="shared" si="169"/>
        <v>32.808240000000005</v>
      </c>
      <c r="Z104" s="46">
        <f t="shared" si="169"/>
        <v>109.36080000000003</v>
      </c>
      <c r="AA104" s="109">
        <f t="shared" si="170"/>
        <v>409.92</v>
      </c>
      <c r="AB104" s="108">
        <f t="shared" ref="AB104:AB109" si="174">SUM(U104:AA104)</f>
        <v>2094.6231240000002</v>
      </c>
      <c r="AC104" s="45">
        <f>($R$11*$R104)</f>
        <v>0</v>
      </c>
      <c r="AD104" s="46">
        <v>0</v>
      </c>
      <c r="AE104" s="46">
        <v>0</v>
      </c>
      <c r="AF104" s="173">
        <v>0</v>
      </c>
      <c r="AG104" s="110">
        <v>0</v>
      </c>
      <c r="AH104" s="179">
        <f t="shared" ref="AH104:AH109" si="175">(AD$13*AD104)+(AC$13*AC104)+(AE$13*AE104)+(AF$13*AF104)</f>
        <v>0</v>
      </c>
      <c r="AI104" s="109">
        <f t="shared" si="134"/>
        <v>0</v>
      </c>
      <c r="AJ104" s="108">
        <f t="shared" ref="AJ104:AJ109" si="176">SUM(AB104:AI104)</f>
        <v>2094.6231240000002</v>
      </c>
    </row>
    <row r="105" spans="1:36" x14ac:dyDescent="0.25">
      <c r="A105" s="47"/>
      <c r="B105" s="43">
        <v>110001</v>
      </c>
      <c r="C105" s="41"/>
      <c r="D105" s="41"/>
      <c r="E105" s="42" t="s">
        <v>142</v>
      </c>
      <c r="F105" s="41"/>
      <c r="G105" s="41"/>
      <c r="H105" s="95"/>
      <c r="I105" s="96"/>
      <c r="J105" s="92"/>
      <c r="K105" s="93"/>
      <c r="L105" s="94"/>
      <c r="M105" s="95"/>
      <c r="N105" s="143"/>
      <c r="O105" s="59">
        <v>6</v>
      </c>
      <c r="P105" s="95" t="s">
        <v>74</v>
      </c>
      <c r="Q105" s="60">
        <v>10.5</v>
      </c>
      <c r="R105" s="60">
        <v>0</v>
      </c>
      <c r="S105" s="60">
        <v>0</v>
      </c>
      <c r="T105" s="147">
        <f t="shared" si="172"/>
        <v>10.5</v>
      </c>
      <c r="U105" s="160">
        <f t="shared" si="173"/>
        <v>392.17500000000001</v>
      </c>
      <c r="V105" s="46">
        <f t="shared" si="169"/>
        <v>82.552837499999995</v>
      </c>
      <c r="W105" s="46">
        <f t="shared" si="169"/>
        <v>39.217500000000001</v>
      </c>
      <c r="X105" s="46">
        <f t="shared" si="169"/>
        <v>39.217500000000001</v>
      </c>
      <c r="Y105" s="46">
        <f t="shared" si="169"/>
        <v>11.76525</v>
      </c>
      <c r="Z105" s="46">
        <f t="shared" si="169"/>
        <v>39.217500000000001</v>
      </c>
      <c r="AA105" s="109">
        <f t="shared" si="170"/>
        <v>147</v>
      </c>
      <c r="AB105" s="108">
        <f t="shared" si="174"/>
        <v>751.14558750000003</v>
      </c>
      <c r="AC105" s="45">
        <f>($R$11*$R105)</f>
        <v>0</v>
      </c>
      <c r="AD105" s="46">
        <v>0</v>
      </c>
      <c r="AE105" s="46">
        <v>0</v>
      </c>
      <c r="AF105" s="173">
        <v>0</v>
      </c>
      <c r="AG105" s="110">
        <v>0</v>
      </c>
      <c r="AH105" s="179">
        <f t="shared" si="175"/>
        <v>0</v>
      </c>
      <c r="AI105" s="109">
        <f t="shared" si="134"/>
        <v>0</v>
      </c>
      <c r="AJ105" s="108">
        <f t="shared" si="176"/>
        <v>751.14558750000003</v>
      </c>
    </row>
    <row r="106" spans="1:36" ht="15.75" x14ac:dyDescent="0.25">
      <c r="A106" s="65"/>
      <c r="B106" s="64">
        <v>119999</v>
      </c>
      <c r="C106" s="65"/>
      <c r="D106" s="65"/>
      <c r="E106" s="70" t="s">
        <v>19</v>
      </c>
      <c r="F106" s="65"/>
      <c r="G106" s="65"/>
      <c r="H106" s="65"/>
      <c r="I106" s="65"/>
      <c r="J106" s="65"/>
      <c r="K106" s="82"/>
      <c r="L106" s="68"/>
      <c r="M106" s="66"/>
      <c r="N106" s="139"/>
      <c r="O106" s="132">
        <v>1</v>
      </c>
      <c r="P106" s="66" t="s">
        <v>74</v>
      </c>
      <c r="Q106" s="69">
        <f>Q107+Q108+Q109+Q110</f>
        <v>0</v>
      </c>
      <c r="R106" s="69">
        <f t="shared" ref="R106" si="177">R107+R108+R109+R110</f>
        <v>0</v>
      </c>
      <c r="S106" s="69">
        <f t="shared" ref="S106" si="178">S107+S108+S109+S110</f>
        <v>0</v>
      </c>
      <c r="T106" s="149">
        <f t="shared" ref="T106" si="179">T107+T108+T109+T110</f>
        <v>0</v>
      </c>
      <c r="U106" s="161">
        <f t="shared" ref="U106" si="180">U107+U108+U109+U110</f>
        <v>0</v>
      </c>
      <c r="V106" s="72">
        <f t="shared" ref="V106" si="181">V107+V108+V109+V110</f>
        <v>0</v>
      </c>
      <c r="W106" s="72">
        <f t="shared" ref="W106" si="182">W107+W108+W109+W110</f>
        <v>0</v>
      </c>
      <c r="X106" s="72">
        <f t="shared" ref="X106" si="183">X107+X108+X109+X110</f>
        <v>0</v>
      </c>
      <c r="Y106" s="72">
        <f t="shared" ref="Y106" si="184">Y107+Y108+Y109+Y110</f>
        <v>0</v>
      </c>
      <c r="Z106" s="72">
        <f t="shared" ref="Z106" si="185">Z107+Z108+Z109+Z110</f>
        <v>0</v>
      </c>
      <c r="AA106" s="169">
        <f t="shared" ref="AA106" si="186">AA107+AA108+AA109+AA110</f>
        <v>0</v>
      </c>
      <c r="AB106" s="75">
        <f t="shared" ref="AB106" si="187">AB107+AB108+AB109+AB110</f>
        <v>0</v>
      </c>
      <c r="AC106" s="72">
        <f t="shared" ref="AC106" si="188">AC107+AC108+AC109+AC110</f>
        <v>0</v>
      </c>
      <c r="AD106" s="72">
        <f t="shared" ref="AD106" si="189">AD107+AD108+AD109+AD110</f>
        <v>1860</v>
      </c>
      <c r="AE106" s="72">
        <f t="shared" ref="AE106" si="190">AE107+AE108+AE109+AE110</f>
        <v>0</v>
      </c>
      <c r="AF106" s="172">
        <f t="shared" ref="AF106" si="191">AF107+AF108+AF109+AF110</f>
        <v>0</v>
      </c>
      <c r="AG106" s="74">
        <f t="shared" ref="AG106" si="192">AG107+AG108+AG109+AG110</f>
        <v>0</v>
      </c>
      <c r="AH106" s="161">
        <f t="shared" ref="AH106" si="193">AH107+AH108+AH109+AH110</f>
        <v>139.5</v>
      </c>
      <c r="AI106" s="169">
        <f t="shared" ref="AI106" si="194">AI107+AI108+AI109+AI110</f>
        <v>0</v>
      </c>
      <c r="AJ106" s="75">
        <f t="shared" ref="AJ106" si="195">AJ107+AJ108+AJ109+AJ110</f>
        <v>1999.5</v>
      </c>
    </row>
    <row r="107" spans="1:36" x14ac:dyDescent="0.25">
      <c r="A107" s="47"/>
      <c r="B107" s="43">
        <v>119999</v>
      </c>
      <c r="C107" s="41"/>
      <c r="D107" s="41"/>
      <c r="E107" s="42" t="s">
        <v>143</v>
      </c>
      <c r="F107" s="41"/>
      <c r="G107" s="41"/>
      <c r="H107" s="95"/>
      <c r="I107" s="96"/>
      <c r="J107" s="92"/>
      <c r="K107" s="93"/>
      <c r="L107" s="94"/>
      <c r="M107" s="95"/>
      <c r="N107" s="143"/>
      <c r="O107" s="59">
        <v>5</v>
      </c>
      <c r="P107" s="95" t="s">
        <v>147</v>
      </c>
      <c r="Q107" s="60">
        <v>0</v>
      </c>
      <c r="R107" s="60">
        <v>0</v>
      </c>
      <c r="S107" s="60">
        <v>0</v>
      </c>
      <c r="T107" s="147">
        <f t="shared" si="172"/>
        <v>0</v>
      </c>
      <c r="U107" s="160">
        <f t="shared" si="173"/>
        <v>0</v>
      </c>
      <c r="V107" s="46">
        <f t="shared" si="169"/>
        <v>0</v>
      </c>
      <c r="W107" s="46">
        <f t="shared" si="169"/>
        <v>0</v>
      </c>
      <c r="X107" s="46">
        <f t="shared" si="169"/>
        <v>0</v>
      </c>
      <c r="Y107" s="46">
        <f t="shared" si="169"/>
        <v>0</v>
      </c>
      <c r="Z107" s="46">
        <f t="shared" si="169"/>
        <v>0</v>
      </c>
      <c r="AA107" s="109">
        <f t="shared" si="170"/>
        <v>0</v>
      </c>
      <c r="AB107" s="108">
        <f t="shared" si="174"/>
        <v>0</v>
      </c>
      <c r="AC107" s="45">
        <f>($R$11*$R107)</f>
        <v>0</v>
      </c>
      <c r="AD107" s="46">
        <v>525</v>
      </c>
      <c r="AE107" s="46">
        <v>0</v>
      </c>
      <c r="AF107" s="173">
        <v>0</v>
      </c>
      <c r="AG107" s="110">
        <v>0</v>
      </c>
      <c r="AH107" s="179">
        <f t="shared" si="175"/>
        <v>39.375</v>
      </c>
      <c r="AI107" s="109">
        <f t="shared" si="134"/>
        <v>0</v>
      </c>
      <c r="AJ107" s="108">
        <f t="shared" si="176"/>
        <v>564.375</v>
      </c>
    </row>
    <row r="108" spans="1:36" x14ac:dyDescent="0.25">
      <c r="A108" s="47"/>
      <c r="B108" s="43">
        <v>119999</v>
      </c>
      <c r="C108" s="41"/>
      <c r="D108" s="41"/>
      <c r="E108" s="42" t="s">
        <v>144</v>
      </c>
      <c r="F108" s="41"/>
      <c r="G108" s="41"/>
      <c r="H108" s="95"/>
      <c r="I108" s="96"/>
      <c r="J108" s="92"/>
      <c r="K108" s="93"/>
      <c r="L108" s="94"/>
      <c r="M108" s="95"/>
      <c r="N108" s="143"/>
      <c r="O108" s="59">
        <v>5</v>
      </c>
      <c r="P108" s="95" t="s">
        <v>147</v>
      </c>
      <c r="Q108" s="60">
        <v>0</v>
      </c>
      <c r="R108" s="60">
        <v>0</v>
      </c>
      <c r="S108" s="60">
        <v>0</v>
      </c>
      <c r="T108" s="147">
        <f t="shared" si="172"/>
        <v>0</v>
      </c>
      <c r="U108" s="160">
        <f t="shared" si="173"/>
        <v>0</v>
      </c>
      <c r="V108" s="46">
        <f t="shared" si="169"/>
        <v>0</v>
      </c>
      <c r="W108" s="46">
        <f t="shared" si="169"/>
        <v>0</v>
      </c>
      <c r="X108" s="46">
        <f t="shared" si="169"/>
        <v>0</v>
      </c>
      <c r="Y108" s="46">
        <f t="shared" si="169"/>
        <v>0</v>
      </c>
      <c r="Z108" s="46">
        <f t="shared" si="169"/>
        <v>0</v>
      </c>
      <c r="AA108" s="109">
        <f t="shared" si="170"/>
        <v>0</v>
      </c>
      <c r="AB108" s="108">
        <f t="shared" si="174"/>
        <v>0</v>
      </c>
      <c r="AC108" s="45">
        <f>($R$11*$R108)</f>
        <v>0</v>
      </c>
      <c r="AD108" s="46">
        <f>5*78</f>
        <v>390</v>
      </c>
      <c r="AE108" s="46">
        <v>0</v>
      </c>
      <c r="AF108" s="173">
        <v>0</v>
      </c>
      <c r="AG108" s="110">
        <v>0</v>
      </c>
      <c r="AH108" s="179">
        <f t="shared" si="175"/>
        <v>29.25</v>
      </c>
      <c r="AI108" s="109">
        <f t="shared" si="134"/>
        <v>0</v>
      </c>
      <c r="AJ108" s="108">
        <f t="shared" si="176"/>
        <v>419.25</v>
      </c>
    </row>
    <row r="109" spans="1:36" x14ac:dyDescent="0.25">
      <c r="A109" s="47"/>
      <c r="B109" s="43">
        <v>119999</v>
      </c>
      <c r="C109" s="97"/>
      <c r="D109" s="41"/>
      <c r="E109" s="42" t="s">
        <v>145</v>
      </c>
      <c r="F109" s="41"/>
      <c r="G109" s="41"/>
      <c r="H109" s="95"/>
      <c r="I109" s="96"/>
      <c r="J109" s="92"/>
      <c r="K109" s="93"/>
      <c r="L109" s="94"/>
      <c r="M109" s="95"/>
      <c r="N109" s="143"/>
      <c r="O109" s="59">
        <v>1</v>
      </c>
      <c r="P109" s="95" t="s">
        <v>108</v>
      </c>
      <c r="Q109" s="60">
        <v>0</v>
      </c>
      <c r="R109" s="60">
        <v>0</v>
      </c>
      <c r="S109" s="60">
        <v>0</v>
      </c>
      <c r="T109" s="147">
        <f t="shared" si="172"/>
        <v>0</v>
      </c>
      <c r="U109" s="160">
        <f t="shared" si="173"/>
        <v>0</v>
      </c>
      <c r="V109" s="46">
        <f t="shared" si="169"/>
        <v>0</v>
      </c>
      <c r="W109" s="46">
        <f t="shared" si="169"/>
        <v>0</v>
      </c>
      <c r="X109" s="46">
        <f t="shared" si="169"/>
        <v>0</v>
      </c>
      <c r="Y109" s="46">
        <f t="shared" si="169"/>
        <v>0</v>
      </c>
      <c r="Z109" s="46">
        <f t="shared" si="169"/>
        <v>0</v>
      </c>
      <c r="AA109" s="109">
        <f t="shared" si="170"/>
        <v>0</v>
      </c>
      <c r="AB109" s="108">
        <f t="shared" si="174"/>
        <v>0</v>
      </c>
      <c r="AC109" s="45">
        <f>($R$11*$R109)</f>
        <v>0</v>
      </c>
      <c r="AD109" s="46">
        <f>750</f>
        <v>750</v>
      </c>
      <c r="AE109" s="46">
        <v>0</v>
      </c>
      <c r="AF109" s="173">
        <v>0</v>
      </c>
      <c r="AG109" s="110">
        <v>0</v>
      </c>
      <c r="AH109" s="179">
        <f t="shared" si="175"/>
        <v>56.25</v>
      </c>
      <c r="AI109" s="109">
        <f t="shared" si="134"/>
        <v>0</v>
      </c>
      <c r="AJ109" s="108">
        <f t="shared" si="176"/>
        <v>806.25</v>
      </c>
    </row>
    <row r="110" spans="1:36" x14ac:dyDescent="0.25">
      <c r="A110" s="47"/>
      <c r="B110" s="43">
        <v>119999</v>
      </c>
      <c r="C110" s="41"/>
      <c r="D110" s="41"/>
      <c r="E110" s="42" t="s">
        <v>146</v>
      </c>
      <c r="F110" s="41"/>
      <c r="G110" s="41"/>
      <c r="H110" s="95"/>
      <c r="I110" s="96"/>
      <c r="J110" s="92"/>
      <c r="K110" s="93"/>
      <c r="L110" s="94"/>
      <c r="M110" s="95"/>
      <c r="N110" s="143"/>
      <c r="O110" s="59">
        <v>3</v>
      </c>
      <c r="P110" s="95" t="s">
        <v>147</v>
      </c>
      <c r="Q110" s="60">
        <v>0</v>
      </c>
      <c r="R110" s="60">
        <v>0</v>
      </c>
      <c r="S110" s="60">
        <v>0</v>
      </c>
      <c r="T110" s="147">
        <f t="shared" si="167"/>
        <v>0</v>
      </c>
      <c r="U110" s="160">
        <f t="shared" si="168"/>
        <v>0</v>
      </c>
      <c r="V110" s="46">
        <f t="shared" si="169"/>
        <v>0</v>
      </c>
      <c r="W110" s="46">
        <f t="shared" si="169"/>
        <v>0</v>
      </c>
      <c r="X110" s="46">
        <f t="shared" si="169"/>
        <v>0</v>
      </c>
      <c r="Y110" s="46">
        <f t="shared" si="169"/>
        <v>0</v>
      </c>
      <c r="Z110" s="46">
        <f t="shared" si="169"/>
        <v>0</v>
      </c>
      <c r="AA110" s="109">
        <f t="shared" si="170"/>
        <v>0</v>
      </c>
      <c r="AB110" s="108">
        <f t="shared" si="171"/>
        <v>0</v>
      </c>
      <c r="AC110" s="45">
        <f>($R$11*$R110)</f>
        <v>0</v>
      </c>
      <c r="AD110" s="46">
        <f>3*65</f>
        <v>195</v>
      </c>
      <c r="AE110" s="46">
        <v>0</v>
      </c>
      <c r="AF110" s="173">
        <v>0</v>
      </c>
      <c r="AG110" s="110">
        <v>0</v>
      </c>
      <c r="AH110" s="179">
        <f t="shared" si="133"/>
        <v>14.625</v>
      </c>
      <c r="AI110" s="109">
        <f t="shared" si="134"/>
        <v>0</v>
      </c>
      <c r="AJ110" s="108">
        <f t="shared" si="135"/>
        <v>209.625</v>
      </c>
    </row>
    <row r="111" spans="1:36" ht="18.75" x14ac:dyDescent="0.3">
      <c r="A111" s="98">
        <v>120000</v>
      </c>
      <c r="B111" s="99"/>
      <c r="C111" s="99"/>
      <c r="D111" s="99"/>
      <c r="E111" s="99" t="s">
        <v>43</v>
      </c>
      <c r="F111" s="99"/>
      <c r="G111" s="99"/>
      <c r="H111" s="99"/>
      <c r="I111" s="99"/>
      <c r="J111" s="99"/>
      <c r="K111" s="100"/>
      <c r="L111" s="101"/>
      <c r="M111" s="99"/>
      <c r="N111" s="142"/>
      <c r="O111" s="135">
        <f>O112+O121</f>
        <v>4</v>
      </c>
      <c r="P111" s="102" t="s">
        <v>101</v>
      </c>
      <c r="Q111" s="102">
        <f>Q112+Q116</f>
        <v>10</v>
      </c>
      <c r="R111" s="102">
        <f t="shared" ref="R111:AJ111" si="196">R112+R116</f>
        <v>0</v>
      </c>
      <c r="S111" s="102">
        <f t="shared" si="196"/>
        <v>0</v>
      </c>
      <c r="T111" s="151">
        <f t="shared" si="196"/>
        <v>10</v>
      </c>
      <c r="U111" s="158">
        <f t="shared" si="196"/>
        <v>373.5</v>
      </c>
      <c r="V111" s="103">
        <f t="shared" si="196"/>
        <v>78.621749999999992</v>
      </c>
      <c r="W111" s="103">
        <f t="shared" si="196"/>
        <v>37.35</v>
      </c>
      <c r="X111" s="103">
        <f t="shared" si="196"/>
        <v>37.35</v>
      </c>
      <c r="Y111" s="103">
        <f t="shared" si="196"/>
        <v>11.205</v>
      </c>
      <c r="Z111" s="103">
        <f t="shared" si="196"/>
        <v>37.35</v>
      </c>
      <c r="AA111" s="168">
        <f t="shared" si="196"/>
        <v>140</v>
      </c>
      <c r="AB111" s="166">
        <f t="shared" si="196"/>
        <v>715.37675000000013</v>
      </c>
      <c r="AC111" s="103">
        <f t="shared" si="196"/>
        <v>0</v>
      </c>
      <c r="AD111" s="103">
        <f t="shared" si="196"/>
        <v>231.92</v>
      </c>
      <c r="AE111" s="103">
        <f t="shared" si="196"/>
        <v>0</v>
      </c>
      <c r="AF111" s="171">
        <f t="shared" si="196"/>
        <v>0</v>
      </c>
      <c r="AG111" s="178">
        <f t="shared" si="196"/>
        <v>0</v>
      </c>
      <c r="AH111" s="158">
        <f t="shared" si="196"/>
        <v>17.393999999999998</v>
      </c>
      <c r="AI111" s="168">
        <f t="shared" si="196"/>
        <v>0</v>
      </c>
      <c r="AJ111" s="166">
        <f t="shared" si="196"/>
        <v>964.69075000000009</v>
      </c>
    </row>
    <row r="112" spans="1:36" ht="15.75" x14ac:dyDescent="0.25">
      <c r="A112" s="65"/>
      <c r="B112" s="64">
        <v>120001</v>
      </c>
      <c r="C112" s="65"/>
      <c r="D112" s="65"/>
      <c r="E112" s="70" t="s">
        <v>148</v>
      </c>
      <c r="F112" s="65"/>
      <c r="G112" s="65"/>
      <c r="H112" s="65"/>
      <c r="I112" s="65"/>
      <c r="J112" s="65"/>
      <c r="K112" s="82"/>
      <c r="L112" s="68"/>
      <c r="M112" s="66"/>
      <c r="N112" s="139"/>
      <c r="O112" s="132">
        <v>3</v>
      </c>
      <c r="P112" s="66" t="s">
        <v>74</v>
      </c>
      <c r="Q112" s="69">
        <f>Q113+Q114+Q115</f>
        <v>10</v>
      </c>
      <c r="R112" s="69">
        <f t="shared" ref="R112:AJ112" si="197">R113+R114+R115</f>
        <v>0</v>
      </c>
      <c r="S112" s="69">
        <f t="shared" si="197"/>
        <v>0</v>
      </c>
      <c r="T112" s="149">
        <f t="shared" si="197"/>
        <v>10</v>
      </c>
      <c r="U112" s="161">
        <f t="shared" si="197"/>
        <v>373.5</v>
      </c>
      <c r="V112" s="72">
        <f t="shared" si="197"/>
        <v>78.621749999999992</v>
      </c>
      <c r="W112" s="72">
        <f t="shared" si="197"/>
        <v>37.35</v>
      </c>
      <c r="X112" s="72">
        <f t="shared" si="197"/>
        <v>37.35</v>
      </c>
      <c r="Y112" s="72">
        <f t="shared" si="197"/>
        <v>11.205</v>
      </c>
      <c r="Z112" s="72">
        <f t="shared" si="197"/>
        <v>37.35</v>
      </c>
      <c r="AA112" s="169">
        <f t="shared" si="197"/>
        <v>140</v>
      </c>
      <c r="AB112" s="75">
        <f t="shared" si="197"/>
        <v>715.37675000000013</v>
      </c>
      <c r="AC112" s="72">
        <f t="shared" si="197"/>
        <v>0</v>
      </c>
      <c r="AD112" s="72">
        <f t="shared" si="197"/>
        <v>0</v>
      </c>
      <c r="AE112" s="72">
        <f t="shared" si="197"/>
        <v>0</v>
      </c>
      <c r="AF112" s="172">
        <f t="shared" si="197"/>
        <v>0</v>
      </c>
      <c r="AG112" s="74">
        <f t="shared" si="197"/>
        <v>0</v>
      </c>
      <c r="AH112" s="161">
        <f t="shared" si="197"/>
        <v>0</v>
      </c>
      <c r="AI112" s="169">
        <f t="shared" si="197"/>
        <v>0</v>
      </c>
      <c r="AJ112" s="75">
        <f t="shared" si="197"/>
        <v>715.37675000000013</v>
      </c>
    </row>
    <row r="113" spans="1:36" x14ac:dyDescent="0.25">
      <c r="A113" s="26"/>
      <c r="B113" s="25">
        <v>120001</v>
      </c>
      <c r="C113" s="19"/>
      <c r="D113" s="19"/>
      <c r="E113" s="24" t="s">
        <v>149</v>
      </c>
      <c r="F113" s="19"/>
      <c r="G113" s="19"/>
      <c r="H113" s="21"/>
      <c r="I113" s="22"/>
      <c r="J113" s="20"/>
      <c r="K113" s="29"/>
      <c r="L113" s="28"/>
      <c r="M113" s="21"/>
      <c r="N113" s="144"/>
      <c r="O113" s="136">
        <v>2</v>
      </c>
      <c r="P113" s="21" t="s">
        <v>74</v>
      </c>
      <c r="Q113" s="60">
        <v>5</v>
      </c>
      <c r="R113" s="60">
        <v>0</v>
      </c>
      <c r="S113" s="60">
        <v>0</v>
      </c>
      <c r="T113" s="147">
        <f t="shared" si="167"/>
        <v>5</v>
      </c>
      <c r="U113" s="160">
        <f t="shared" si="168"/>
        <v>186.75</v>
      </c>
      <c r="V113" s="46">
        <f t="shared" ref="V113:Z123" si="198">$U113*V$13</f>
        <v>39.310874999999996</v>
      </c>
      <c r="W113" s="46">
        <f t="shared" si="198"/>
        <v>18.675000000000001</v>
      </c>
      <c r="X113" s="46">
        <f t="shared" si="198"/>
        <v>18.675000000000001</v>
      </c>
      <c r="Y113" s="46">
        <f t="shared" si="198"/>
        <v>5.6025</v>
      </c>
      <c r="Z113" s="46">
        <f t="shared" si="198"/>
        <v>18.675000000000001</v>
      </c>
      <c r="AA113" s="109">
        <f t="shared" si="170"/>
        <v>70</v>
      </c>
      <c r="AB113" s="108">
        <f t="shared" si="171"/>
        <v>357.68837500000006</v>
      </c>
      <c r="AC113" s="45">
        <f>($R$11*$R113)</f>
        <v>0</v>
      </c>
      <c r="AD113" s="46">
        <v>0</v>
      </c>
      <c r="AE113" s="46">
        <v>0</v>
      </c>
      <c r="AF113" s="173">
        <v>0</v>
      </c>
      <c r="AG113" s="110">
        <v>0</v>
      </c>
      <c r="AH113" s="179">
        <f t="shared" si="133"/>
        <v>0</v>
      </c>
      <c r="AI113" s="109">
        <f t="shared" si="134"/>
        <v>0</v>
      </c>
      <c r="AJ113" s="108">
        <f t="shared" si="135"/>
        <v>357.68837500000006</v>
      </c>
    </row>
    <row r="114" spans="1:36" x14ac:dyDescent="0.25">
      <c r="A114" s="26"/>
      <c r="B114" s="25">
        <v>120001</v>
      </c>
      <c r="C114" s="23"/>
      <c r="D114" s="19"/>
      <c r="E114" s="24" t="s">
        <v>150</v>
      </c>
      <c r="F114" s="19"/>
      <c r="G114" s="19"/>
      <c r="H114" s="21"/>
      <c r="I114" s="22"/>
      <c r="J114" s="20"/>
      <c r="K114" s="29"/>
      <c r="L114" s="28"/>
      <c r="M114" s="21"/>
      <c r="N114" s="144"/>
      <c r="O114" s="136">
        <v>1</v>
      </c>
      <c r="P114" s="21" t="s">
        <v>74</v>
      </c>
      <c r="Q114" s="60">
        <v>2.5</v>
      </c>
      <c r="R114" s="60">
        <v>0</v>
      </c>
      <c r="S114" s="60">
        <v>0</v>
      </c>
      <c r="T114" s="147">
        <f t="shared" si="167"/>
        <v>2.5</v>
      </c>
      <c r="U114" s="160">
        <f t="shared" si="168"/>
        <v>93.375</v>
      </c>
      <c r="V114" s="46">
        <f t="shared" si="198"/>
        <v>19.655437499999998</v>
      </c>
      <c r="W114" s="46">
        <f t="shared" si="198"/>
        <v>9.3375000000000004</v>
      </c>
      <c r="X114" s="46">
        <f t="shared" si="198"/>
        <v>9.3375000000000004</v>
      </c>
      <c r="Y114" s="46">
        <f t="shared" si="198"/>
        <v>2.80125</v>
      </c>
      <c r="Z114" s="46">
        <f t="shared" si="198"/>
        <v>9.3375000000000004</v>
      </c>
      <c r="AA114" s="109">
        <f t="shared" si="170"/>
        <v>35</v>
      </c>
      <c r="AB114" s="108">
        <f t="shared" si="171"/>
        <v>178.84418750000003</v>
      </c>
      <c r="AC114" s="45">
        <f>($R$11*$R114)</f>
        <v>0</v>
      </c>
      <c r="AD114" s="46">
        <v>0</v>
      </c>
      <c r="AE114" s="46">
        <v>0</v>
      </c>
      <c r="AF114" s="173">
        <v>0</v>
      </c>
      <c r="AG114" s="110">
        <v>0</v>
      </c>
      <c r="AH114" s="179">
        <f t="shared" si="133"/>
        <v>0</v>
      </c>
      <c r="AI114" s="109">
        <f t="shared" si="134"/>
        <v>0</v>
      </c>
      <c r="AJ114" s="108">
        <f t="shared" si="135"/>
        <v>178.84418750000003</v>
      </c>
    </row>
    <row r="115" spans="1:36" x14ac:dyDescent="0.25">
      <c r="A115" s="26"/>
      <c r="B115" s="25">
        <v>120001</v>
      </c>
      <c r="C115" s="19"/>
      <c r="D115" s="19"/>
      <c r="E115" s="24" t="s">
        <v>151</v>
      </c>
      <c r="F115" s="19"/>
      <c r="G115" s="19"/>
      <c r="H115" s="21"/>
      <c r="I115" s="22"/>
      <c r="J115" s="20"/>
      <c r="K115" s="29"/>
      <c r="L115" s="28"/>
      <c r="M115" s="21"/>
      <c r="N115" s="144"/>
      <c r="O115" s="136">
        <v>1</v>
      </c>
      <c r="P115" s="21" t="s">
        <v>74</v>
      </c>
      <c r="Q115" s="60">
        <v>2.5</v>
      </c>
      <c r="R115" s="60">
        <v>0</v>
      </c>
      <c r="S115" s="60">
        <v>0</v>
      </c>
      <c r="T115" s="147">
        <f t="shared" si="167"/>
        <v>2.5</v>
      </c>
      <c r="U115" s="160">
        <f t="shared" si="168"/>
        <v>93.375</v>
      </c>
      <c r="V115" s="46">
        <f t="shared" si="198"/>
        <v>19.655437499999998</v>
      </c>
      <c r="W115" s="46">
        <f t="shared" si="198"/>
        <v>9.3375000000000004</v>
      </c>
      <c r="X115" s="46">
        <f t="shared" si="198"/>
        <v>9.3375000000000004</v>
      </c>
      <c r="Y115" s="46">
        <f t="shared" si="198"/>
        <v>2.80125</v>
      </c>
      <c r="Z115" s="46">
        <f t="shared" si="198"/>
        <v>9.3375000000000004</v>
      </c>
      <c r="AA115" s="109">
        <f t="shared" si="170"/>
        <v>35</v>
      </c>
      <c r="AB115" s="108">
        <f t="shared" si="171"/>
        <v>178.84418750000003</v>
      </c>
      <c r="AC115" s="45">
        <f>($R$11*$R115)</f>
        <v>0</v>
      </c>
      <c r="AD115" s="46">
        <v>0</v>
      </c>
      <c r="AE115" s="46">
        <v>0</v>
      </c>
      <c r="AF115" s="173">
        <v>0</v>
      </c>
      <c r="AG115" s="110">
        <v>0</v>
      </c>
      <c r="AH115" s="179">
        <f>(AD$13*AD115)+(AC$13*AC115)+(AE$13*AE115)+(AF$13*AF115)</f>
        <v>0</v>
      </c>
      <c r="AI115" s="109">
        <f>($AD115*AI$13)+($AE115*AI$11)</f>
        <v>0</v>
      </c>
      <c r="AJ115" s="108">
        <f>SUM(AB115:AI115)</f>
        <v>178.84418750000003</v>
      </c>
    </row>
    <row r="116" spans="1:36" ht="15.75" x14ac:dyDescent="0.25">
      <c r="A116" s="65"/>
      <c r="B116" s="64">
        <v>129999</v>
      </c>
      <c r="C116" s="65"/>
      <c r="D116" s="65"/>
      <c r="E116" s="70" t="s">
        <v>19</v>
      </c>
      <c r="F116" s="65"/>
      <c r="G116" s="65"/>
      <c r="H116" s="65"/>
      <c r="I116" s="65"/>
      <c r="J116" s="65"/>
      <c r="K116" s="82"/>
      <c r="L116" s="68"/>
      <c r="M116" s="66"/>
      <c r="N116" s="139"/>
      <c r="O116" s="132">
        <v>1</v>
      </c>
      <c r="P116" s="66" t="s">
        <v>74</v>
      </c>
      <c r="Q116" s="69">
        <f>Q117</f>
        <v>0</v>
      </c>
      <c r="R116" s="69">
        <f t="shared" ref="R116:AJ116" si="199">R117</f>
        <v>0</v>
      </c>
      <c r="S116" s="69">
        <f t="shared" si="199"/>
        <v>0</v>
      </c>
      <c r="T116" s="149">
        <f t="shared" si="199"/>
        <v>0</v>
      </c>
      <c r="U116" s="161">
        <f t="shared" si="199"/>
        <v>0</v>
      </c>
      <c r="V116" s="72">
        <f t="shared" si="199"/>
        <v>0</v>
      </c>
      <c r="W116" s="72">
        <f t="shared" si="199"/>
        <v>0</v>
      </c>
      <c r="X116" s="72">
        <f t="shared" si="199"/>
        <v>0</v>
      </c>
      <c r="Y116" s="72">
        <f t="shared" si="199"/>
        <v>0</v>
      </c>
      <c r="Z116" s="72">
        <f t="shared" si="199"/>
        <v>0</v>
      </c>
      <c r="AA116" s="169">
        <f t="shared" si="199"/>
        <v>0</v>
      </c>
      <c r="AB116" s="75">
        <f t="shared" si="199"/>
        <v>0</v>
      </c>
      <c r="AC116" s="72">
        <f t="shared" si="199"/>
        <v>0</v>
      </c>
      <c r="AD116" s="72">
        <f t="shared" si="199"/>
        <v>231.92</v>
      </c>
      <c r="AE116" s="72">
        <f t="shared" si="199"/>
        <v>0</v>
      </c>
      <c r="AF116" s="172">
        <f t="shared" si="199"/>
        <v>0</v>
      </c>
      <c r="AG116" s="74">
        <f t="shared" si="199"/>
        <v>0</v>
      </c>
      <c r="AH116" s="161">
        <f t="shared" si="199"/>
        <v>17.393999999999998</v>
      </c>
      <c r="AI116" s="169">
        <f t="shared" si="199"/>
        <v>0</v>
      </c>
      <c r="AJ116" s="75">
        <f t="shared" si="199"/>
        <v>249.31399999999999</v>
      </c>
    </row>
    <row r="117" spans="1:36" x14ac:dyDescent="0.25">
      <c r="A117" s="47"/>
      <c r="B117" s="43">
        <v>129999</v>
      </c>
      <c r="C117" s="41"/>
      <c r="D117" s="41"/>
      <c r="E117" s="42" t="s">
        <v>152</v>
      </c>
      <c r="F117" s="41"/>
      <c r="G117" s="41"/>
      <c r="H117" s="95"/>
      <c r="I117" s="96"/>
      <c r="J117" s="92"/>
      <c r="K117" s="93"/>
      <c r="L117" s="94"/>
      <c r="M117" s="95"/>
      <c r="N117" s="143"/>
      <c r="O117" s="59">
        <v>1</v>
      </c>
      <c r="P117" s="95" t="s">
        <v>108</v>
      </c>
      <c r="Q117" s="60">
        <v>0</v>
      </c>
      <c r="R117" s="60">
        <v>0</v>
      </c>
      <c r="S117" s="60">
        <v>0</v>
      </c>
      <c r="T117" s="147">
        <f t="shared" si="167"/>
        <v>0</v>
      </c>
      <c r="U117" s="160">
        <f t="shared" si="168"/>
        <v>0</v>
      </c>
      <c r="V117" s="46">
        <f t="shared" si="198"/>
        <v>0</v>
      </c>
      <c r="W117" s="46">
        <f t="shared" si="198"/>
        <v>0</v>
      </c>
      <c r="X117" s="46">
        <f t="shared" si="198"/>
        <v>0</v>
      </c>
      <c r="Y117" s="46">
        <f t="shared" si="198"/>
        <v>0</v>
      </c>
      <c r="Z117" s="46">
        <f t="shared" si="198"/>
        <v>0</v>
      </c>
      <c r="AA117" s="109">
        <f t="shared" si="170"/>
        <v>0</v>
      </c>
      <c r="AB117" s="108">
        <f t="shared" si="171"/>
        <v>0</v>
      </c>
      <c r="AC117" s="45">
        <f>($R$11*$R117)</f>
        <v>0</v>
      </c>
      <c r="AD117" s="46">
        <v>231.92</v>
      </c>
      <c r="AE117" s="46">
        <v>0</v>
      </c>
      <c r="AF117" s="173">
        <v>0</v>
      </c>
      <c r="AG117" s="110">
        <v>0</v>
      </c>
      <c r="AH117" s="179">
        <f>(AD$13*AD117)+(AC$13*AC117)+(AE$13*AE117)+(AF$13*AF117)</f>
        <v>17.393999999999998</v>
      </c>
      <c r="AI117" s="109">
        <f>($AD117*AI$13)+($AE117*AI$11)</f>
        <v>0</v>
      </c>
      <c r="AJ117" s="108">
        <f>SUM(AB117:AI117)</f>
        <v>249.31399999999999</v>
      </c>
    </row>
    <row r="118" spans="1:36" ht="18.75" x14ac:dyDescent="0.3">
      <c r="A118" s="98">
        <v>180000</v>
      </c>
      <c r="B118" s="99"/>
      <c r="C118" s="99"/>
      <c r="D118" s="99"/>
      <c r="E118" s="99" t="s">
        <v>44</v>
      </c>
      <c r="F118" s="99"/>
      <c r="G118" s="99"/>
      <c r="H118" s="99"/>
      <c r="I118" s="99"/>
      <c r="J118" s="99"/>
      <c r="K118" s="100"/>
      <c r="L118" s="101"/>
      <c r="M118" s="99"/>
      <c r="N118" s="142"/>
      <c r="O118" s="135">
        <v>1</v>
      </c>
      <c r="P118" s="102" t="s">
        <v>74</v>
      </c>
      <c r="Q118" s="102">
        <f>Q119</f>
        <v>100</v>
      </c>
      <c r="R118" s="102">
        <f t="shared" ref="R118:AJ119" si="200">R119</f>
        <v>0</v>
      </c>
      <c r="S118" s="102">
        <f t="shared" si="200"/>
        <v>0</v>
      </c>
      <c r="T118" s="151">
        <f t="shared" si="200"/>
        <v>100</v>
      </c>
      <c r="U118" s="158">
        <f t="shared" si="200"/>
        <v>2750</v>
      </c>
      <c r="V118" s="103">
        <f t="shared" si="200"/>
        <v>578.875</v>
      </c>
      <c r="W118" s="103">
        <f t="shared" si="200"/>
        <v>275</v>
      </c>
      <c r="X118" s="103">
        <f t="shared" si="200"/>
        <v>275</v>
      </c>
      <c r="Y118" s="103">
        <f t="shared" si="200"/>
        <v>82.5</v>
      </c>
      <c r="Z118" s="103">
        <f t="shared" si="200"/>
        <v>275</v>
      </c>
      <c r="AA118" s="168">
        <f t="shared" si="200"/>
        <v>1400</v>
      </c>
      <c r="AB118" s="166">
        <f t="shared" si="200"/>
        <v>5636.375</v>
      </c>
      <c r="AC118" s="103">
        <f t="shared" si="200"/>
        <v>0</v>
      </c>
      <c r="AD118" s="103">
        <f t="shared" si="200"/>
        <v>0</v>
      </c>
      <c r="AE118" s="103">
        <f t="shared" si="200"/>
        <v>0</v>
      </c>
      <c r="AF118" s="171">
        <f t="shared" si="200"/>
        <v>0</v>
      </c>
      <c r="AG118" s="178">
        <f t="shared" si="200"/>
        <v>0</v>
      </c>
      <c r="AH118" s="158">
        <f t="shared" si="200"/>
        <v>0</v>
      </c>
      <c r="AI118" s="168">
        <f t="shared" si="200"/>
        <v>0</v>
      </c>
      <c r="AJ118" s="166">
        <f t="shared" si="200"/>
        <v>5636.375</v>
      </c>
    </row>
    <row r="119" spans="1:36" ht="16.5" thickBot="1" x14ac:dyDescent="0.3">
      <c r="A119" s="65"/>
      <c r="B119" s="64">
        <v>180002</v>
      </c>
      <c r="C119" s="65"/>
      <c r="D119" s="65"/>
      <c r="E119" s="70" t="s">
        <v>55</v>
      </c>
      <c r="F119" s="65"/>
      <c r="G119" s="65"/>
      <c r="H119" s="65"/>
      <c r="I119" s="65"/>
      <c r="J119" s="65"/>
      <c r="K119" s="82"/>
      <c r="L119" s="68"/>
      <c r="M119" s="66"/>
      <c r="N119" s="139"/>
      <c r="O119" s="132">
        <v>2</v>
      </c>
      <c r="P119" s="66" t="s">
        <v>153</v>
      </c>
      <c r="Q119" s="69">
        <f>Q120</f>
        <v>100</v>
      </c>
      <c r="R119" s="69">
        <f t="shared" si="200"/>
        <v>0</v>
      </c>
      <c r="S119" s="69">
        <f t="shared" si="200"/>
        <v>0</v>
      </c>
      <c r="T119" s="149">
        <f t="shared" si="200"/>
        <v>100</v>
      </c>
      <c r="U119" s="161">
        <f t="shared" si="200"/>
        <v>2750</v>
      </c>
      <c r="V119" s="72">
        <f t="shared" si="200"/>
        <v>578.875</v>
      </c>
      <c r="W119" s="72">
        <f t="shared" si="200"/>
        <v>275</v>
      </c>
      <c r="X119" s="72">
        <f t="shared" si="200"/>
        <v>275</v>
      </c>
      <c r="Y119" s="72">
        <f t="shared" si="200"/>
        <v>82.5</v>
      </c>
      <c r="Z119" s="72">
        <f t="shared" si="200"/>
        <v>275</v>
      </c>
      <c r="AA119" s="169">
        <f t="shared" si="200"/>
        <v>1400</v>
      </c>
      <c r="AB119" s="75">
        <f t="shared" si="200"/>
        <v>5636.375</v>
      </c>
      <c r="AC119" s="72">
        <f t="shared" si="200"/>
        <v>0</v>
      </c>
      <c r="AD119" s="72">
        <f t="shared" si="200"/>
        <v>0</v>
      </c>
      <c r="AE119" s="72">
        <f t="shared" si="200"/>
        <v>0</v>
      </c>
      <c r="AF119" s="172">
        <f t="shared" si="200"/>
        <v>0</v>
      </c>
      <c r="AG119" s="74">
        <f t="shared" si="200"/>
        <v>0</v>
      </c>
      <c r="AH119" s="161">
        <f t="shared" si="200"/>
        <v>0</v>
      </c>
      <c r="AI119" s="169">
        <f t="shared" si="200"/>
        <v>0</v>
      </c>
      <c r="AJ119" s="75">
        <f t="shared" si="200"/>
        <v>5636.375</v>
      </c>
    </row>
    <row r="120" spans="1:36" ht="15.75" thickBot="1" x14ac:dyDescent="0.3">
      <c r="A120" s="26"/>
      <c r="B120" s="44">
        <v>180002</v>
      </c>
      <c r="C120" s="41"/>
      <c r="D120" s="41"/>
      <c r="E120" s="43" t="s">
        <v>154</v>
      </c>
      <c r="F120" s="19"/>
      <c r="G120" s="19"/>
      <c r="H120" s="19"/>
      <c r="I120" s="19"/>
      <c r="J120" s="19"/>
      <c r="K120" s="27"/>
      <c r="L120" s="58">
        <v>27.5</v>
      </c>
      <c r="M120" s="58">
        <v>14</v>
      </c>
      <c r="N120" s="140"/>
      <c r="O120" s="133">
        <v>2</v>
      </c>
      <c r="P120" s="42" t="s">
        <v>153</v>
      </c>
      <c r="Q120" s="59">
        <v>100</v>
      </c>
      <c r="R120" s="60">
        <v>0</v>
      </c>
      <c r="S120" s="60">
        <v>0</v>
      </c>
      <c r="T120" s="147">
        <f t="shared" ref="T120" si="201">SUM(Q120,R120,S120)</f>
        <v>100</v>
      </c>
      <c r="U120" s="155">
        <f t="shared" ref="U120" si="202">($Q120*$L120)+((R120*$R$13))</f>
        <v>2750</v>
      </c>
      <c r="V120" s="77">
        <f t="shared" ref="V120:Z120" si="203">$U120*V$13</f>
        <v>578.875</v>
      </c>
      <c r="W120" s="77">
        <f t="shared" si="203"/>
        <v>275</v>
      </c>
      <c r="X120" s="77">
        <f t="shared" si="203"/>
        <v>275</v>
      </c>
      <c r="Y120" s="77">
        <f t="shared" si="203"/>
        <v>82.5</v>
      </c>
      <c r="Z120" s="77">
        <f t="shared" si="203"/>
        <v>275</v>
      </c>
      <c r="AA120" s="78">
        <f t="shared" ref="AA120" si="204">($Q120+$R120)*$M120</f>
        <v>1400</v>
      </c>
      <c r="AB120" s="76">
        <f t="shared" ref="AB120" si="205">SUM(U120:AA120)</f>
        <v>5636.375</v>
      </c>
      <c r="AC120" s="79">
        <f t="shared" ref="AC120" si="206">($R$11*$R120)</f>
        <v>0</v>
      </c>
      <c r="AD120" s="77">
        <v>0</v>
      </c>
      <c r="AE120" s="77">
        <v>0</v>
      </c>
      <c r="AF120" s="170">
        <v>0</v>
      </c>
      <c r="AG120" s="80">
        <v>0</v>
      </c>
      <c r="AH120" s="156">
        <f t="shared" ref="AH120" si="207">(AD$13*AD120)+(AC$13*AC120)+(AE$13*AE120)+(AF$13*AF120)</f>
        <v>0</v>
      </c>
      <c r="AI120" s="78">
        <f t="shared" ref="AI120" si="208">($AD120*AI$13)+($AE120*AI$11)</f>
        <v>0</v>
      </c>
      <c r="AJ120" s="76">
        <f t="shared" ref="AJ120" si="209">SUM(AB120:AI120)</f>
        <v>5636.375</v>
      </c>
    </row>
    <row r="121" spans="1:36" ht="18.75" x14ac:dyDescent="0.3">
      <c r="A121" s="98">
        <v>190000</v>
      </c>
      <c r="B121" s="99"/>
      <c r="C121" s="99"/>
      <c r="D121" s="99"/>
      <c r="E121" s="99" t="s">
        <v>27</v>
      </c>
      <c r="F121" s="99"/>
      <c r="G121" s="99"/>
      <c r="H121" s="99"/>
      <c r="I121" s="99"/>
      <c r="J121" s="99"/>
      <c r="K121" s="100"/>
      <c r="L121" s="101"/>
      <c r="M121" s="99"/>
      <c r="N121" s="142"/>
      <c r="O121" s="135">
        <v>1</v>
      </c>
      <c r="P121" s="102" t="s">
        <v>74</v>
      </c>
      <c r="Q121" s="102">
        <f>Q122+Q124+Q127</f>
        <v>40</v>
      </c>
      <c r="R121" s="102">
        <f t="shared" ref="R121:AJ121" si="210">R122+R124+R127</f>
        <v>10</v>
      </c>
      <c r="S121" s="102">
        <f t="shared" si="210"/>
        <v>0</v>
      </c>
      <c r="T121" s="151">
        <f t="shared" si="210"/>
        <v>50</v>
      </c>
      <c r="U121" s="158">
        <f t="shared" si="210"/>
        <v>1923.5</v>
      </c>
      <c r="V121" s="103">
        <f t="shared" si="210"/>
        <v>404.89675</v>
      </c>
      <c r="W121" s="103">
        <f t="shared" si="210"/>
        <v>192.35000000000002</v>
      </c>
      <c r="X121" s="103">
        <f t="shared" si="210"/>
        <v>192.35000000000002</v>
      </c>
      <c r="Y121" s="103">
        <f t="shared" si="210"/>
        <v>57.704999999999998</v>
      </c>
      <c r="Z121" s="103">
        <f t="shared" si="210"/>
        <v>192.35000000000002</v>
      </c>
      <c r="AA121" s="168">
        <f t="shared" si="210"/>
        <v>700</v>
      </c>
      <c r="AB121" s="166">
        <f t="shared" si="210"/>
        <v>3663.1517500000004</v>
      </c>
      <c r="AC121" s="103">
        <f t="shared" si="210"/>
        <v>150</v>
      </c>
      <c r="AD121" s="103">
        <f t="shared" si="210"/>
        <v>0</v>
      </c>
      <c r="AE121" s="103">
        <f t="shared" si="210"/>
        <v>0</v>
      </c>
      <c r="AF121" s="171">
        <f t="shared" si="210"/>
        <v>0</v>
      </c>
      <c r="AG121" s="178">
        <f t="shared" si="210"/>
        <v>1900</v>
      </c>
      <c r="AH121" s="158">
        <f t="shared" si="210"/>
        <v>15</v>
      </c>
      <c r="AI121" s="168">
        <f t="shared" si="210"/>
        <v>0</v>
      </c>
      <c r="AJ121" s="166">
        <f t="shared" si="210"/>
        <v>5728.1517500000009</v>
      </c>
    </row>
    <row r="122" spans="1:36" ht="15.75" x14ac:dyDescent="0.25">
      <c r="A122" s="65"/>
      <c r="B122" s="64">
        <v>190001</v>
      </c>
      <c r="C122" s="65"/>
      <c r="D122" s="65"/>
      <c r="E122" s="70" t="s">
        <v>52</v>
      </c>
      <c r="F122" s="65"/>
      <c r="G122" s="65"/>
      <c r="H122" s="65"/>
      <c r="I122" s="65"/>
      <c r="J122" s="65"/>
      <c r="K122" s="82"/>
      <c r="L122" s="68"/>
      <c r="M122" s="66"/>
      <c r="N122" s="139"/>
      <c r="O122" s="132">
        <v>1</v>
      </c>
      <c r="P122" s="66" t="s">
        <v>74</v>
      </c>
      <c r="Q122" s="69">
        <f>Q123</f>
        <v>20</v>
      </c>
      <c r="R122" s="69">
        <f t="shared" ref="R122:AJ122" si="211">R123</f>
        <v>0</v>
      </c>
      <c r="S122" s="69">
        <f t="shared" si="211"/>
        <v>0</v>
      </c>
      <c r="T122" s="149">
        <f t="shared" si="211"/>
        <v>20</v>
      </c>
      <c r="U122" s="161">
        <f t="shared" si="211"/>
        <v>747</v>
      </c>
      <c r="V122" s="72">
        <f t="shared" si="211"/>
        <v>157.24349999999998</v>
      </c>
      <c r="W122" s="72">
        <f t="shared" si="211"/>
        <v>74.7</v>
      </c>
      <c r="X122" s="72">
        <f t="shared" si="211"/>
        <v>74.7</v>
      </c>
      <c r="Y122" s="72">
        <f t="shared" si="211"/>
        <v>22.41</v>
      </c>
      <c r="Z122" s="72">
        <f t="shared" si="211"/>
        <v>74.7</v>
      </c>
      <c r="AA122" s="169">
        <f t="shared" si="211"/>
        <v>280</v>
      </c>
      <c r="AB122" s="75">
        <f t="shared" si="211"/>
        <v>1430.7535000000003</v>
      </c>
      <c r="AC122" s="72">
        <f t="shared" si="211"/>
        <v>0</v>
      </c>
      <c r="AD122" s="72">
        <f t="shared" si="211"/>
        <v>0</v>
      </c>
      <c r="AE122" s="72">
        <f t="shared" si="211"/>
        <v>0</v>
      </c>
      <c r="AF122" s="172">
        <f t="shared" si="211"/>
        <v>0</v>
      </c>
      <c r="AG122" s="74">
        <f t="shared" si="211"/>
        <v>0</v>
      </c>
      <c r="AH122" s="161">
        <f t="shared" si="211"/>
        <v>0</v>
      </c>
      <c r="AI122" s="169">
        <f t="shared" si="211"/>
        <v>0</v>
      </c>
      <c r="AJ122" s="75">
        <f t="shared" si="211"/>
        <v>1430.7535000000003</v>
      </c>
    </row>
    <row r="123" spans="1:36" x14ac:dyDescent="0.25">
      <c r="A123" s="47"/>
      <c r="B123" s="43">
        <v>190001</v>
      </c>
      <c r="C123" s="47"/>
      <c r="D123" s="47"/>
      <c r="E123" s="43" t="s">
        <v>155</v>
      </c>
      <c r="F123" s="41"/>
      <c r="G123" s="41"/>
      <c r="H123" s="41"/>
      <c r="I123" s="41"/>
      <c r="J123" s="41"/>
      <c r="K123" s="117"/>
      <c r="L123" s="94"/>
      <c r="M123" s="95"/>
      <c r="N123" s="143"/>
      <c r="O123" s="59">
        <v>1</v>
      </c>
      <c r="P123" s="95" t="s">
        <v>74</v>
      </c>
      <c r="Q123" s="60">
        <v>20</v>
      </c>
      <c r="R123" s="60">
        <v>0</v>
      </c>
      <c r="S123" s="60">
        <v>0</v>
      </c>
      <c r="T123" s="147">
        <f t="shared" si="167"/>
        <v>20</v>
      </c>
      <c r="U123" s="160">
        <f t="shared" si="168"/>
        <v>747</v>
      </c>
      <c r="V123" s="46">
        <f t="shared" si="198"/>
        <v>157.24349999999998</v>
      </c>
      <c r="W123" s="46">
        <f t="shared" si="198"/>
        <v>74.7</v>
      </c>
      <c r="X123" s="46">
        <f t="shared" si="198"/>
        <v>74.7</v>
      </c>
      <c r="Y123" s="46">
        <f t="shared" si="198"/>
        <v>22.41</v>
      </c>
      <c r="Z123" s="46">
        <f t="shared" si="198"/>
        <v>74.7</v>
      </c>
      <c r="AA123" s="109">
        <f t="shared" si="170"/>
        <v>280</v>
      </c>
      <c r="AB123" s="108">
        <f t="shared" si="171"/>
        <v>1430.7535000000003</v>
      </c>
      <c r="AC123" s="45">
        <f>($R$11*$R123)</f>
        <v>0</v>
      </c>
      <c r="AD123" s="46">
        <v>0</v>
      </c>
      <c r="AE123" s="46">
        <v>0</v>
      </c>
      <c r="AF123" s="173">
        <v>0</v>
      </c>
      <c r="AG123" s="110">
        <v>0</v>
      </c>
      <c r="AH123" s="179">
        <f>(AD$13*AD123)+(AC$13*AC123)+(AE$13*AE123)+(AF$13*AF123)</f>
        <v>0</v>
      </c>
      <c r="AI123" s="109">
        <f>($AD123*AI$13)+($AE123*AI$11)</f>
        <v>0</v>
      </c>
      <c r="AJ123" s="108">
        <f>SUM(AB123:AI123)</f>
        <v>1430.7535000000003</v>
      </c>
    </row>
    <row r="124" spans="1:36" ht="16.5" thickBot="1" x14ac:dyDescent="0.3">
      <c r="A124" s="65"/>
      <c r="B124" s="64">
        <v>190004</v>
      </c>
      <c r="C124" s="65"/>
      <c r="D124" s="65"/>
      <c r="E124" s="70" t="s">
        <v>156</v>
      </c>
      <c r="F124" s="65"/>
      <c r="G124" s="65"/>
      <c r="H124" s="65"/>
      <c r="I124" s="65"/>
      <c r="J124" s="65"/>
      <c r="K124" s="82"/>
      <c r="L124" s="68"/>
      <c r="M124" s="66"/>
      <c r="N124" s="139"/>
      <c r="O124" s="132">
        <v>1</v>
      </c>
      <c r="P124" s="66" t="s">
        <v>74</v>
      </c>
      <c r="Q124" s="69">
        <f>Q125+Q126</f>
        <v>20</v>
      </c>
      <c r="R124" s="69">
        <f t="shared" ref="R124:AJ124" si="212">R125+R126</f>
        <v>10</v>
      </c>
      <c r="S124" s="69">
        <f t="shared" si="212"/>
        <v>0</v>
      </c>
      <c r="T124" s="149">
        <f t="shared" si="212"/>
        <v>30</v>
      </c>
      <c r="U124" s="161">
        <f t="shared" si="212"/>
        <v>1176.5</v>
      </c>
      <c r="V124" s="72">
        <f t="shared" si="212"/>
        <v>247.65324999999999</v>
      </c>
      <c r="W124" s="72">
        <f t="shared" si="212"/>
        <v>117.65</v>
      </c>
      <c r="X124" s="72">
        <f t="shared" si="212"/>
        <v>117.65</v>
      </c>
      <c r="Y124" s="72">
        <f t="shared" si="212"/>
        <v>35.295000000000002</v>
      </c>
      <c r="Z124" s="72">
        <f t="shared" si="212"/>
        <v>117.65</v>
      </c>
      <c r="AA124" s="169">
        <f t="shared" si="212"/>
        <v>420</v>
      </c>
      <c r="AB124" s="75">
        <f t="shared" si="212"/>
        <v>2232.3982500000002</v>
      </c>
      <c r="AC124" s="72">
        <f t="shared" si="212"/>
        <v>150</v>
      </c>
      <c r="AD124" s="72">
        <f t="shared" si="212"/>
        <v>0</v>
      </c>
      <c r="AE124" s="72">
        <f t="shared" si="212"/>
        <v>0</v>
      </c>
      <c r="AF124" s="172">
        <f t="shared" si="212"/>
        <v>0</v>
      </c>
      <c r="AG124" s="74">
        <f t="shared" si="212"/>
        <v>0</v>
      </c>
      <c r="AH124" s="161">
        <f t="shared" si="212"/>
        <v>15</v>
      </c>
      <c r="AI124" s="169">
        <f t="shared" si="212"/>
        <v>0</v>
      </c>
      <c r="AJ124" s="75">
        <f t="shared" si="212"/>
        <v>2397.3982500000002</v>
      </c>
    </row>
    <row r="125" spans="1:36" ht="15.75" thickBot="1" x14ac:dyDescent="0.3">
      <c r="A125" s="26"/>
      <c r="B125" s="44">
        <v>190004</v>
      </c>
      <c r="C125" s="41"/>
      <c r="D125" s="41"/>
      <c r="E125" s="43" t="s">
        <v>157</v>
      </c>
      <c r="F125" s="19"/>
      <c r="G125" s="19"/>
      <c r="H125" s="19"/>
      <c r="I125" s="19"/>
      <c r="J125" s="19"/>
      <c r="K125" s="27"/>
      <c r="L125" s="58">
        <v>39.6</v>
      </c>
      <c r="M125" s="58">
        <v>14</v>
      </c>
      <c r="N125" s="140"/>
      <c r="O125" s="133">
        <v>2</v>
      </c>
      <c r="P125" s="42" t="s">
        <v>153</v>
      </c>
      <c r="Q125" s="59">
        <v>10</v>
      </c>
      <c r="R125" s="60">
        <v>0</v>
      </c>
      <c r="S125" s="60">
        <v>0</v>
      </c>
      <c r="T125" s="147">
        <f t="shared" ref="T125" si="213">SUM(Q125,R125,S125)</f>
        <v>10</v>
      </c>
      <c r="U125" s="155">
        <f t="shared" ref="U125" si="214">($Q125*$L125)+((R125*$R$13))</f>
        <v>396</v>
      </c>
      <c r="V125" s="77">
        <f t="shared" ref="V125:Z125" si="215">$U125*V$13</f>
        <v>83.358000000000004</v>
      </c>
      <c r="W125" s="77">
        <f t="shared" si="215"/>
        <v>39.6</v>
      </c>
      <c r="X125" s="77">
        <f t="shared" si="215"/>
        <v>39.6</v>
      </c>
      <c r="Y125" s="77">
        <f t="shared" si="215"/>
        <v>11.879999999999999</v>
      </c>
      <c r="Z125" s="77">
        <f t="shared" si="215"/>
        <v>39.6</v>
      </c>
      <c r="AA125" s="78">
        <f t="shared" ref="AA125" si="216">($Q125+$R125)*$M125</f>
        <v>140</v>
      </c>
      <c r="AB125" s="76">
        <f t="shared" ref="AB125" si="217">SUM(U125:AA125)</f>
        <v>750.03800000000001</v>
      </c>
      <c r="AC125" s="79">
        <f t="shared" ref="AC125" si="218">($R$11*$R125)</f>
        <v>0</v>
      </c>
      <c r="AD125" s="77">
        <v>0</v>
      </c>
      <c r="AE125" s="77">
        <v>0</v>
      </c>
      <c r="AF125" s="170">
        <v>0</v>
      </c>
      <c r="AG125" s="80">
        <v>0</v>
      </c>
      <c r="AH125" s="156">
        <f t="shared" ref="AH125" si="219">(AD$13*AD125)+(AC$13*AC125)+(AE$13*AE125)+(AF$13*AF125)</f>
        <v>0</v>
      </c>
      <c r="AI125" s="78">
        <f t="shared" ref="AI125" si="220">($AD125*AI$13)+($AE125*AI$11)</f>
        <v>0</v>
      </c>
      <c r="AJ125" s="76">
        <f t="shared" ref="AJ125" si="221">SUM(AB125:AI125)</f>
        <v>750.03800000000001</v>
      </c>
    </row>
    <row r="126" spans="1:36" x14ac:dyDescent="0.25">
      <c r="A126" s="26"/>
      <c r="B126" s="43">
        <v>190004</v>
      </c>
      <c r="C126" s="19"/>
      <c r="D126" s="19"/>
      <c r="E126" s="42" t="s">
        <v>158</v>
      </c>
      <c r="F126" s="19"/>
      <c r="G126" s="21"/>
      <c r="H126" s="21"/>
      <c r="I126" s="22"/>
      <c r="J126" s="19"/>
      <c r="K126" s="116"/>
      <c r="L126" s="28"/>
      <c r="M126" s="21"/>
      <c r="N126" s="144"/>
      <c r="O126" s="136">
        <v>1</v>
      </c>
      <c r="P126" s="21" t="s">
        <v>8</v>
      </c>
      <c r="Q126" s="60">
        <v>10</v>
      </c>
      <c r="R126" s="60">
        <v>10</v>
      </c>
      <c r="S126" s="60">
        <v>0</v>
      </c>
      <c r="T126" s="152">
        <f t="shared" ref="T126:T128" si="222">SUM(Q126,R126,S126)</f>
        <v>20</v>
      </c>
      <c r="U126" s="162">
        <f t="shared" ref="U126:U128" si="223">($Q126*$U$13)+((R126*$R$13))</f>
        <v>780.5</v>
      </c>
      <c r="V126" s="112">
        <f t="shared" ref="V126:Z128" si="224">$U126*V$13</f>
        <v>164.29524999999998</v>
      </c>
      <c r="W126" s="112">
        <f t="shared" si="224"/>
        <v>78.050000000000011</v>
      </c>
      <c r="X126" s="112">
        <f t="shared" si="224"/>
        <v>78.050000000000011</v>
      </c>
      <c r="Y126" s="112">
        <f t="shared" si="224"/>
        <v>23.414999999999999</v>
      </c>
      <c r="Z126" s="112">
        <f t="shared" si="224"/>
        <v>78.050000000000011</v>
      </c>
      <c r="AA126" s="113">
        <f>($Q126+$R126)*AA$13</f>
        <v>280</v>
      </c>
      <c r="AB126" s="111">
        <f t="shared" ref="AB126:AB128" si="225">SUM(U126:AA126)</f>
        <v>1482.36025</v>
      </c>
      <c r="AC126" s="45">
        <f>($R$11*$R126)</f>
        <v>150</v>
      </c>
      <c r="AD126" s="114">
        <v>0</v>
      </c>
      <c r="AE126" s="114">
        <v>0</v>
      </c>
      <c r="AF126" s="174">
        <v>0</v>
      </c>
      <c r="AG126" s="115">
        <v>0</v>
      </c>
      <c r="AH126" s="180">
        <f t="shared" ref="AH126:AH128" si="226">(AD$13*AD126)+(AC$13*AC126)+(AE$13*AE126)+(AF$13*AF126)</f>
        <v>15</v>
      </c>
      <c r="AI126" s="113">
        <f t="shared" ref="AI126:AI128" si="227">($AD126*AI$13)+($AE126*AI$11)</f>
        <v>0</v>
      </c>
      <c r="AJ126" s="111">
        <f t="shared" ref="AJ126:AJ128" si="228">SUM(AB126:AI126)</f>
        <v>1647.36025</v>
      </c>
    </row>
    <row r="127" spans="1:36" ht="15.75" x14ac:dyDescent="0.25">
      <c r="A127" s="65"/>
      <c r="B127" s="64">
        <v>190006</v>
      </c>
      <c r="C127" s="65"/>
      <c r="D127" s="65"/>
      <c r="E127" s="70" t="s">
        <v>159</v>
      </c>
      <c r="F127" s="65"/>
      <c r="G127" s="65"/>
      <c r="H127" s="65"/>
      <c r="I127" s="65"/>
      <c r="J127" s="65"/>
      <c r="K127" s="82"/>
      <c r="L127" s="68"/>
      <c r="M127" s="66"/>
      <c r="N127" s="139"/>
      <c r="O127" s="132">
        <v>4</v>
      </c>
      <c r="P127" s="66" t="s">
        <v>74</v>
      </c>
      <c r="Q127" s="69">
        <f>Q128+Q129+Q130+Q131</f>
        <v>0</v>
      </c>
      <c r="R127" s="69">
        <f t="shared" ref="R127:AJ127" si="229">R128+R129+R130+R131</f>
        <v>0</v>
      </c>
      <c r="S127" s="69">
        <f t="shared" si="229"/>
        <v>0</v>
      </c>
      <c r="T127" s="149">
        <f t="shared" si="229"/>
        <v>0</v>
      </c>
      <c r="U127" s="161">
        <f t="shared" si="229"/>
        <v>0</v>
      </c>
      <c r="V127" s="72">
        <f t="shared" si="229"/>
        <v>0</v>
      </c>
      <c r="W127" s="72">
        <f t="shared" si="229"/>
        <v>0</v>
      </c>
      <c r="X127" s="72">
        <f t="shared" si="229"/>
        <v>0</v>
      </c>
      <c r="Y127" s="72">
        <f t="shared" si="229"/>
        <v>0</v>
      </c>
      <c r="Z127" s="72">
        <f t="shared" si="229"/>
        <v>0</v>
      </c>
      <c r="AA127" s="169">
        <f t="shared" si="229"/>
        <v>0</v>
      </c>
      <c r="AB127" s="75">
        <f t="shared" si="229"/>
        <v>0</v>
      </c>
      <c r="AC127" s="72">
        <f t="shared" si="229"/>
        <v>0</v>
      </c>
      <c r="AD127" s="72">
        <f t="shared" si="229"/>
        <v>0</v>
      </c>
      <c r="AE127" s="72">
        <f t="shared" si="229"/>
        <v>0</v>
      </c>
      <c r="AF127" s="172">
        <f t="shared" si="229"/>
        <v>0</v>
      </c>
      <c r="AG127" s="74">
        <f t="shared" si="229"/>
        <v>1900</v>
      </c>
      <c r="AH127" s="161">
        <f t="shared" si="229"/>
        <v>0</v>
      </c>
      <c r="AI127" s="169">
        <f t="shared" si="229"/>
        <v>0</v>
      </c>
      <c r="AJ127" s="75">
        <f t="shared" si="229"/>
        <v>1900</v>
      </c>
    </row>
    <row r="128" spans="1:36" x14ac:dyDescent="0.25">
      <c r="A128" s="47"/>
      <c r="B128" s="43">
        <v>190006</v>
      </c>
      <c r="C128" s="41"/>
      <c r="D128" s="41"/>
      <c r="E128" s="42" t="s">
        <v>160</v>
      </c>
      <c r="F128" s="41"/>
      <c r="G128" s="95"/>
      <c r="H128" s="95"/>
      <c r="I128" s="96"/>
      <c r="J128" s="41"/>
      <c r="K128" s="117"/>
      <c r="L128" s="94"/>
      <c r="M128" s="95"/>
      <c r="N128" s="143"/>
      <c r="O128" s="59">
        <v>1</v>
      </c>
      <c r="P128" s="95" t="s">
        <v>74</v>
      </c>
      <c r="Q128" s="60">
        <v>0</v>
      </c>
      <c r="R128" s="60">
        <v>0</v>
      </c>
      <c r="S128" s="60">
        <v>0</v>
      </c>
      <c r="T128" s="147">
        <f t="shared" si="222"/>
        <v>0</v>
      </c>
      <c r="U128" s="160">
        <f t="shared" si="223"/>
        <v>0</v>
      </c>
      <c r="V128" s="46">
        <f t="shared" si="224"/>
        <v>0</v>
      </c>
      <c r="W128" s="46">
        <f t="shared" si="224"/>
        <v>0</v>
      </c>
      <c r="X128" s="46">
        <f t="shared" si="224"/>
        <v>0</v>
      </c>
      <c r="Y128" s="46">
        <f t="shared" si="224"/>
        <v>0</v>
      </c>
      <c r="Z128" s="46">
        <f t="shared" si="224"/>
        <v>0</v>
      </c>
      <c r="AA128" s="109">
        <f>($Q128+$R128)*AA$13</f>
        <v>0</v>
      </c>
      <c r="AB128" s="108">
        <f t="shared" si="225"/>
        <v>0</v>
      </c>
      <c r="AC128" s="45">
        <f>($R$11*$R128)</f>
        <v>0</v>
      </c>
      <c r="AD128" s="46">
        <v>0</v>
      </c>
      <c r="AE128" s="46">
        <v>0</v>
      </c>
      <c r="AF128" s="173">
        <v>0</v>
      </c>
      <c r="AG128" s="110">
        <v>750</v>
      </c>
      <c r="AH128" s="179">
        <f t="shared" si="226"/>
        <v>0</v>
      </c>
      <c r="AI128" s="109">
        <f t="shared" si="227"/>
        <v>0</v>
      </c>
      <c r="AJ128" s="108">
        <f t="shared" si="228"/>
        <v>750</v>
      </c>
    </row>
    <row r="129" spans="1:36" x14ac:dyDescent="0.25">
      <c r="A129" s="47"/>
      <c r="B129" s="43">
        <v>190006</v>
      </c>
      <c r="C129" s="41"/>
      <c r="D129" s="41"/>
      <c r="E129" s="42" t="s">
        <v>161</v>
      </c>
      <c r="F129" s="41"/>
      <c r="G129" s="95"/>
      <c r="H129" s="95"/>
      <c r="I129" s="96"/>
      <c r="J129" s="41"/>
      <c r="K129" s="117"/>
      <c r="L129" s="94"/>
      <c r="M129" s="95"/>
      <c r="N129" s="143"/>
      <c r="O129" s="59">
        <v>1</v>
      </c>
      <c r="P129" s="95" t="s">
        <v>74</v>
      </c>
      <c r="Q129" s="60">
        <v>0</v>
      </c>
      <c r="R129" s="60">
        <v>0</v>
      </c>
      <c r="S129" s="60">
        <v>0</v>
      </c>
      <c r="T129" s="147">
        <f t="shared" ref="T129" si="230">SUM(Q129,R129,S129)</f>
        <v>0</v>
      </c>
      <c r="U129" s="160">
        <f>($Q129*$U$13)+((R129*$R$13))</f>
        <v>0</v>
      </c>
      <c r="V129" s="46">
        <f t="shared" ref="V129:Z131" si="231">$U129*V$13</f>
        <v>0</v>
      </c>
      <c r="W129" s="46">
        <f t="shared" si="231"/>
        <v>0</v>
      </c>
      <c r="X129" s="46">
        <f t="shared" si="231"/>
        <v>0</v>
      </c>
      <c r="Y129" s="46">
        <f t="shared" si="231"/>
        <v>0</v>
      </c>
      <c r="Z129" s="46">
        <f t="shared" si="231"/>
        <v>0</v>
      </c>
      <c r="AA129" s="109">
        <f>($Q129+$R129)*AA$13</f>
        <v>0</v>
      </c>
      <c r="AB129" s="108">
        <f t="shared" ref="AB129" si="232">SUM(U129:AA129)</f>
        <v>0</v>
      </c>
      <c r="AC129" s="45">
        <f>($R$11*$R129)</f>
        <v>0</v>
      </c>
      <c r="AD129" s="46">
        <v>0</v>
      </c>
      <c r="AE129" s="46">
        <v>0</v>
      </c>
      <c r="AF129" s="173">
        <v>0</v>
      </c>
      <c r="AG129" s="110">
        <v>150</v>
      </c>
      <c r="AH129" s="179">
        <f>(AD$13*AD129)+(AC$13*AC129)+(AE$13*AE129)+(AF$13*AF129)</f>
        <v>0</v>
      </c>
      <c r="AI129" s="109">
        <f>($AD129*AI$13)+($AE129*AI$11)</f>
        <v>0</v>
      </c>
      <c r="AJ129" s="108">
        <f>SUM(AB129:AI129)</f>
        <v>150</v>
      </c>
    </row>
    <row r="130" spans="1:36" x14ac:dyDescent="0.25">
      <c r="A130" s="47"/>
      <c r="B130" s="43">
        <v>190006</v>
      </c>
      <c r="C130" s="41"/>
      <c r="D130" s="41"/>
      <c r="E130" s="42" t="s">
        <v>162</v>
      </c>
      <c r="F130" s="41"/>
      <c r="G130" s="95"/>
      <c r="H130" s="95"/>
      <c r="I130" s="96"/>
      <c r="J130" s="41"/>
      <c r="K130" s="117"/>
      <c r="L130" s="94"/>
      <c r="M130" s="95"/>
      <c r="N130" s="143"/>
      <c r="O130" s="59">
        <v>1</v>
      </c>
      <c r="P130" s="95" t="s">
        <v>74</v>
      </c>
      <c r="Q130" s="60">
        <v>0</v>
      </c>
      <c r="R130" s="60">
        <v>0</v>
      </c>
      <c r="S130" s="60">
        <v>0</v>
      </c>
      <c r="T130" s="147">
        <f t="shared" ref="T130:T131" si="233">SUM(Q130,R130,S130)</f>
        <v>0</v>
      </c>
      <c r="U130" s="160">
        <f>($Q130*$U$13)+((R130*$R$13))</f>
        <v>0</v>
      </c>
      <c r="V130" s="46">
        <f t="shared" si="231"/>
        <v>0</v>
      </c>
      <c r="W130" s="46">
        <f t="shared" si="231"/>
        <v>0</v>
      </c>
      <c r="X130" s="46">
        <f t="shared" si="231"/>
        <v>0</v>
      </c>
      <c r="Y130" s="46">
        <f t="shared" si="231"/>
        <v>0</v>
      </c>
      <c r="Z130" s="46">
        <f t="shared" si="231"/>
        <v>0</v>
      </c>
      <c r="AA130" s="109">
        <f>($Q130+$R130)*AA$13</f>
        <v>0</v>
      </c>
      <c r="AB130" s="108">
        <f t="shared" ref="AB130" si="234">SUM(U130:AA130)</f>
        <v>0</v>
      </c>
      <c r="AC130" s="45">
        <f>($R$11*$R130)</f>
        <v>0</v>
      </c>
      <c r="AD130" s="46">
        <v>0</v>
      </c>
      <c r="AE130" s="46">
        <v>0</v>
      </c>
      <c r="AF130" s="173">
        <v>0</v>
      </c>
      <c r="AG130" s="110">
        <v>500</v>
      </c>
      <c r="AH130" s="179">
        <f t="shared" ref="AH130:AH131" si="235">(AD$13*AD130)+(AC$13*AC130)+(AE$13*AE130)+(AF$13*AF130)</f>
        <v>0</v>
      </c>
      <c r="AI130" s="109">
        <f>($AD130*AI$13)+($AE130*AI$11)</f>
        <v>0</v>
      </c>
      <c r="AJ130" s="108">
        <f t="shared" ref="AJ130:AJ131" si="236">SUM(AB130:AI130)</f>
        <v>500</v>
      </c>
    </row>
    <row r="131" spans="1:36" x14ac:dyDescent="0.25">
      <c r="A131" s="47"/>
      <c r="B131" s="43">
        <v>190006</v>
      </c>
      <c r="C131" s="41"/>
      <c r="D131" s="41"/>
      <c r="E131" s="42" t="s">
        <v>163</v>
      </c>
      <c r="F131" s="41"/>
      <c r="G131" s="95"/>
      <c r="H131" s="95"/>
      <c r="I131" s="96"/>
      <c r="J131" s="41"/>
      <c r="K131" s="117"/>
      <c r="L131" s="94"/>
      <c r="M131" s="95"/>
      <c r="N131" s="143"/>
      <c r="O131" s="59">
        <v>1</v>
      </c>
      <c r="P131" s="95" t="s">
        <v>74</v>
      </c>
      <c r="Q131" s="60">
        <v>0</v>
      </c>
      <c r="R131" s="60">
        <v>0</v>
      </c>
      <c r="S131" s="60">
        <v>0</v>
      </c>
      <c r="T131" s="147">
        <f t="shared" si="233"/>
        <v>0</v>
      </c>
      <c r="U131" s="160">
        <f>($Q131*$U$13)+((R131*$R$13))</f>
        <v>0</v>
      </c>
      <c r="V131" s="46">
        <f t="shared" si="231"/>
        <v>0</v>
      </c>
      <c r="W131" s="46">
        <f t="shared" si="231"/>
        <v>0</v>
      </c>
      <c r="X131" s="46">
        <f t="shared" si="231"/>
        <v>0</v>
      </c>
      <c r="Y131" s="46">
        <f t="shared" si="231"/>
        <v>0</v>
      </c>
      <c r="Z131" s="46">
        <f t="shared" si="231"/>
        <v>0</v>
      </c>
      <c r="AA131" s="109">
        <f>($Q131+$R131)*AA$13</f>
        <v>0</v>
      </c>
      <c r="AB131" s="108">
        <f t="shared" ref="AB131" si="237">SUM(U131:AA131)</f>
        <v>0</v>
      </c>
      <c r="AC131" s="45">
        <f>($R$11*$R131)</f>
        <v>0</v>
      </c>
      <c r="AD131" s="46">
        <v>0</v>
      </c>
      <c r="AE131" s="46">
        <v>0</v>
      </c>
      <c r="AF131" s="173">
        <v>0</v>
      </c>
      <c r="AG131" s="110">
        <v>500</v>
      </c>
      <c r="AH131" s="179">
        <f t="shared" si="235"/>
        <v>0</v>
      </c>
      <c r="AI131" s="109">
        <f>($AD131*AI$13)+($AE131*AI$11)</f>
        <v>0</v>
      </c>
      <c r="AJ131" s="108">
        <f t="shared" si="236"/>
        <v>500</v>
      </c>
    </row>
    <row r="132" spans="1:36" ht="18.75" x14ac:dyDescent="0.3">
      <c r="A132" s="98">
        <v>200200</v>
      </c>
      <c r="B132" s="99"/>
      <c r="C132" s="99"/>
      <c r="D132" s="99"/>
      <c r="E132" s="99" t="s">
        <v>28</v>
      </c>
      <c r="F132" s="99"/>
      <c r="G132" s="99"/>
      <c r="H132" s="99"/>
      <c r="I132" s="99"/>
      <c r="J132" s="99"/>
      <c r="K132" s="100"/>
      <c r="L132" s="101"/>
      <c r="M132" s="99"/>
      <c r="N132" s="142"/>
      <c r="O132" s="135">
        <v>1</v>
      </c>
      <c r="P132" s="102" t="s">
        <v>74</v>
      </c>
      <c r="Q132" s="102">
        <f>Q133+Q135+Q137</f>
        <v>150</v>
      </c>
      <c r="R132" s="102">
        <f t="shared" ref="R132:AJ132" si="238">R133+R135+R137</f>
        <v>0</v>
      </c>
      <c r="S132" s="102">
        <f t="shared" si="238"/>
        <v>0</v>
      </c>
      <c r="T132" s="151">
        <f t="shared" si="238"/>
        <v>150</v>
      </c>
      <c r="U132" s="158">
        <f t="shared" si="238"/>
        <v>8910</v>
      </c>
      <c r="V132" s="103">
        <f t="shared" si="238"/>
        <v>1875.5549999999998</v>
      </c>
      <c r="W132" s="103">
        <f t="shared" si="238"/>
        <v>891</v>
      </c>
      <c r="X132" s="103">
        <f t="shared" si="238"/>
        <v>891</v>
      </c>
      <c r="Y132" s="103">
        <f t="shared" si="238"/>
        <v>267.3</v>
      </c>
      <c r="Z132" s="103">
        <f t="shared" si="238"/>
        <v>891</v>
      </c>
      <c r="AA132" s="168">
        <f t="shared" si="238"/>
        <v>2450</v>
      </c>
      <c r="AB132" s="166">
        <f t="shared" si="238"/>
        <v>16175.855</v>
      </c>
      <c r="AC132" s="103">
        <f t="shared" si="238"/>
        <v>0</v>
      </c>
      <c r="AD132" s="103">
        <f t="shared" si="238"/>
        <v>0</v>
      </c>
      <c r="AE132" s="103">
        <f t="shared" si="238"/>
        <v>5671.9</v>
      </c>
      <c r="AF132" s="171">
        <f t="shared" si="238"/>
        <v>0</v>
      </c>
      <c r="AG132" s="178">
        <f t="shared" si="238"/>
        <v>3522.69</v>
      </c>
      <c r="AH132" s="158">
        <f t="shared" si="238"/>
        <v>425.39249999999998</v>
      </c>
      <c r="AI132" s="168">
        <f t="shared" si="238"/>
        <v>0</v>
      </c>
      <c r="AJ132" s="166">
        <f t="shared" si="238"/>
        <v>25795.837500000001</v>
      </c>
    </row>
    <row r="133" spans="1:36" ht="16.5" thickBot="1" x14ac:dyDescent="0.3">
      <c r="A133" s="65"/>
      <c r="B133" s="64">
        <v>200200</v>
      </c>
      <c r="C133" s="65"/>
      <c r="D133" s="65"/>
      <c r="E133" s="70" t="s">
        <v>50</v>
      </c>
      <c r="F133" s="65"/>
      <c r="G133" s="65"/>
      <c r="H133" s="65"/>
      <c r="I133" s="65"/>
      <c r="J133" s="65"/>
      <c r="K133" s="82"/>
      <c r="L133" s="68"/>
      <c r="M133" s="66"/>
      <c r="N133" s="139"/>
      <c r="O133" s="132">
        <v>2</v>
      </c>
      <c r="P133" s="66" t="s">
        <v>153</v>
      </c>
      <c r="Q133" s="69">
        <f>Q134</f>
        <v>100</v>
      </c>
      <c r="R133" s="69">
        <f t="shared" ref="R133" si="239">R134</f>
        <v>0</v>
      </c>
      <c r="S133" s="69">
        <f t="shared" ref="S133" si="240">S134</f>
        <v>0</v>
      </c>
      <c r="T133" s="149">
        <f t="shared" ref="T133" si="241">T134</f>
        <v>100</v>
      </c>
      <c r="U133" s="161">
        <f t="shared" ref="U133" si="242">U134</f>
        <v>6930</v>
      </c>
      <c r="V133" s="72">
        <f t="shared" ref="V133" si="243">V134</f>
        <v>1458.7649999999999</v>
      </c>
      <c r="W133" s="72">
        <f t="shared" ref="W133" si="244">W134</f>
        <v>693</v>
      </c>
      <c r="X133" s="72">
        <f t="shared" ref="X133" si="245">X134</f>
        <v>693</v>
      </c>
      <c r="Y133" s="72">
        <f t="shared" ref="Y133" si="246">Y134</f>
        <v>207.9</v>
      </c>
      <c r="Z133" s="72">
        <f t="shared" ref="Z133" si="247">Z134</f>
        <v>693</v>
      </c>
      <c r="AA133" s="169">
        <f t="shared" ref="AA133" si="248">AA134</f>
        <v>1750</v>
      </c>
      <c r="AB133" s="75">
        <f t="shared" ref="AB133" si="249">AB134</f>
        <v>12425.664999999999</v>
      </c>
      <c r="AC133" s="72">
        <f t="shared" ref="AC133" si="250">AC134</f>
        <v>0</v>
      </c>
      <c r="AD133" s="72">
        <f t="shared" ref="AD133" si="251">AD134</f>
        <v>0</v>
      </c>
      <c r="AE133" s="72">
        <f t="shared" ref="AE133" si="252">AE134</f>
        <v>0</v>
      </c>
      <c r="AF133" s="172">
        <f t="shared" ref="AF133" si="253">AF134</f>
        <v>0</v>
      </c>
      <c r="AG133" s="74">
        <f t="shared" ref="AG133" si="254">AG134</f>
        <v>0</v>
      </c>
      <c r="AH133" s="161">
        <f t="shared" ref="AH133" si="255">AH134</f>
        <v>0</v>
      </c>
      <c r="AI133" s="169">
        <f t="shared" ref="AI133" si="256">AI134</f>
        <v>0</v>
      </c>
      <c r="AJ133" s="75">
        <f t="shared" ref="AJ133" si="257">AJ134</f>
        <v>12425.664999999999</v>
      </c>
    </row>
    <row r="134" spans="1:36" ht="15.75" thickBot="1" x14ac:dyDescent="0.3">
      <c r="A134" s="26"/>
      <c r="B134" s="44">
        <v>200200</v>
      </c>
      <c r="C134" s="41"/>
      <c r="D134" s="41"/>
      <c r="E134" s="43" t="s">
        <v>164</v>
      </c>
      <c r="F134" s="19"/>
      <c r="G134" s="19"/>
      <c r="H134" s="19"/>
      <c r="I134" s="19"/>
      <c r="J134" s="19"/>
      <c r="K134" s="27"/>
      <c r="L134" s="58">
        <v>69.3</v>
      </c>
      <c r="M134" s="58">
        <v>17.5</v>
      </c>
      <c r="N134" s="140"/>
      <c r="O134" s="133">
        <v>2</v>
      </c>
      <c r="P134" s="42" t="s">
        <v>153</v>
      </c>
      <c r="Q134" s="59">
        <v>100</v>
      </c>
      <c r="R134" s="60">
        <v>0</v>
      </c>
      <c r="S134" s="60">
        <v>0</v>
      </c>
      <c r="T134" s="147">
        <f t="shared" ref="T134" si="258">SUM(Q134,R134,S134)</f>
        <v>100</v>
      </c>
      <c r="U134" s="155">
        <f t="shared" ref="U134" si="259">($Q134*$L134)+((R134*$R$13))</f>
        <v>6930</v>
      </c>
      <c r="V134" s="77">
        <f>$U134*V$13</f>
        <v>1458.7649999999999</v>
      </c>
      <c r="W134" s="77">
        <f>$U134*W$13</f>
        <v>693</v>
      </c>
      <c r="X134" s="77">
        <f>$U134*X$13</f>
        <v>693</v>
      </c>
      <c r="Y134" s="77">
        <f>$U134*Y$13</f>
        <v>207.9</v>
      </c>
      <c r="Z134" s="77">
        <f>$U134*Z$13</f>
        <v>693</v>
      </c>
      <c r="AA134" s="78">
        <f>($Q134+$R134)*$M134</f>
        <v>1750</v>
      </c>
      <c r="AB134" s="76">
        <f t="shared" ref="AB134" si="260">SUM(U134:AA134)</f>
        <v>12425.664999999999</v>
      </c>
      <c r="AC134" s="79">
        <f>($R$11*$R134)</f>
        <v>0</v>
      </c>
      <c r="AD134" s="77">
        <v>0</v>
      </c>
      <c r="AE134" s="77">
        <v>0</v>
      </c>
      <c r="AF134" s="170">
        <v>0</v>
      </c>
      <c r="AG134" s="80">
        <v>0</v>
      </c>
      <c r="AH134" s="156">
        <f t="shared" ref="AH134" si="261">(AD$13*AD134)+(AC$13*AC134)+(AE$13*AE134)+(AF$13*AF134)</f>
        <v>0</v>
      </c>
      <c r="AI134" s="78">
        <f>($AD134*AI$13)+($AE134*AI$11)</f>
        <v>0</v>
      </c>
      <c r="AJ134" s="76">
        <f t="shared" ref="AJ134" si="262">SUM(AB134:AI134)</f>
        <v>12425.664999999999</v>
      </c>
    </row>
    <row r="135" spans="1:36" ht="16.5" thickBot="1" x14ac:dyDescent="0.3">
      <c r="A135" s="65"/>
      <c r="B135" s="64">
        <v>200900</v>
      </c>
      <c r="C135" s="65"/>
      <c r="D135" s="65"/>
      <c r="E135" s="70" t="s">
        <v>51</v>
      </c>
      <c r="F135" s="65"/>
      <c r="G135" s="65"/>
      <c r="H135" s="65"/>
      <c r="I135" s="65"/>
      <c r="J135" s="65"/>
      <c r="K135" s="82"/>
      <c r="L135" s="68"/>
      <c r="M135" s="66"/>
      <c r="N135" s="139"/>
      <c r="O135" s="132">
        <v>1</v>
      </c>
      <c r="P135" s="66" t="s">
        <v>153</v>
      </c>
      <c r="Q135" s="69">
        <f>Q136</f>
        <v>50</v>
      </c>
      <c r="R135" s="69">
        <f t="shared" ref="R135" si="263">R136</f>
        <v>0</v>
      </c>
      <c r="S135" s="69">
        <f t="shared" ref="S135" si="264">S136</f>
        <v>0</v>
      </c>
      <c r="T135" s="149">
        <f t="shared" ref="T135" si="265">T136</f>
        <v>50</v>
      </c>
      <c r="U135" s="161">
        <f t="shared" ref="U135" si="266">U136</f>
        <v>1980</v>
      </c>
      <c r="V135" s="72">
        <f t="shared" ref="V135" si="267">V136</f>
        <v>416.78999999999996</v>
      </c>
      <c r="W135" s="72">
        <f t="shared" ref="W135" si="268">W136</f>
        <v>198</v>
      </c>
      <c r="X135" s="72">
        <f t="shared" ref="X135" si="269">X136</f>
        <v>198</v>
      </c>
      <c r="Y135" s="72">
        <f t="shared" ref="Y135" si="270">Y136</f>
        <v>59.4</v>
      </c>
      <c r="Z135" s="72">
        <f t="shared" ref="Z135" si="271">Z136</f>
        <v>198</v>
      </c>
      <c r="AA135" s="169">
        <f t="shared" ref="AA135" si="272">AA136</f>
        <v>700</v>
      </c>
      <c r="AB135" s="75">
        <f t="shared" ref="AB135" si="273">AB136</f>
        <v>3750.19</v>
      </c>
      <c r="AC135" s="72">
        <f t="shared" ref="AC135" si="274">AC136</f>
        <v>0</v>
      </c>
      <c r="AD135" s="72">
        <f t="shared" ref="AD135" si="275">AD136</f>
        <v>0</v>
      </c>
      <c r="AE135" s="72">
        <f t="shared" ref="AE135" si="276">AE136</f>
        <v>0</v>
      </c>
      <c r="AF135" s="172">
        <f t="shared" ref="AF135" si="277">AF136</f>
        <v>0</v>
      </c>
      <c r="AG135" s="74">
        <f t="shared" ref="AG135" si="278">AG136</f>
        <v>0</v>
      </c>
      <c r="AH135" s="161">
        <f t="shared" ref="AH135" si="279">AH136</f>
        <v>0</v>
      </c>
      <c r="AI135" s="169">
        <f t="shared" ref="AI135" si="280">AI136</f>
        <v>0</v>
      </c>
      <c r="AJ135" s="75">
        <f t="shared" ref="AJ135" si="281">AJ136</f>
        <v>3750.19</v>
      </c>
    </row>
    <row r="136" spans="1:36" ht="15.75" thickBot="1" x14ac:dyDescent="0.3">
      <c r="A136" s="26"/>
      <c r="B136" s="44">
        <v>200900</v>
      </c>
      <c r="C136" s="41"/>
      <c r="D136" s="41"/>
      <c r="E136" s="43" t="s">
        <v>164</v>
      </c>
      <c r="F136" s="19"/>
      <c r="G136" s="19"/>
      <c r="H136" s="19"/>
      <c r="I136" s="19"/>
      <c r="J136" s="19"/>
      <c r="K136" s="27"/>
      <c r="L136" s="58">
        <v>39.6</v>
      </c>
      <c r="M136" s="58">
        <v>14</v>
      </c>
      <c r="N136" s="140"/>
      <c r="O136" s="133">
        <v>1</v>
      </c>
      <c r="P136" s="42" t="s">
        <v>153</v>
      </c>
      <c r="Q136" s="59">
        <v>50</v>
      </c>
      <c r="R136" s="60">
        <v>0</v>
      </c>
      <c r="S136" s="60">
        <v>0</v>
      </c>
      <c r="T136" s="147">
        <f t="shared" ref="T136" si="282">SUM(Q136,R136,S136)</f>
        <v>50</v>
      </c>
      <c r="U136" s="155">
        <f t="shared" ref="U136" si="283">($Q136*$L136)+((R136*$R$13))</f>
        <v>1980</v>
      </c>
      <c r="V136" s="77">
        <f>$U136*V$13</f>
        <v>416.78999999999996</v>
      </c>
      <c r="W136" s="77">
        <f>$U136*W$13</f>
        <v>198</v>
      </c>
      <c r="X136" s="77">
        <f>$U136*X$13</f>
        <v>198</v>
      </c>
      <c r="Y136" s="77">
        <f>$U136*Y$13</f>
        <v>59.4</v>
      </c>
      <c r="Z136" s="77">
        <f>$U136*Z$13</f>
        <v>198</v>
      </c>
      <c r="AA136" s="78">
        <f>($Q136+$R136)*$M136</f>
        <v>700</v>
      </c>
      <c r="AB136" s="76">
        <f t="shared" ref="AB136" si="284">SUM(U136:AA136)</f>
        <v>3750.19</v>
      </c>
      <c r="AC136" s="79">
        <f>($R$11*$R136)</f>
        <v>0</v>
      </c>
      <c r="AD136" s="77">
        <v>0</v>
      </c>
      <c r="AE136" s="77">
        <v>0</v>
      </c>
      <c r="AF136" s="170">
        <v>0</v>
      </c>
      <c r="AG136" s="80">
        <v>0</v>
      </c>
      <c r="AH136" s="156">
        <f t="shared" ref="AH136" si="285">(AD$13*AD136)+(AC$13*AC136)+(AE$13*AE136)+(AF$13*AF136)</f>
        <v>0</v>
      </c>
      <c r="AI136" s="78">
        <f>($AD136*AI$13)+($AE136*AI$11)</f>
        <v>0</v>
      </c>
      <c r="AJ136" s="76">
        <f t="shared" ref="AJ136" si="286">SUM(AB136:AI136)</f>
        <v>3750.19</v>
      </c>
    </row>
    <row r="137" spans="1:36" ht="15.75" x14ac:dyDescent="0.25">
      <c r="A137" s="65"/>
      <c r="B137" s="64">
        <v>209999</v>
      </c>
      <c r="C137" s="65"/>
      <c r="D137" s="65"/>
      <c r="E137" s="70" t="s">
        <v>165</v>
      </c>
      <c r="F137" s="65"/>
      <c r="G137" s="65"/>
      <c r="H137" s="65"/>
      <c r="I137" s="65"/>
      <c r="J137" s="65"/>
      <c r="K137" s="82"/>
      <c r="L137" s="68"/>
      <c r="M137" s="66"/>
      <c r="N137" s="139"/>
      <c r="O137" s="132">
        <f>O138+O139+O140+O141+O142+O143+O144+O145+O146</f>
        <v>15</v>
      </c>
      <c r="P137" s="66" t="s">
        <v>74</v>
      </c>
      <c r="Q137" s="69">
        <f>Q138+Q139+Q140+Q141+Q142+Q143+Q144+Q145+Q146</f>
        <v>0</v>
      </c>
      <c r="R137" s="69">
        <f t="shared" ref="R137:AJ137" si="287">R138+R139+R140+R141+R142+R143+R144+R145+R146</f>
        <v>0</v>
      </c>
      <c r="S137" s="69">
        <f t="shared" si="287"/>
        <v>0</v>
      </c>
      <c r="T137" s="149">
        <f t="shared" si="287"/>
        <v>0</v>
      </c>
      <c r="U137" s="161">
        <f t="shared" si="287"/>
        <v>0</v>
      </c>
      <c r="V137" s="72">
        <f t="shared" si="287"/>
        <v>0</v>
      </c>
      <c r="W137" s="72">
        <f t="shared" si="287"/>
        <v>0</v>
      </c>
      <c r="X137" s="72">
        <f t="shared" si="287"/>
        <v>0</v>
      </c>
      <c r="Y137" s="72">
        <f t="shared" si="287"/>
        <v>0</v>
      </c>
      <c r="Z137" s="72">
        <f t="shared" si="287"/>
        <v>0</v>
      </c>
      <c r="AA137" s="169">
        <f t="shared" si="287"/>
        <v>0</v>
      </c>
      <c r="AB137" s="75">
        <f t="shared" si="287"/>
        <v>0</v>
      </c>
      <c r="AC137" s="72">
        <f t="shared" si="287"/>
        <v>0</v>
      </c>
      <c r="AD137" s="72">
        <f t="shared" si="287"/>
        <v>0</v>
      </c>
      <c r="AE137" s="72">
        <f t="shared" si="287"/>
        <v>5671.9</v>
      </c>
      <c r="AF137" s="172">
        <f t="shared" si="287"/>
        <v>0</v>
      </c>
      <c r="AG137" s="74">
        <f t="shared" si="287"/>
        <v>3522.69</v>
      </c>
      <c r="AH137" s="161">
        <f t="shared" si="287"/>
        <v>425.39249999999998</v>
      </c>
      <c r="AI137" s="169">
        <f t="shared" si="287"/>
        <v>0</v>
      </c>
      <c r="AJ137" s="75">
        <f t="shared" si="287"/>
        <v>9619.9825000000001</v>
      </c>
    </row>
    <row r="138" spans="1:36" x14ac:dyDescent="0.25">
      <c r="A138" s="41"/>
      <c r="B138" s="43">
        <v>209999</v>
      </c>
      <c r="C138" s="41"/>
      <c r="D138" s="41"/>
      <c r="E138" s="42" t="s">
        <v>129</v>
      </c>
      <c r="F138" s="41"/>
      <c r="G138" s="43"/>
      <c r="H138" s="43"/>
      <c r="I138" s="96"/>
      <c r="J138" s="41"/>
      <c r="K138" s="117"/>
      <c r="L138" s="118"/>
      <c r="M138" s="43"/>
      <c r="N138" s="141"/>
      <c r="O138" s="133">
        <v>1</v>
      </c>
      <c r="P138" s="43" t="s">
        <v>74</v>
      </c>
      <c r="Q138" s="62">
        <v>0</v>
      </c>
      <c r="R138" s="62">
        <v>0</v>
      </c>
      <c r="S138" s="62">
        <v>0</v>
      </c>
      <c r="T138" s="153">
        <f t="shared" ref="T138" si="288">SUM(Q138,R138,S138)</f>
        <v>0</v>
      </c>
      <c r="U138" s="163">
        <f t="shared" ref="U138" si="289">($Q138*$U$13)+((R138*$R$13))</f>
        <v>0</v>
      </c>
      <c r="V138" s="90">
        <f t="shared" ref="V138:Z138" si="290">$U138*V$13</f>
        <v>0</v>
      </c>
      <c r="W138" s="90">
        <f t="shared" si="290"/>
        <v>0</v>
      </c>
      <c r="X138" s="90">
        <f t="shared" si="290"/>
        <v>0</v>
      </c>
      <c r="Y138" s="90">
        <f t="shared" si="290"/>
        <v>0</v>
      </c>
      <c r="Z138" s="90">
        <f t="shared" si="290"/>
        <v>0</v>
      </c>
      <c r="AA138" s="119">
        <f t="shared" ref="AA138:AA146" si="291">($Q138+$R138)*AA$13</f>
        <v>0</v>
      </c>
      <c r="AB138" s="107">
        <f t="shared" ref="AB138" si="292">SUM(U138:AA138)</f>
        <v>0</v>
      </c>
      <c r="AC138" s="104">
        <f t="shared" ref="AC138:AC146" si="293">($R$11*$R138)</f>
        <v>0</v>
      </c>
      <c r="AD138" s="90">
        <v>0</v>
      </c>
      <c r="AE138" s="90">
        <v>0</v>
      </c>
      <c r="AF138" s="175">
        <v>0</v>
      </c>
      <c r="AG138" s="106">
        <v>2.69</v>
      </c>
      <c r="AH138" s="159">
        <f t="shared" ref="AH138:AH145" si="294">(AD$13*AD138)+(AC$13*AC138)+(AE$13*AE138)+(AF$13*AF138)</f>
        <v>0</v>
      </c>
      <c r="AI138" s="119">
        <f t="shared" ref="AI138" si="295">($AD138*AI$13)+($AE138*AI$11)</f>
        <v>0</v>
      </c>
      <c r="AJ138" s="107">
        <f t="shared" ref="AJ138:AJ145" si="296">SUM(AB138:AI138)</f>
        <v>2.69</v>
      </c>
    </row>
    <row r="139" spans="1:36" x14ac:dyDescent="0.25">
      <c r="A139" s="41"/>
      <c r="B139" s="43">
        <v>209999</v>
      </c>
      <c r="C139" s="41"/>
      <c r="D139" s="41"/>
      <c r="E139" s="42" t="s">
        <v>168</v>
      </c>
      <c r="F139" s="41"/>
      <c r="G139" s="43"/>
      <c r="H139" s="43"/>
      <c r="I139" s="96"/>
      <c r="J139" s="41"/>
      <c r="K139" s="117"/>
      <c r="L139" s="118"/>
      <c r="M139" s="43"/>
      <c r="N139" s="141" t="s">
        <v>166</v>
      </c>
      <c r="O139" s="133">
        <v>1</v>
      </c>
      <c r="P139" s="43" t="s">
        <v>74</v>
      </c>
      <c r="Q139" s="62">
        <v>0</v>
      </c>
      <c r="R139" s="62">
        <v>0</v>
      </c>
      <c r="S139" s="62">
        <v>0</v>
      </c>
      <c r="T139" s="153">
        <f t="shared" ref="T139:T144" si="297">SUM(Q139,R139,S139)</f>
        <v>0</v>
      </c>
      <c r="U139" s="163">
        <f t="shared" ref="U139:U144" si="298">($Q139*$U$13)+((R139*$R$13))</f>
        <v>0</v>
      </c>
      <c r="V139" s="90">
        <f t="shared" ref="V139:Z146" si="299">$U139*V$13</f>
        <v>0</v>
      </c>
      <c r="W139" s="90">
        <f t="shared" si="299"/>
        <v>0</v>
      </c>
      <c r="X139" s="90">
        <f t="shared" si="299"/>
        <v>0</v>
      </c>
      <c r="Y139" s="90">
        <f t="shared" si="299"/>
        <v>0</v>
      </c>
      <c r="Z139" s="90">
        <f t="shared" si="299"/>
        <v>0</v>
      </c>
      <c r="AA139" s="119">
        <f t="shared" si="291"/>
        <v>0</v>
      </c>
      <c r="AB139" s="107">
        <f t="shared" ref="AB139" si="300">SUM(U139:AA139)</f>
        <v>0</v>
      </c>
      <c r="AC139" s="104">
        <f t="shared" si="293"/>
        <v>0</v>
      </c>
      <c r="AD139" s="90">
        <v>0</v>
      </c>
      <c r="AE139" s="90">
        <v>741</v>
      </c>
      <c r="AF139" s="175">
        <v>0</v>
      </c>
      <c r="AG139" s="106">
        <v>0</v>
      </c>
      <c r="AH139" s="159">
        <f>(AD$13*AD139)+(AC$13*AC139)+(AE$13*AE139)+(AF$13*AF139)</f>
        <v>55.574999999999996</v>
      </c>
      <c r="AI139" s="119">
        <f>($AD139*AI$13)+($AE139*AI$11)</f>
        <v>0</v>
      </c>
      <c r="AJ139" s="107">
        <f>SUM(AB139:AI139)</f>
        <v>796.57500000000005</v>
      </c>
    </row>
    <row r="140" spans="1:36" x14ac:dyDescent="0.25">
      <c r="A140" s="41"/>
      <c r="B140" s="43">
        <v>209999</v>
      </c>
      <c r="C140" s="41"/>
      <c r="D140" s="41"/>
      <c r="E140" s="42" t="s">
        <v>169</v>
      </c>
      <c r="F140" s="41"/>
      <c r="G140" s="43"/>
      <c r="H140" s="43"/>
      <c r="I140" s="96"/>
      <c r="J140" s="41"/>
      <c r="K140" s="117"/>
      <c r="L140" s="118"/>
      <c r="M140" s="43"/>
      <c r="N140" s="141" t="s">
        <v>166</v>
      </c>
      <c r="O140" s="133">
        <v>1</v>
      </c>
      <c r="P140" s="43" t="s">
        <v>74</v>
      </c>
      <c r="Q140" s="62">
        <v>0</v>
      </c>
      <c r="R140" s="62">
        <v>0</v>
      </c>
      <c r="S140" s="62">
        <v>0</v>
      </c>
      <c r="T140" s="153">
        <f t="shared" si="297"/>
        <v>0</v>
      </c>
      <c r="U140" s="163">
        <f t="shared" si="298"/>
        <v>0</v>
      </c>
      <c r="V140" s="90">
        <f t="shared" si="299"/>
        <v>0</v>
      </c>
      <c r="W140" s="90">
        <f t="shared" si="299"/>
        <v>0</v>
      </c>
      <c r="X140" s="90">
        <f t="shared" si="299"/>
        <v>0</v>
      </c>
      <c r="Y140" s="90">
        <f t="shared" si="299"/>
        <v>0</v>
      </c>
      <c r="Z140" s="90">
        <f t="shared" si="299"/>
        <v>0</v>
      </c>
      <c r="AA140" s="119">
        <f t="shared" si="291"/>
        <v>0</v>
      </c>
      <c r="AB140" s="107">
        <f t="shared" ref="AB140" si="301">SUM(U140:AA140)</f>
        <v>0</v>
      </c>
      <c r="AC140" s="104">
        <f t="shared" si="293"/>
        <v>0</v>
      </c>
      <c r="AD140" s="90">
        <v>0</v>
      </c>
      <c r="AE140" s="90">
        <f>1790*2</f>
        <v>3580</v>
      </c>
      <c r="AF140" s="175">
        <v>0</v>
      </c>
      <c r="AG140" s="106">
        <v>0</v>
      </c>
      <c r="AH140" s="159">
        <f t="shared" ref="AH140" si="302">(AD$13*AD140)+(AC$13*AC140)+(AE$13*AE140)+(AF$13*AF140)</f>
        <v>268.5</v>
      </c>
      <c r="AI140" s="119">
        <f t="shared" ref="AI140:AI142" si="303">($AD140*AI$13)+($AE140*AI$11)</f>
        <v>0</v>
      </c>
      <c r="AJ140" s="107">
        <f t="shared" ref="AJ140" si="304">SUM(AB140:AI140)</f>
        <v>3848.5</v>
      </c>
    </row>
    <row r="141" spans="1:36" x14ac:dyDescent="0.25">
      <c r="A141" s="41"/>
      <c r="B141" s="43">
        <v>209999</v>
      </c>
      <c r="C141" s="41"/>
      <c r="D141" s="41"/>
      <c r="E141" s="42" t="s">
        <v>170</v>
      </c>
      <c r="F141" s="41"/>
      <c r="G141" s="43"/>
      <c r="H141" s="43"/>
      <c r="I141" s="96"/>
      <c r="J141" s="41"/>
      <c r="K141" s="117"/>
      <c r="L141" s="118"/>
      <c r="M141" s="43"/>
      <c r="N141" s="141" t="s">
        <v>166</v>
      </c>
      <c r="O141" s="133">
        <v>1</v>
      </c>
      <c r="P141" s="43" t="s">
        <v>74</v>
      </c>
      <c r="Q141" s="62">
        <v>0</v>
      </c>
      <c r="R141" s="62">
        <v>0</v>
      </c>
      <c r="S141" s="62">
        <v>0</v>
      </c>
      <c r="T141" s="153">
        <f t="shared" si="297"/>
        <v>0</v>
      </c>
      <c r="U141" s="163">
        <f t="shared" si="298"/>
        <v>0</v>
      </c>
      <c r="V141" s="90">
        <f t="shared" si="299"/>
        <v>0</v>
      </c>
      <c r="W141" s="90">
        <f t="shared" si="299"/>
        <v>0</v>
      </c>
      <c r="X141" s="90">
        <f t="shared" si="299"/>
        <v>0</v>
      </c>
      <c r="Y141" s="90">
        <f t="shared" si="299"/>
        <v>0</v>
      </c>
      <c r="Z141" s="90">
        <f t="shared" si="299"/>
        <v>0</v>
      </c>
      <c r="AA141" s="119">
        <f t="shared" si="291"/>
        <v>0</v>
      </c>
      <c r="AB141" s="107">
        <f t="shared" ref="AB141" si="305">SUM(U141:AA141)</f>
        <v>0</v>
      </c>
      <c r="AC141" s="104">
        <f t="shared" si="293"/>
        <v>0</v>
      </c>
      <c r="AD141" s="90">
        <v>0</v>
      </c>
      <c r="AE141" s="90">
        <v>1350.9</v>
      </c>
      <c r="AF141" s="175">
        <v>0</v>
      </c>
      <c r="AG141" s="106">
        <v>0</v>
      </c>
      <c r="AH141" s="159">
        <f t="shared" ref="AH141:AH142" si="306">(AD$13*AD141)+(AC$13*AC141)+(AE$13*AE141)+(AF$13*AF141)</f>
        <v>101.31750000000001</v>
      </c>
      <c r="AI141" s="119">
        <f t="shared" si="303"/>
        <v>0</v>
      </c>
      <c r="AJ141" s="107">
        <f t="shared" ref="AJ141:AJ142" si="307">SUM(AB141:AI141)</f>
        <v>1452.2175000000002</v>
      </c>
    </row>
    <row r="142" spans="1:36" x14ac:dyDescent="0.25">
      <c r="A142" s="41"/>
      <c r="B142" s="43">
        <v>209999</v>
      </c>
      <c r="C142" s="41"/>
      <c r="D142" s="41"/>
      <c r="E142" s="42" t="s">
        <v>171</v>
      </c>
      <c r="F142" s="41"/>
      <c r="G142" s="43"/>
      <c r="H142" s="43"/>
      <c r="I142" s="96"/>
      <c r="J142" s="41"/>
      <c r="K142" s="117"/>
      <c r="L142" s="118"/>
      <c r="M142" s="43"/>
      <c r="N142" s="141" t="s">
        <v>167</v>
      </c>
      <c r="O142" s="133">
        <v>1</v>
      </c>
      <c r="P142" s="43" t="s">
        <v>74</v>
      </c>
      <c r="Q142" s="62">
        <v>0</v>
      </c>
      <c r="R142" s="62">
        <v>0</v>
      </c>
      <c r="S142" s="62">
        <v>0</v>
      </c>
      <c r="T142" s="153">
        <f t="shared" si="297"/>
        <v>0</v>
      </c>
      <c r="U142" s="163">
        <f t="shared" si="298"/>
        <v>0</v>
      </c>
      <c r="V142" s="90">
        <f t="shared" si="299"/>
        <v>0</v>
      </c>
      <c r="W142" s="90">
        <f t="shared" si="299"/>
        <v>0</v>
      </c>
      <c r="X142" s="90">
        <f t="shared" si="299"/>
        <v>0</v>
      </c>
      <c r="Y142" s="90">
        <f t="shared" si="299"/>
        <v>0</v>
      </c>
      <c r="Z142" s="90">
        <f t="shared" si="299"/>
        <v>0</v>
      </c>
      <c r="AA142" s="119">
        <f t="shared" si="291"/>
        <v>0</v>
      </c>
      <c r="AB142" s="107">
        <f t="shared" ref="AB142" si="308">SUM(U142:AA142)</f>
        <v>0</v>
      </c>
      <c r="AC142" s="104">
        <f t="shared" si="293"/>
        <v>0</v>
      </c>
      <c r="AD142" s="90">
        <v>0</v>
      </c>
      <c r="AE142" s="90">
        <v>0</v>
      </c>
      <c r="AF142" s="175">
        <v>0</v>
      </c>
      <c r="AG142" s="106">
        <v>640</v>
      </c>
      <c r="AH142" s="159">
        <f t="shared" si="306"/>
        <v>0</v>
      </c>
      <c r="AI142" s="119">
        <f t="shared" si="303"/>
        <v>0</v>
      </c>
      <c r="AJ142" s="107">
        <f t="shared" si="307"/>
        <v>640</v>
      </c>
    </row>
    <row r="143" spans="1:36" x14ac:dyDescent="0.25">
      <c r="A143" s="41"/>
      <c r="B143" s="43">
        <v>209999</v>
      </c>
      <c r="C143" s="41"/>
      <c r="D143" s="41"/>
      <c r="E143" s="42" t="s">
        <v>172</v>
      </c>
      <c r="F143" s="41"/>
      <c r="G143" s="43"/>
      <c r="H143" s="43"/>
      <c r="I143" s="96"/>
      <c r="J143" s="41"/>
      <c r="K143" s="117"/>
      <c r="L143" s="118"/>
      <c r="M143" s="43"/>
      <c r="N143" s="141" t="s">
        <v>167</v>
      </c>
      <c r="O143" s="133">
        <v>6</v>
      </c>
      <c r="P143" s="43" t="s">
        <v>74</v>
      </c>
      <c r="Q143" s="62">
        <v>0</v>
      </c>
      <c r="R143" s="62">
        <v>0</v>
      </c>
      <c r="S143" s="62">
        <v>0</v>
      </c>
      <c r="T143" s="153">
        <f t="shared" si="297"/>
        <v>0</v>
      </c>
      <c r="U143" s="163">
        <f t="shared" si="298"/>
        <v>0</v>
      </c>
      <c r="V143" s="90">
        <f t="shared" si="299"/>
        <v>0</v>
      </c>
      <c r="W143" s="90">
        <f t="shared" si="299"/>
        <v>0</v>
      </c>
      <c r="X143" s="90">
        <f t="shared" si="299"/>
        <v>0</v>
      </c>
      <c r="Y143" s="90">
        <f t="shared" si="299"/>
        <v>0</v>
      </c>
      <c r="Z143" s="90">
        <f t="shared" si="299"/>
        <v>0</v>
      </c>
      <c r="AA143" s="119">
        <f t="shared" si="291"/>
        <v>0</v>
      </c>
      <c r="AB143" s="107">
        <f t="shared" ref="AB143" si="309">SUM(U143:AA143)</f>
        <v>0</v>
      </c>
      <c r="AC143" s="104">
        <f t="shared" si="293"/>
        <v>0</v>
      </c>
      <c r="AD143" s="90">
        <v>0</v>
      </c>
      <c r="AE143" s="90">
        <v>0</v>
      </c>
      <c r="AF143" s="175">
        <v>0</v>
      </c>
      <c r="AG143" s="106">
        <v>480</v>
      </c>
      <c r="AH143" s="159">
        <f t="shared" ref="AH143:AH144" si="310">(AD$13*AD143)+(AC$13*AC143)+(AE$13*AE143)+(AF$13*AF143)</f>
        <v>0</v>
      </c>
      <c r="AI143" s="119">
        <f t="shared" ref="AI143:AI145" si="311">($AD143*AI$13)+($AE143*AI$11)</f>
        <v>0</v>
      </c>
      <c r="AJ143" s="107">
        <f t="shared" ref="AJ143:AJ144" si="312">SUM(AB143:AI143)</f>
        <v>480</v>
      </c>
    </row>
    <row r="144" spans="1:36" x14ac:dyDescent="0.25">
      <c r="A144" s="41"/>
      <c r="B144" s="43">
        <v>209999</v>
      </c>
      <c r="C144" s="41"/>
      <c r="D144" s="41"/>
      <c r="E144" s="42" t="s">
        <v>173</v>
      </c>
      <c r="F144" s="41"/>
      <c r="G144" s="43"/>
      <c r="H144" s="43"/>
      <c r="I144" s="96"/>
      <c r="J144" s="41"/>
      <c r="K144" s="117"/>
      <c r="L144" s="118"/>
      <c r="M144" s="43"/>
      <c r="N144" s="141" t="s">
        <v>167</v>
      </c>
      <c r="O144" s="133">
        <v>1</v>
      </c>
      <c r="P144" s="43" t="s">
        <v>74</v>
      </c>
      <c r="Q144" s="62">
        <v>0</v>
      </c>
      <c r="R144" s="62">
        <v>0</v>
      </c>
      <c r="S144" s="62">
        <v>0</v>
      </c>
      <c r="T144" s="153">
        <f t="shared" si="297"/>
        <v>0</v>
      </c>
      <c r="U144" s="163">
        <f t="shared" si="298"/>
        <v>0</v>
      </c>
      <c r="V144" s="90">
        <f t="shared" si="299"/>
        <v>0</v>
      </c>
      <c r="W144" s="90">
        <f t="shared" si="299"/>
        <v>0</v>
      </c>
      <c r="X144" s="90">
        <f t="shared" si="299"/>
        <v>0</v>
      </c>
      <c r="Y144" s="90">
        <f t="shared" si="299"/>
        <v>0</v>
      </c>
      <c r="Z144" s="90">
        <f t="shared" si="299"/>
        <v>0</v>
      </c>
      <c r="AA144" s="119">
        <f t="shared" si="291"/>
        <v>0</v>
      </c>
      <c r="AB144" s="107">
        <f t="shared" ref="AB144" si="313">SUM(U144:AA144)</f>
        <v>0</v>
      </c>
      <c r="AC144" s="104">
        <f t="shared" si="293"/>
        <v>0</v>
      </c>
      <c r="AD144" s="90">
        <v>0</v>
      </c>
      <c r="AE144" s="90">
        <v>0</v>
      </c>
      <c r="AF144" s="175">
        <v>0</v>
      </c>
      <c r="AG144" s="106">
        <v>320</v>
      </c>
      <c r="AH144" s="159">
        <f t="shared" si="310"/>
        <v>0</v>
      </c>
      <c r="AI144" s="119">
        <f t="shared" si="311"/>
        <v>0</v>
      </c>
      <c r="AJ144" s="107">
        <f t="shared" si="312"/>
        <v>320</v>
      </c>
    </row>
    <row r="145" spans="1:36" x14ac:dyDescent="0.25">
      <c r="A145" s="41"/>
      <c r="B145" s="43">
        <v>209999</v>
      </c>
      <c r="C145" s="41"/>
      <c r="D145" s="41"/>
      <c r="E145" s="42" t="s">
        <v>174</v>
      </c>
      <c r="F145" s="41"/>
      <c r="G145" s="43"/>
      <c r="H145" s="43"/>
      <c r="I145" s="96"/>
      <c r="J145" s="41"/>
      <c r="K145" s="117"/>
      <c r="L145" s="118"/>
      <c r="M145" s="43"/>
      <c r="N145" s="141" t="s">
        <v>167</v>
      </c>
      <c r="O145" s="133">
        <v>2</v>
      </c>
      <c r="P145" s="43" t="s">
        <v>74</v>
      </c>
      <c r="Q145" s="62">
        <v>0</v>
      </c>
      <c r="R145" s="62">
        <v>0</v>
      </c>
      <c r="S145" s="62">
        <v>0</v>
      </c>
      <c r="T145" s="153">
        <f t="shared" ref="T145" si="314">SUM(Q145,R145,S145)</f>
        <v>0</v>
      </c>
      <c r="U145" s="163">
        <f t="shared" ref="U145" si="315">($Q145*$U$13)+((R145*$R$13))</f>
        <v>0</v>
      </c>
      <c r="V145" s="90">
        <f t="shared" si="299"/>
        <v>0</v>
      </c>
      <c r="W145" s="90">
        <f t="shared" si="299"/>
        <v>0</v>
      </c>
      <c r="X145" s="90">
        <f t="shared" si="299"/>
        <v>0</v>
      </c>
      <c r="Y145" s="90">
        <f t="shared" si="299"/>
        <v>0</v>
      </c>
      <c r="Z145" s="90">
        <f t="shared" si="299"/>
        <v>0</v>
      </c>
      <c r="AA145" s="119">
        <f t="shared" si="291"/>
        <v>0</v>
      </c>
      <c r="AB145" s="107">
        <f t="shared" ref="AB145" si="316">SUM(U145:AA145)</f>
        <v>0</v>
      </c>
      <c r="AC145" s="104">
        <f t="shared" si="293"/>
        <v>0</v>
      </c>
      <c r="AD145" s="90">
        <v>0</v>
      </c>
      <c r="AE145" s="90">
        <v>0</v>
      </c>
      <c r="AF145" s="175">
        <v>0</v>
      </c>
      <c r="AG145" s="106">
        <v>1280</v>
      </c>
      <c r="AH145" s="159">
        <f t="shared" si="294"/>
        <v>0</v>
      </c>
      <c r="AI145" s="119">
        <f t="shared" si="311"/>
        <v>0</v>
      </c>
      <c r="AJ145" s="107">
        <f t="shared" si="296"/>
        <v>1280</v>
      </c>
    </row>
    <row r="146" spans="1:36" ht="15.75" thickBot="1" x14ac:dyDescent="0.3">
      <c r="A146" s="120"/>
      <c r="B146" s="121">
        <v>209999</v>
      </c>
      <c r="C146" s="120"/>
      <c r="D146" s="120"/>
      <c r="E146" s="122" t="s">
        <v>175</v>
      </c>
      <c r="F146" s="120"/>
      <c r="G146" s="121"/>
      <c r="H146" s="121"/>
      <c r="I146" s="123"/>
      <c r="J146" s="120"/>
      <c r="K146" s="124"/>
      <c r="L146" s="125"/>
      <c r="M146" s="121"/>
      <c r="N146" s="145" t="s">
        <v>167</v>
      </c>
      <c r="O146" s="137">
        <v>1</v>
      </c>
      <c r="P146" s="121" t="s">
        <v>74</v>
      </c>
      <c r="Q146" s="126">
        <v>0</v>
      </c>
      <c r="R146" s="126">
        <v>0</v>
      </c>
      <c r="S146" s="126">
        <v>0</v>
      </c>
      <c r="T146" s="154">
        <f t="shared" ref="T146" si="317">SUM(Q146,R146,S146)</f>
        <v>0</v>
      </c>
      <c r="U146" s="164">
        <f t="shared" ref="U146" si="318">($Q146*$U$13)+((R146*$R$13))</f>
        <v>0</v>
      </c>
      <c r="V146" s="128">
        <f t="shared" si="299"/>
        <v>0</v>
      </c>
      <c r="W146" s="128">
        <f t="shared" si="299"/>
        <v>0</v>
      </c>
      <c r="X146" s="128">
        <f t="shared" si="299"/>
        <v>0</v>
      </c>
      <c r="Y146" s="128">
        <f t="shared" si="299"/>
        <v>0</v>
      </c>
      <c r="Z146" s="128">
        <f t="shared" si="299"/>
        <v>0</v>
      </c>
      <c r="AA146" s="129">
        <f t="shared" si="291"/>
        <v>0</v>
      </c>
      <c r="AB146" s="127">
        <f t="shared" ref="AB146" si="319">SUM(U146:AA146)</f>
        <v>0</v>
      </c>
      <c r="AC146" s="130">
        <f t="shared" si="293"/>
        <v>0</v>
      </c>
      <c r="AD146" s="128">
        <v>0</v>
      </c>
      <c r="AE146" s="128">
        <v>0</v>
      </c>
      <c r="AF146" s="176">
        <v>0</v>
      </c>
      <c r="AG146" s="131">
        <v>800</v>
      </c>
      <c r="AH146" s="181">
        <f>(AD$13*AD146)+(AC$13*AC146)+(AE$13*AE146)+(AF$13*AF146)</f>
        <v>0</v>
      </c>
      <c r="AI146" s="129">
        <f>($AD146*AI$13)+($AE146*AI$11)</f>
        <v>0</v>
      </c>
      <c r="AJ146" s="127">
        <f>SUM(AB146:AI146)</f>
        <v>800</v>
      </c>
    </row>
    <row r="147" spans="1:36" ht="19.5" thickBot="1" x14ac:dyDescent="0.35">
      <c r="A147" s="189"/>
      <c r="B147" s="182"/>
      <c r="C147" s="182"/>
      <c r="D147" s="182"/>
      <c r="E147" s="182" t="str">
        <f>AF4</f>
        <v>FLARE #2 METER RELOCATION</v>
      </c>
      <c r="F147" s="182"/>
      <c r="G147" s="182"/>
      <c r="H147" s="182"/>
      <c r="I147" s="182"/>
      <c r="J147" s="182"/>
      <c r="K147" s="182"/>
      <c r="L147" s="182"/>
      <c r="M147" s="182"/>
      <c r="N147" s="182"/>
      <c r="O147" s="182"/>
      <c r="P147" s="182"/>
      <c r="Q147" s="183">
        <f>Q15+Q31+Q38+Q67+Q100+Q111+Q118+Q121+Q132</f>
        <v>769.42000000000007</v>
      </c>
      <c r="R147" s="183">
        <f t="shared" ref="R147:AJ147" si="320">R15+R31+R38+R67+R100+R111+R118+R121+R132</f>
        <v>90</v>
      </c>
      <c r="S147" s="183">
        <f t="shared" si="320"/>
        <v>0</v>
      </c>
      <c r="T147" s="190">
        <f t="shared" si="320"/>
        <v>859.42000000000007</v>
      </c>
      <c r="U147" s="186">
        <f t="shared" si="320"/>
        <v>34768.337</v>
      </c>
      <c r="V147" s="184">
        <f t="shared" si="320"/>
        <v>7318.7349384999998</v>
      </c>
      <c r="W147" s="184">
        <f t="shared" si="320"/>
        <v>3476.8337000000001</v>
      </c>
      <c r="X147" s="184">
        <f t="shared" si="320"/>
        <v>3476.8337000000001</v>
      </c>
      <c r="Y147" s="184">
        <f t="shared" si="320"/>
        <v>1043.0501100000001</v>
      </c>
      <c r="Z147" s="184">
        <f t="shared" si="320"/>
        <v>3476.8337000000001</v>
      </c>
      <c r="AA147" s="187">
        <f t="shared" si="320"/>
        <v>12381.880000000001</v>
      </c>
      <c r="AB147" s="186">
        <f t="shared" si="320"/>
        <v>89392.553013500001</v>
      </c>
      <c r="AC147" s="184">
        <f t="shared" si="320"/>
        <v>1350</v>
      </c>
      <c r="AD147" s="184">
        <f t="shared" si="320"/>
        <v>3739.17</v>
      </c>
      <c r="AE147" s="184">
        <f t="shared" si="320"/>
        <v>5671.9</v>
      </c>
      <c r="AF147" s="187">
        <f t="shared" si="320"/>
        <v>25077</v>
      </c>
      <c r="AG147" s="188">
        <f t="shared" si="320"/>
        <v>9472.69</v>
      </c>
      <c r="AH147" s="186">
        <f t="shared" si="320"/>
        <v>2721.6052499999996</v>
      </c>
      <c r="AI147" s="187">
        <f t="shared" si="320"/>
        <v>0</v>
      </c>
      <c r="AJ147" s="185">
        <f t="shared" si="320"/>
        <v>124280.00114849998</v>
      </c>
    </row>
    <row r="148" spans="1:36" x14ac:dyDescent="0.25">
      <c r="AH148" s="30"/>
      <c r="AI148" s="33"/>
      <c r="AJ148" s="31"/>
    </row>
    <row r="149" spans="1:36" x14ac:dyDescent="0.25">
      <c r="AJ149" s="31"/>
    </row>
    <row r="161" spans="23:24" x14ac:dyDescent="0.25">
      <c r="X161" s="38"/>
    </row>
    <row r="162" spans="23:24" x14ac:dyDescent="0.25">
      <c r="X162" s="38"/>
    </row>
    <row r="163" spans="23:24" x14ac:dyDescent="0.25">
      <c r="W163" s="39"/>
      <c r="X163" s="38"/>
    </row>
    <row r="164" spans="23:24" x14ac:dyDescent="0.25">
      <c r="W164" s="39"/>
      <c r="X164" s="38"/>
    </row>
    <row r="165" spans="23:24" x14ac:dyDescent="0.25">
      <c r="W165" s="39"/>
      <c r="X165" s="38"/>
    </row>
    <row r="166" spans="23:24" x14ac:dyDescent="0.25">
      <c r="W166" s="37"/>
      <c r="X166" s="38"/>
    </row>
    <row r="167" spans="23:24" x14ac:dyDescent="0.25">
      <c r="W167" s="37"/>
      <c r="X167" s="38"/>
    </row>
    <row r="168" spans="23:24" x14ac:dyDescent="0.25">
      <c r="W168" s="37"/>
      <c r="X168" s="38"/>
    </row>
    <row r="169" spans="23:24" x14ac:dyDescent="0.25">
      <c r="W169" s="37"/>
      <c r="X169" s="38"/>
    </row>
    <row r="171" spans="23:24" x14ac:dyDescent="0.25">
      <c r="X171" s="31"/>
    </row>
  </sheetData>
  <autoFilter ref="A14:AJ147" xr:uid="{61881BF3-9DBA-4365-AE08-E623602A50EF}"/>
  <mergeCells count="8">
    <mergeCell ref="AF6:AJ6"/>
    <mergeCell ref="B9:AJ9"/>
    <mergeCell ref="AF1:AJ1"/>
    <mergeCell ref="AF2:AJ2"/>
    <mergeCell ref="AF3:AJ3"/>
    <mergeCell ref="AF4:AJ4"/>
    <mergeCell ref="AF5:AJ5"/>
    <mergeCell ref="AF7:AJ7"/>
  </mergeCells>
  <phoneticPr fontId="9" type="noConversion"/>
  <pageMargins left="0.7" right="0.7" top="0.75" bottom="0.75" header="0.3" footer="0.3"/>
  <pageSetup paperSize="122" scale="63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73c6cee-d889-4d2d-8c24-6a0640d6372c">
      <Terms xmlns="http://schemas.microsoft.com/office/infopath/2007/PartnerControls"/>
    </lcf76f155ced4ddcb4097134ff3c332f>
    <TaxCatchAll xmlns="a1a91335-1621-46d3-826e-53991a12043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01405C932CFF46B79EFA95059C9F10" ma:contentTypeVersion="16" ma:contentTypeDescription="Create a new document." ma:contentTypeScope="" ma:versionID="4f3a2cf2237303dce53624907bc1495d">
  <xsd:schema xmlns:xsd="http://www.w3.org/2001/XMLSchema" xmlns:xs="http://www.w3.org/2001/XMLSchema" xmlns:p="http://schemas.microsoft.com/office/2006/metadata/properties" xmlns:ns2="273c6cee-d889-4d2d-8c24-6a0640d6372c" xmlns:ns3="a1a91335-1621-46d3-826e-53991a12043f" targetNamespace="http://schemas.microsoft.com/office/2006/metadata/properties" ma:root="true" ma:fieldsID="46361508a534400a4530d1dd51f5673a" ns2:_="" ns3:_="">
    <xsd:import namespace="273c6cee-d889-4d2d-8c24-6a0640d6372c"/>
    <xsd:import namespace="a1a91335-1621-46d3-826e-53991a1204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3c6cee-d889-4d2d-8c24-6a0640d637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41cfeab-419c-4131-a1c2-b475d77370e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a91335-1621-46d3-826e-53991a12043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e8680b6-5b55-402f-b106-b580bf38242f}" ma:internalName="TaxCatchAll" ma:showField="CatchAllData" ma:web="a1a91335-1621-46d3-826e-53991a1204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660716-1597-44CE-A207-097B5261FEE9}">
  <ds:schemaRefs>
    <ds:schemaRef ds:uri="http://schemas.microsoft.com/office/2006/metadata/properties"/>
    <ds:schemaRef ds:uri="a1a91335-1621-46d3-826e-53991a12043f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273c6cee-d889-4d2d-8c24-6a0640d6372c"/>
    <ds:schemaRef ds:uri="http://schemas.microsoft.com/office/infopath/2007/PartnerControl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CAF0315-9846-4940-947C-C4AE7B36C6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3c6cee-d889-4d2d-8c24-6a0640d6372c"/>
    <ds:schemaRef ds:uri="a1a91335-1621-46d3-826e-53991a1204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9AD02D8-8D73-4BF3-8693-7F2AF37487A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Tracking Report</vt:lpstr>
      <vt:lpstr>'Tracking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Bieber</dc:creator>
  <cp:lastModifiedBy>Mark Bieber</cp:lastModifiedBy>
  <cp:lastPrinted>2021-03-17T17:45:24Z</cp:lastPrinted>
  <dcterms:created xsi:type="dcterms:W3CDTF">2021-01-04T16:36:19Z</dcterms:created>
  <dcterms:modified xsi:type="dcterms:W3CDTF">2023-08-14T16:33:01Z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0x0101002A01405C932CFF46B79EFA95059C9F10</vt:lpwstr>
  </property>
  <property fmtid="{D5CDD505-2E9C-101B-9397-08002B2CF9AE}" pid="3" name="MediaServiceImageTags">
    <vt:lpwstr/>
  </property>
</Properties>
</file>