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  <sheet name="cpu" sheetId="2" state="visible" r:id="rId3"/>
    <sheet name="ram" sheetId="3" state="visible" r:id="rId4"/>
    <sheet name="hdd" sheetId="4" state="visible" r:id="rId5"/>
    <sheet name="mobo" sheetId="5" state="visible" r:id="rId6"/>
    <sheet name="ssd" sheetId="6" state="visible" r:id="rId7"/>
    <sheet name="psu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<sst xmlns="http://schemas.openxmlformats.org/spreadsheetml/2006/main" count="1574" uniqueCount="388">
  <si>
    <t xml:space="preserve">Component</t>
  </si>
  <si>
    <t xml:space="preserve">Row</t>
  </si>
  <si>
    <t xml:space="preserve">Manufacturer</t>
  </si>
  <si>
    <t xml:space="preserve">Name</t>
  </si>
  <si>
    <t xml:space="preserve">Unit Price</t>
  </si>
  <si>
    <t xml:space="preserve">External price</t>
  </si>
  <si>
    <t xml:space="preserve"># Units</t>
  </si>
  <si>
    <t xml:space="preserve">Total Price</t>
  </si>
  <si>
    <t xml:space="preserve">Link</t>
  </si>
  <si>
    <t xml:space="preserve">External link</t>
  </si>
  <si>
    <t xml:space="preserve">Manu. link</t>
  </si>
  <si>
    <t xml:space="preserve">cpu</t>
  </si>
  <si>
    <t xml:space="preserve"> </t>
  </si>
  <si>
    <t xml:space="preserve">mobo</t>
  </si>
  <si>
    <t xml:space="preserve">ram</t>
  </si>
  <si>
    <t xml:space="preserve">ssd</t>
  </si>
  <si>
    <t xml:space="preserve">hdd</t>
  </si>
  <si>
    <t xml:space="preserve">psu</t>
  </si>
  <si>
    <t xml:space="preserve">case</t>
  </si>
  <si>
    <t xml:space="preserve">Lian-Li</t>
  </si>
  <si>
    <t xml:space="preserve">O11D Evo RGB</t>
  </si>
  <si>
    <t xml:space="preserve">cpu block</t>
  </si>
  <si>
    <t xml:space="preserve">Thermaltake</t>
  </si>
  <si>
    <t xml:space="preserve">Pacific W8</t>
  </si>
  <si>
    <t xml:space="preserve">reservoir &amp; pump</t>
  </si>
  <si>
    <t xml:space="preserve">Alphacool</t>
  </si>
  <si>
    <t xml:space="preserve">PUM Core Flat Rate Reservoir 240 Right with VPP Apex Pump</t>
  </si>
  <si>
    <t xml:space="preserve">radiator</t>
  </si>
  <si>
    <t xml:space="preserve">Corsair</t>
  </si>
  <si>
    <t xml:space="preserve">XR5 360 Neo</t>
  </si>
  <si>
    <t xml:space="preserve">soft tube fittings</t>
  </si>
  <si>
    <t xml:space="preserve">13/10mm icicle G1/4 - six pack</t>
  </si>
  <si>
    <t xml:space="preserve">https://shop.alphacool.com/en/shop/fittings/tube-connections/1310mm/ans-alphacool-hf-13/10-screw-on-nozzle-g1/4-deep-black</t>
  </si>
  <si>
    <t xml:space="preserve">ball valve</t>
  </si>
  <si>
    <t xml:space="preserve">Barrow</t>
  </si>
  <si>
    <t xml:space="preserve">G1/4 inch ball valve, black</t>
  </si>
  <si>
    <t xml:space="preserve">soft tubing</t>
  </si>
  <si>
    <t xml:space="preserve">AlphaTube Hose HF 13/10mm - Ultra Clear 3 m</t>
  </si>
  <si>
    <t xml:space="preserve">coolant</t>
  </si>
  <si>
    <t xml:space="preserve">Ultra Pure Water (1L)</t>
  </si>
  <si>
    <t xml:space="preserve">thermal paste</t>
  </si>
  <si>
    <t xml:space="preserve">Arctic</t>
  </si>
  <si>
    <t xml:space="preserve">Mx-6</t>
  </si>
  <si>
    <t xml:space="preserve">fan</t>
  </si>
  <si>
    <t xml:space="preserve">RS120</t>
  </si>
  <si>
    <t xml:space="preserve">Notes</t>
  </si>
  <si>
    <t xml:space="preserve">Total</t>
  </si>
  <si>
    <t xml:space="preserve">RAID 5</t>
  </si>
  <si>
    <t xml:space="preserve">1 PCIe 5.0 16x for (future) GPU</t>
  </si>
  <si>
    <t xml:space="preserve">1 PCIe for (future) SATA HDD expansion</t>
  </si>
  <si>
    <t xml:space="preserve">price</t>
  </si>
  <si>
    <t xml:space="preserve">manufacturer</t>
  </si>
  <si>
    <t xml:space="preserve">name</t>
  </si>
  <si>
    <t xml:space="preserve">CPU cores</t>
  </si>
  <si>
    <t xml:space="preserve">clock rate</t>
  </si>
  <si>
    <t xml:space="preserve">max. turbo frequency</t>
  </si>
  <si>
    <t xml:space="preserve">L3 cache</t>
  </si>
  <si>
    <t xml:space="preserve">L2 cache</t>
  </si>
  <si>
    <t xml:space="preserve">manufacturing process</t>
  </si>
  <si>
    <t xml:space="preserve">performance</t>
  </si>
  <si>
    <t xml:space="preserve">performance per dollar [MOPS/$]</t>
  </si>
  <si>
    <t xml:space="preserve">L3 per dollar [KB/$]</t>
  </si>
  <si>
    <t xml:space="preserve">link</t>
  </si>
  <si>
    <t xml:space="preserve">AMD</t>
  </si>
  <si>
    <t xml:space="preserve">Ryzen 7 8700F "Phoenix"</t>
  </si>
  <si>
    <t xml:space="preserve">5GHz</t>
  </si>
  <si>
    <t xml:space="preserve">4 nm</t>
  </si>
  <si>
    <t xml:space="preserve">Ryzen 9 7900X "Raphael"</t>
  </si>
  <si>
    <t xml:space="preserve">5.6GHz</t>
  </si>
  <si>
    <t xml:space="preserve">5 nm</t>
  </si>
  <si>
    <t xml:space="preserve">Ryzen 9 7950X "Raphael"</t>
  </si>
  <si>
    <t xml:space="preserve">5.7GHz</t>
  </si>
  <si>
    <t xml:space="preserve">Ryzen 7 8700G "Phoenix"</t>
  </si>
  <si>
    <t xml:space="preserve">5.1GHz</t>
  </si>
  <si>
    <t xml:space="preserve">Ryzen 9 9900X "Granite Ridge"</t>
  </si>
  <si>
    <t xml:space="preserve">6 nm</t>
  </si>
  <si>
    <t xml:space="preserve">Ryzen 7 7700X "Raphael"</t>
  </si>
  <si>
    <t xml:space="preserve">5.4GHz</t>
  </si>
  <si>
    <t xml:space="preserve">Ryzen 9 9950X "Granite Ridge"</t>
  </si>
  <si>
    <t xml:space="preserve">Ryzen 9 7950X3D "Raphael-X"</t>
  </si>
  <si>
    <t xml:space="preserve">Ryzen 9 7900X3D " Raphael-X"</t>
  </si>
  <si>
    <t xml:space="preserve">Ryzen Threadripper PRO 5955WX "Chagall PRO"</t>
  </si>
  <si>
    <t xml:space="preserve">4.5GHz</t>
  </si>
  <si>
    <t xml:space="preserve">7 nm</t>
  </si>
  <si>
    <t xml:space="preserve">Ryzen Threadripper 7960X "Storm Peak"</t>
  </si>
  <si>
    <t xml:space="preserve">5.3GHz</t>
  </si>
  <si>
    <t xml:space="preserve">Ryzen 7 7800X3D " Raphael-X"</t>
  </si>
  <si>
    <t xml:space="preserve">Ryzen 7 9800X3D "Granite Ridge"</t>
  </si>
  <si>
    <t xml:space="preserve">5.2GHz</t>
  </si>
  <si>
    <t xml:space="preserve">Ryzen Threadripper 7970X "Storm Peak"</t>
  </si>
  <si>
    <t xml:space="preserve">Ryzen Threadripper PRO 7955WX "Storm Peak"</t>
  </si>
  <si>
    <t xml:space="preserve">Epyc 9274F "Genoa"</t>
  </si>
  <si>
    <t xml:space="preserve">4.3GHz</t>
  </si>
  <si>
    <t xml:space="preserve">number of modules</t>
  </si>
  <si>
    <t xml:space="preserve">module size</t>
  </si>
  <si>
    <t xml:space="preserve">type</t>
  </si>
  <si>
    <t xml:space="preserve">frequency</t>
  </si>
  <si>
    <t xml:space="preserve">CL</t>
  </si>
  <si>
    <t xml:space="preserve">ddr</t>
  </si>
  <si>
    <t xml:space="preserve">dimm</t>
  </si>
  <si>
    <t xml:space="preserve">latency</t>
  </si>
  <si>
    <t xml:space="preserve">total capacity</t>
  </si>
  <si>
    <t xml:space="preserve">price per GB</t>
  </si>
  <si>
    <t xml:space="preserve">price per GT/s</t>
  </si>
  <si>
    <t xml:space="preserve">G.SKILL</t>
  </si>
  <si>
    <t xml:space="preserve">Ripjaws S5 Kit</t>
  </si>
  <si>
    <t xml:space="preserve">DDR5-DIMM</t>
  </si>
  <si>
    <t xml:space="preserve">CL40-40-40-83</t>
  </si>
  <si>
    <t xml:space="preserve">DDR5</t>
  </si>
  <si>
    <t xml:space="preserve">DIMM</t>
  </si>
  <si>
    <t xml:space="preserve">CL36-36-36-83</t>
  </si>
  <si>
    <t xml:space="preserve">KINGSTON FURY</t>
  </si>
  <si>
    <t xml:space="preserve">Beast Kit</t>
  </si>
  <si>
    <t xml:space="preserve">CL40-40-40</t>
  </si>
  <si>
    <t xml:space="preserve">CORSAIR</t>
  </si>
  <si>
    <t xml:space="preserve">Vengeance Kit</t>
  </si>
  <si>
    <t xml:space="preserve">CL40-40-40-77</t>
  </si>
  <si>
    <t xml:space="preserve">CL36-38-38</t>
  </si>
  <si>
    <t xml:space="preserve">CL38-38-38-84</t>
  </si>
  <si>
    <t xml:space="preserve">ADATA</t>
  </si>
  <si>
    <t xml:space="preserve">U-DIMM Kit</t>
  </si>
  <si>
    <t xml:space="preserve">DDR5-UDIMM</t>
  </si>
  <si>
    <t xml:space="preserve">CL46-45-45</t>
  </si>
  <si>
    <t xml:space="preserve">UDIMM</t>
  </si>
  <si>
    <t xml:space="preserve">CL36-36-36-96</t>
  </si>
  <si>
    <t xml:space="preserve">CL36-44-44-96</t>
  </si>
  <si>
    <t xml:space="preserve">Vengeance RGB Kit</t>
  </si>
  <si>
    <t xml:space="preserve">CL30-36-36</t>
  </si>
  <si>
    <t xml:space="preserve">TEAM GROUP</t>
  </si>
  <si>
    <t xml:space="preserve">T-Force Delta RGB Kit</t>
  </si>
  <si>
    <t xml:space="preserve">CL30-36-36-76</t>
  </si>
  <si>
    <t xml:space="preserve">CL40-48-48-96</t>
  </si>
  <si>
    <t xml:space="preserve">CL38-38-38-78</t>
  </si>
  <si>
    <t xml:space="preserve">CL32-39-39-102</t>
  </si>
  <si>
    <t xml:space="preserve">Trident Z5 RGB Kit</t>
  </si>
  <si>
    <t xml:space="preserve">PATRIOT</t>
  </si>
  <si>
    <t xml:space="preserve">Viper Venom Kit</t>
  </si>
  <si>
    <t xml:space="preserve">CL34-44-44-84</t>
  </si>
  <si>
    <t xml:space="preserve">CL32-39-39-76</t>
  </si>
  <si>
    <t xml:space="preserve">CL34-45-45-108</t>
  </si>
  <si>
    <t xml:space="preserve">CL34-42-42-84</t>
  </si>
  <si>
    <t xml:space="preserve">Trident Z5 Kit</t>
  </si>
  <si>
    <t xml:space="preserve">Trident Z5 Neo RGB Kit</t>
  </si>
  <si>
    <t xml:space="preserve">CL28-34-34-89</t>
  </si>
  <si>
    <t xml:space="preserve">CL36-46-46-116</t>
  </si>
  <si>
    <t xml:space="preserve">CL40-48-48-128</t>
  </si>
  <si>
    <t xml:space="preserve">CL36-46-46-125</t>
  </si>
  <si>
    <t xml:space="preserve">CL38-48-48-128</t>
  </si>
  <si>
    <t xml:space="preserve">cache</t>
  </si>
  <si>
    <t xml:space="preserve">rotations</t>
  </si>
  <si>
    <t xml:space="preserve">Serial ATA</t>
  </si>
  <si>
    <t xml:space="preserve">price per TB</t>
  </si>
  <si>
    <t xml:space="preserve">SEAGATE</t>
  </si>
  <si>
    <t xml:space="preserve">Exos X16</t>
  </si>
  <si>
    <t xml:space="preserve">256 MB</t>
  </si>
  <si>
    <t xml:space="preserve">SATA 6.0Gb/s</t>
  </si>
  <si>
    <t xml:space="preserve">TOSHIBA</t>
  </si>
  <si>
    <t xml:space="preserve">Enterprise Capacity MG10ACA</t>
  </si>
  <si>
    <t xml:space="preserve">512 MB</t>
  </si>
  <si>
    <t xml:space="preserve">Enterprise Capacity MG10AFA</t>
  </si>
  <si>
    <t xml:space="preserve">IronWolf Pro NAS HDD</t>
  </si>
  <si>
    <t xml:space="preserve">BarraCuda HDD + Rescue</t>
  </si>
  <si>
    <t xml:space="preserve">Enterprise Capacity MG09ACA</t>
  </si>
  <si>
    <t xml:space="preserve">Exos 7E8</t>
  </si>
  <si>
    <t xml:space="preserve">-</t>
  </si>
  <si>
    <t xml:space="preserve">WESTERN DIGITAL</t>
  </si>
  <si>
    <t xml:space="preserve">Ultrastar DC HC580</t>
  </si>
  <si>
    <t xml:space="preserve">Exos X24</t>
  </si>
  <si>
    <t xml:space="preserve">Enterprise Capacity MG09SCA</t>
  </si>
  <si>
    <t xml:space="preserve">Exos X22</t>
  </si>
  <si>
    <t xml:space="preserve">Ultrastar DC HC590</t>
  </si>
  <si>
    <t xml:space="preserve">Exos X18</t>
  </si>
  <si>
    <t xml:space="preserve">P300 Desktop PC</t>
  </si>
  <si>
    <t xml:space="preserve">128 MB</t>
  </si>
  <si>
    <t xml:space="preserve">IronWolf NAS HDD</t>
  </si>
  <si>
    <t xml:space="preserve">SkyHawk + Rescue</t>
  </si>
  <si>
    <t xml:space="preserve">IronWolf Pro NAS HDD + Rescue</t>
  </si>
  <si>
    <t xml:space="preserve">Exos E 7E10</t>
  </si>
  <si>
    <t xml:space="preserve">Constellation ES.3</t>
  </si>
  <si>
    <t xml:space="preserve">Desktop HDD</t>
  </si>
  <si>
    <t xml:space="preserve">64 MB</t>
  </si>
  <si>
    <t xml:space="preserve">BarraCuda Compute</t>
  </si>
  <si>
    <t xml:space="preserve">Constellation ES ST2000NM0001</t>
  </si>
  <si>
    <t xml:space="preserve">Laptop Mainstream</t>
  </si>
  <si>
    <t xml:space="preserve">8 MB</t>
  </si>
  <si>
    <t xml:space="preserve">SATA 3.0Gb/s</t>
  </si>
  <si>
    <t xml:space="preserve">Enterprise Capacity MG08ADA</t>
  </si>
  <si>
    <t xml:space="preserve">HGST</t>
  </si>
  <si>
    <t xml:space="preserve">Ultrastar A7K2000</t>
  </si>
  <si>
    <t xml:space="preserve">32 MB</t>
  </si>
  <si>
    <t xml:space="preserve">BarraCuda HDD</t>
  </si>
  <si>
    <t xml:space="preserve">S300 Surveillance</t>
  </si>
  <si>
    <t xml:space="preserve">Caviar Blue</t>
  </si>
  <si>
    <t xml:space="preserve">Ultrastar C10K900</t>
  </si>
  <si>
    <t xml:space="preserve">Exos 10E2400</t>
  </si>
  <si>
    <t xml:space="preserve">P300 High-Performance</t>
  </si>
  <si>
    <t xml:space="preserve">AV-25</t>
  </si>
  <si>
    <t xml:space="preserve">16 MB</t>
  </si>
  <si>
    <t xml:space="preserve">Cheetah 15K.7</t>
  </si>
  <si>
    <t xml:space="preserve">AV</t>
  </si>
  <si>
    <t xml:space="preserve">Enterprise Performance AL15SEB</t>
  </si>
  <si>
    <t xml:space="preserve">Ultrastar C10K1800 512n ISE</t>
  </si>
  <si>
    <t xml:space="preserve">chipset</t>
  </si>
  <si>
    <t xml:space="preserve">socket</t>
  </si>
  <si>
    <t xml:space="preserve">number of CPUs</t>
  </si>
  <si>
    <t xml:space="preserve">maximum frequency</t>
  </si>
  <si>
    <t xml:space="preserve">number of slots</t>
  </si>
  <si>
    <t xml:space="preserve">PCIe 16x generation</t>
  </si>
  <si>
    <t xml:space="preserve">PCIe x16</t>
  </si>
  <si>
    <t xml:space="preserve">PCIe x8</t>
  </si>
  <si>
    <t xml:space="preserve">PCIe x4</t>
  </si>
  <si>
    <t xml:space="preserve">PCIe x1</t>
  </si>
  <si>
    <t xml:space="preserve">SATA 6Gb/s</t>
  </si>
  <si>
    <t xml:space="preserve">M.2</t>
  </si>
  <si>
    <t xml:space="preserve">max. speed (LAN)</t>
  </si>
  <si>
    <t xml:space="preserve">Bluetooth</t>
  </si>
  <si>
    <t xml:space="preserve">USB 2.0</t>
  </si>
  <si>
    <t xml:space="preserve">USB 3.0 (USB 3.2 Gen 1)</t>
  </si>
  <si>
    <t xml:space="preserve">USB 3.1 (USB 3.2 Gen 2)</t>
  </si>
  <si>
    <t xml:space="preserve">USB-C 3.1 (USB 3.2 Gen 2)</t>
  </si>
  <si>
    <t xml:space="preserve">USB-C 3.2 (USB 3.2 Gen 2x2)</t>
  </si>
  <si>
    <t xml:space="preserve">USB-C 4.0</t>
  </si>
  <si>
    <t xml:space="preserve">format</t>
  </si>
  <si>
    <t xml:space="preserve">color</t>
  </si>
  <si>
    <t xml:space="preserve">GIGABYTE</t>
  </si>
  <si>
    <t xml:space="preserve">B850M DS3H</t>
  </si>
  <si>
    <t xml:space="preserve">AMD B850</t>
  </si>
  <si>
    <t xml:space="preserve">AMD socket AM5</t>
  </si>
  <si>
    <t xml:space="preserve">5200 MHz</t>
  </si>
  <si>
    <t xml:space="preserve">PCIe 5.0 x16</t>
  </si>
  <si>
    <t xml:space="preserve">2x</t>
  </si>
  <si>
    <t xml:space="preserve">2.5 Gbps</t>
  </si>
  <si>
    <t xml:space="preserve">4x</t>
  </si>
  <si>
    <t xml:space="preserve">1x</t>
  </si>
  <si>
    <t xml:space="preserve">micro ATX</t>
  </si>
  <si>
    <t xml:space="preserve">black</t>
  </si>
  <si>
    <t xml:space="preserve">B850M D3HP</t>
  </si>
  <si>
    <t xml:space="preserve">1 Gbps</t>
  </si>
  <si>
    <t xml:space="preserve">3x</t>
  </si>
  <si>
    <t xml:space="preserve">black-silver</t>
  </si>
  <si>
    <t xml:space="preserve">B650 UD AX (Rev. 1.0)</t>
  </si>
  <si>
    <t xml:space="preserve">AMD B650</t>
  </si>
  <si>
    <t xml:space="preserve">PCIe 4.0 x16PCIe 3.0 x16</t>
  </si>
  <si>
    <t xml:space="preserve">Bluetooth 5.3</t>
  </si>
  <si>
    <t xml:space="preserve">6x</t>
  </si>
  <si>
    <t xml:space="preserve">ATX</t>
  </si>
  <si>
    <t xml:space="preserve">B650 Eagle</t>
  </si>
  <si>
    <t xml:space="preserve">MSI</t>
  </si>
  <si>
    <t xml:space="preserve">PRO B840-P WIFI</t>
  </si>
  <si>
    <t xml:space="preserve">AMD B840</t>
  </si>
  <si>
    <t xml:space="preserve">5600 MHz</t>
  </si>
  <si>
    <t xml:space="preserve">5x</t>
  </si>
  <si>
    <t xml:space="preserve">Bluetooth 5.4</t>
  </si>
  <si>
    <t xml:space="preserve">B840 GAMING PLUS WIFI</t>
  </si>
  <si>
    <t xml:space="preserve">B850 GAMING WIFI6</t>
  </si>
  <si>
    <t xml:space="preserve">PCIe 5.0 x16PCIe 4.0 x16</t>
  </si>
  <si>
    <t xml:space="preserve">B850 EAGLE WIFI6E</t>
  </si>
  <si>
    <t xml:space="preserve">B850M GAMING X WIFI6E</t>
  </si>
  <si>
    <t xml:space="preserve">PRO B850-P WIFI</t>
  </si>
  <si>
    <t xml:space="preserve">PCIe 5.0 x16PCIe 4.0 x16PCIe 3.0 x16</t>
  </si>
  <si>
    <t xml:space="preserve">5 Gbps</t>
  </si>
  <si>
    <t xml:space="preserve">B850 GAMING X WIFI6E</t>
  </si>
  <si>
    <t xml:space="preserve">B850 GAMING PLUS WIFI</t>
  </si>
  <si>
    <t xml:space="preserve">X870 EAGLE WIFI7</t>
  </si>
  <si>
    <t xml:space="preserve">AMD X870</t>
  </si>
  <si>
    <t xml:space="preserve">PCIe 5.0 x16PCIe 3.0 x16</t>
  </si>
  <si>
    <t xml:space="preserve">X870 GAMING WIFI6</t>
  </si>
  <si>
    <t xml:space="preserve">X870 GAMING X WIFI7</t>
  </si>
  <si>
    <t xml:space="preserve">MAG B850 TOMAHAWK MAX WIFI</t>
  </si>
  <si>
    <t xml:space="preserve">PRO X870-P WIFI</t>
  </si>
  <si>
    <t xml:space="preserve">X870 AORUS ELITE WIFI7 ICE</t>
  </si>
  <si>
    <t xml:space="preserve">silver</t>
  </si>
  <si>
    <t xml:space="preserve">X870 GAMING PLUS WIFI</t>
  </si>
  <si>
    <t xml:space="preserve">4800 MHz</t>
  </si>
  <si>
    <t xml:space="preserve">B650E AORUS STEALTH ICE</t>
  </si>
  <si>
    <t xml:space="preserve">grey-white</t>
  </si>
  <si>
    <t xml:space="preserve">X870 AORUS ELITE WIFI7</t>
  </si>
  <si>
    <t xml:space="preserve">MPG B850 EDGE TI WIFI</t>
  </si>
  <si>
    <t xml:space="preserve">X870E AORUS ELITE WIFI7</t>
  </si>
  <si>
    <t xml:space="preserve">AMD X870E</t>
  </si>
  <si>
    <t xml:space="preserve">X870E AORUS PRO ICE</t>
  </si>
  <si>
    <t xml:space="preserve">X870E AORUS PRO</t>
  </si>
  <si>
    <t xml:space="preserve">MAG X870E TOMAHAWK WIFI</t>
  </si>
  <si>
    <t xml:space="preserve">MPG X870E EDGE TI WIFI</t>
  </si>
  <si>
    <t xml:space="preserve">B850 AI TOP</t>
  </si>
  <si>
    <t xml:space="preserve">10 Gbps</t>
  </si>
  <si>
    <t xml:space="preserve">MPG X870E CARBON WIFI</t>
  </si>
  <si>
    <t xml:space="preserve">5 Gbps2.5 Gbps</t>
  </si>
  <si>
    <t xml:space="preserve">9x</t>
  </si>
  <si>
    <t xml:space="preserve">X870E AORUS MASTER</t>
  </si>
  <si>
    <t xml:space="preserve">X870E AORUS XTREME AI TOP</t>
  </si>
  <si>
    <t xml:space="preserve">eATX</t>
  </si>
  <si>
    <t xml:space="preserve">size</t>
  </si>
  <si>
    <t xml:space="preserve">reading speed (SSD)</t>
  </si>
  <si>
    <t xml:space="preserve">writing speed (SSD)</t>
  </si>
  <si>
    <t xml:space="preserve">SILICON POWER</t>
  </si>
  <si>
    <t xml:space="preserve">XD80 SSD M.2</t>
  </si>
  <si>
    <t xml:space="preserve">M.2 (2280)</t>
  </si>
  <si>
    <t xml:space="preserve">2 GB</t>
  </si>
  <si>
    <t xml:space="preserve">CRUCIAL</t>
  </si>
  <si>
    <t xml:space="preserve">T500 SSD M.2</t>
  </si>
  <si>
    <t xml:space="preserve">SAMSUNG</t>
  </si>
  <si>
    <t xml:space="preserve">990 PRO NVMe M.2 SSD</t>
  </si>
  <si>
    <t xml:space="preserve">INTEL</t>
  </si>
  <si>
    <t xml:space="preserve">670p SSD M.2</t>
  </si>
  <si>
    <t xml:space="preserve">WD_BLACK SN850P PS5 Design NVMe SSD M.2</t>
  </si>
  <si>
    <t xml:space="preserve">4 GB</t>
  </si>
  <si>
    <t xml:space="preserve">MUSHKIN</t>
  </si>
  <si>
    <t xml:space="preserve">Vortex SSD M.2</t>
  </si>
  <si>
    <t xml:space="preserve">1 GB</t>
  </si>
  <si>
    <t xml:space="preserve">Spatium M480 Pro PCIe 4.0 NVMe M.2</t>
  </si>
  <si>
    <t xml:space="preserve">T700 SSD M.2 with Heatsink</t>
  </si>
  <si>
    <t xml:space="preserve">8 GB</t>
  </si>
  <si>
    <t xml:space="preserve">T-Force Cardea Z540 SSD M.2</t>
  </si>
  <si>
    <t xml:space="preserve">M30 SSD M.2</t>
  </si>
  <si>
    <t xml:space="preserve">Gen4 Client PM9A1 M.2 SSD</t>
  </si>
  <si>
    <t xml:space="preserve">T700 SSD M.2</t>
  </si>
  <si>
    <t xml:space="preserve">T705 SSD M.2</t>
  </si>
  <si>
    <t xml:space="preserve">Force Series MP700 PRO SE M.2 SSD</t>
  </si>
  <si>
    <t xml:space="preserve">HP</t>
  </si>
  <si>
    <t xml:space="preserve">FX900 Pro SSD M.2</t>
  </si>
  <si>
    <t xml:space="preserve">Spatium M580 FROZR M.2 SSD</t>
  </si>
  <si>
    <t xml:space="preserve">power</t>
  </si>
  <si>
    <t xml:space="preserve">form factor</t>
  </si>
  <si>
    <t xml:space="preserve">PCI-Express</t>
  </si>
  <si>
    <t xml:space="preserve">SATA</t>
  </si>
  <si>
    <t xml:space="preserve">motherboard</t>
  </si>
  <si>
    <t xml:space="preserve">efficiency</t>
  </si>
  <si>
    <t xml:space="preserve">max noise level</t>
  </si>
  <si>
    <t xml:space="preserve">price per W</t>
  </si>
  <si>
    <t xml:space="preserve">XILENCE</t>
  </si>
  <si>
    <t xml:space="preserve">Gaming Series XP850R10</t>
  </si>
  <si>
    <t xml:space="preserve">4x 6+2 pin</t>
  </si>
  <si>
    <t xml:space="preserve">8x</t>
  </si>
  <si>
    <t xml:space="preserve">20+4 pin8 pin4+4 pin</t>
  </si>
  <si>
    <t xml:space="preserve">80 PLUS Bronze</t>
  </si>
  <si>
    <t xml:space="preserve">Gaming Series XP750R10</t>
  </si>
  <si>
    <t xml:space="preserve">20+4 pin4+4 pin</t>
  </si>
  <si>
    <t xml:space="preserve">Gaming Series XP550R10</t>
  </si>
  <si>
    <t xml:space="preserve">2x 6+2 pin</t>
  </si>
  <si>
    <t xml:space="preserve">20+4 pin4 pin</t>
  </si>
  <si>
    <t xml:space="preserve">RAIJINTEK</t>
  </si>
  <si>
    <t xml:space="preserve">CRATOS Series</t>
  </si>
  <si>
    <t xml:space="preserve">1x 16 pin4x 6+2 pin</t>
  </si>
  <si>
    <t xml:space="preserve">20+4 pin2x 4+4 pin</t>
  </si>
  <si>
    <t xml:space="preserve">80 PLUS Gold</t>
  </si>
  <si>
    <t xml:space="preserve">Performance X+ Modular XP1250MR9.2</t>
  </si>
  <si>
    <t xml:space="preserve">1x 16 pin3x 6+2 pin</t>
  </si>
  <si>
    <t xml:space="preserve">12x</t>
  </si>
  <si>
    <t xml:space="preserve">BE QUIET!</t>
  </si>
  <si>
    <t xml:space="preserve">Pure Power 12</t>
  </si>
  <si>
    <t xml:space="preserve">3x 6+2 pin1x 12+4 pin</t>
  </si>
  <si>
    <t xml:space="preserve">20+4 pin2x 8 pin</t>
  </si>
  <si>
    <t xml:space="preserve">2x 6+2 pin1x 12+4 pin</t>
  </si>
  <si>
    <t xml:space="preserve">SHARKOON</t>
  </si>
  <si>
    <t xml:space="preserve">Rebel P20</t>
  </si>
  <si>
    <t xml:space="preserve">11x</t>
  </si>
  <si>
    <t xml:space="preserve">ETA Gold</t>
  </si>
  <si>
    <t xml:space="preserve">ENERMAX</t>
  </si>
  <si>
    <t xml:space="preserve">Revolution ATX 3.0</t>
  </si>
  <si>
    <t xml:space="preserve">4x 6+2 pin2x 16 pin</t>
  </si>
  <si>
    <t xml:space="preserve">2x 4+4 pin24 pin</t>
  </si>
  <si>
    <t xml:space="preserve">Straight Power 12</t>
  </si>
  <si>
    <t xml:space="preserve">2x 16 pin4x 6+2 pin</t>
  </si>
  <si>
    <t xml:space="preserve">80 PLUS Platinum</t>
  </si>
  <si>
    <t xml:space="preserve">ASUS</t>
  </si>
  <si>
    <t xml:space="preserve">ROG-STRIX-1000G Gold Aura Edition</t>
  </si>
  <si>
    <t xml:space="preserve">4x 6+2 pin1x 16 pin</t>
  </si>
  <si>
    <t xml:space="preserve">THERMALTAKE</t>
  </si>
  <si>
    <t xml:space="preserve">ToughPower TF1 TT Premium Edition</t>
  </si>
  <si>
    <t xml:space="preserve">8x 6+2 pin</t>
  </si>
  <si>
    <t xml:space="preserve">16x</t>
  </si>
  <si>
    <t xml:space="preserve">80 PLUS Titanium</t>
  </si>
  <si>
    <t xml:space="preserve">ROG-STRIX-1000P-GAMING Platinum</t>
  </si>
  <si>
    <t xml:space="preserve">LIAN LI</t>
  </si>
  <si>
    <t xml:space="preserve">Edge EG1300</t>
  </si>
  <si>
    <t xml:space="preserve">4x 6+2 pin1x 12 pin1x 16 pin</t>
  </si>
  <si>
    <t xml:space="preserve">20+4 pin4+4 pin8 pin</t>
  </si>
  <si>
    <t xml:space="preserve">Dark Power Pro 13</t>
  </si>
  <si>
    <t xml:space="preserve">6x 6+2 pin</t>
  </si>
  <si>
    <t xml:space="preserve">ROG-STRIX-850G Gold Aura Edition</t>
  </si>
  <si>
    <t xml:space="preserve">3x 6+2 pin1x 16 pin</t>
  </si>
  <si>
    <t xml:space="preserve">ROG-THOR-1000P2-GAMING ROG Thor Platinum II with 16-Pin PCIe 5.0 Cable</t>
  </si>
  <si>
    <t xml:space="preserve">8x 6+2 pin1x 16 pin</t>
  </si>
  <si>
    <t xml:space="preserve">ASROCK</t>
  </si>
  <si>
    <t xml:space="preserve">Taichi TC-1650T</t>
  </si>
  <si>
    <t xml:space="preserve">2x 16 pin8x 6+2 pin</t>
  </si>
  <si>
    <t xml:space="preserve">20+4 pin4+4 pin8 pin4 pin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</si>
</sst>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625" defaultRowHeight="13.5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4.76"/>
    <col collapsed="false" customWidth="true" hidden="false" outlineLevel="0" max="3" min="3" style="1" width="12.83"/>
    <col collapsed="false" customWidth="true" hidden="false" outlineLevel="0" max="4" min="4" style="1" width="50.14"/>
    <col collapsed="false" customWidth="true" hidden="false" outlineLevel="0" max="5" min="5" style="1" width="6.88"/>
    <col collapsed="false" customWidth="true" hidden="false" outlineLevel="0" max="6" min="6" style="1" width="6.16"/>
    <col collapsed="false" customWidth="true" hidden="false" outlineLevel="0" max="7" min="7" style="1" width="2.44"/>
    <col collapsed="false" customWidth="true" hidden="false" outlineLevel="0" max="8" min="8" style="1" width="7.87"/>
    <col collapsed="false" customWidth="true" hidden="false" outlineLevel="0" max="9" min="9" style="1" width="19.27"/>
    <col collapsed="false" customWidth="true" hidden="false" outlineLevel="0" max="10" min="10" style="1" width="18.51"/>
    <col collapsed="false" customWidth="false" hidden="false" outlineLevel="0" max="11" min="11" style="1" width="11.6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customFormat="false" ht="13.5" hidden="false" customHeight="true" outlineLevel="0" collapsed="false">
      <c r="A2" s="1" t="s">
        <v>11</v>
      </c>
      <c r="B2" s="1" t="n">
        <v>4</v>
      </c>
      <c r="C2" s="1" t="str">
        <f aca="true">INDIRECT(ADDRESS($B2,2,,,$A2))</f>
        <v>AMD</v>
      </c>
      <c r="D2" s="1" t="str">
        <f aca="true">INDIRECT(ADDRESS($B2,3,,,$A2))</f>
        <v>Ryzen 9 7950X "Raphael"</v>
      </c>
      <c r="E2" s="1" t="n">
        <f aca="true">INDIRECT(ADDRESS($B2,1,,,$A2))</f>
        <v>441.95</v>
      </c>
      <c r="F2" s="1" t="n">
        <v>489</v>
      </c>
      <c r="G2" s="1" t="n">
        <v>1</v>
      </c>
      <c r="H2" s="1" t="n">
        <f aca="false">F2*G2</f>
        <v>489</v>
      </c>
      <c r="I2" s="1" t="str">
        <f aca="true">HYPERLINK(INDIRECT(ADDRESS($B2,13,,,$A2)))</f>
        <v>https://www.toppreise.ch/price-comparison/Processors/AMD-Ryzen-9-7950X-Raphael-16x-4-5GHz-Socket-AM5-100-100000514-p705271?selsort=rd</v>
      </c>
      <c r="J2" s="1" t="str">
        <f aca="false">HYPERLINK("https://www.digitec.ch/it/s1/product/amd-ryzen-9-7950x-am5-450-ghz-16-core-processore-21918730?utm_campaign=preisvergleich&amp;utm_source=toppreise&amp;utm_medium=cpc&amp;utm_content=406802&amp;supplier=406802")</f>
        <v>https://www.digitec.ch/it/s1/product/amd-ryzen-9-7950x-am5-450-ghz-16-core-processore-21918730?utm_campaign=preisvergleich&amp;utm_source=toppreise&amp;utm_medium=cpc&amp;utm_content=406802&amp;supplier=406802</v>
      </c>
      <c r="K2" s="1" t="s">
        <v>12</v>
      </c>
      <c r="L2" s="1"/>
    </row>
    <row r="3" customFormat="false" ht="13.5" hidden="false" customHeight="true" outlineLevel="0" collapsed="false">
      <c r="A3" s="1" t="s">
        <v>13</v>
      </c>
      <c r="B3" s="1" t="n">
        <v>11</v>
      </c>
      <c r="C3" s="1" t="str">
        <f aca="true">INDIRECT(ADDRESS($B3,2,,,$A3))</f>
        <v>MSI</v>
      </c>
      <c r="D3" s="1" t="str">
        <f aca="true">INDIRECT(ADDRESS($B3,3,,,$A3))</f>
        <v>PRO B850-P WIFI</v>
      </c>
      <c r="E3" s="1" t="n">
        <f aca="true">INDIRECT(ADDRESS($B3,1,,,$A3))</f>
        <v>188.7</v>
      </c>
      <c r="F3" s="1" t="n">
        <v>196</v>
      </c>
      <c r="G3" s="1" t="n">
        <v>1</v>
      </c>
      <c r="H3" s="1" t="n">
        <f aca="false">F3*G3</f>
        <v>196</v>
      </c>
      <c r="I3" s="1" t="str">
        <f aca="true">HYPERLINK(INDIRECT(ADDRESS($B3,27,,,$A3)))</f>
        <v>https://www.toppreise.ch/price-comparison/Motherboards/MSI-PRO-B850-P-WIFI-AMD-B850-7E56-002R-p794229?selsort=rd</v>
      </c>
      <c r="J3" s="1" t="str">
        <f aca="false">HYPERLINK("https:/www.digitec.ch/it/S1/product/msi-pro-B850-p-wifi-AM5-amd-B850-atx-scheda-madre-53472971?utm_campaign=preisvergleich&amp;utm_source=toppreise&amp;utm_medium=cpc&amp;utm_content=406802&amp;supplier=406802")</f>
        <v>https:/www.digitec.ch/it/S1/product/msi-pro-B850-p-wifi-AM5-amd-B850-atx-scheda-madre-53472971?utm_campaign=preisvergleich&amp;utm_source=toppreise&amp;utm_medium=cpc&amp;utm_content=406802&amp;supplier=406802</v>
      </c>
      <c r="K3" s="1" t="s">
        <v>12</v>
      </c>
      <c r="L3" s="1"/>
    </row>
    <row r="4" customFormat="false" ht="13.5" hidden="false" customHeight="true" outlineLevel="0" collapsed="false">
      <c r="A4" s="1" t="s">
        <v>14</v>
      </c>
      <c r="B4" s="1" t="n">
        <v>7</v>
      </c>
      <c r="C4" s="1" t="str">
        <f aca="true">INDIRECT(ADDRESS($B4,2,,,$A4))</f>
        <v>KINGSTON FURY</v>
      </c>
      <c r="D4" s="1" t="str">
        <f aca="true">INDIRECT(ADDRESS($B4,3,,,$A4))</f>
        <v>Beast Kit</v>
      </c>
      <c r="E4" s="1" t="n">
        <f aca="true">INDIRECT(ADDRESS($B4,1,,,$A4))</f>
        <v>153.41</v>
      </c>
      <c r="F4" s="1" t="n">
        <v>161</v>
      </c>
      <c r="G4" s="1" t="n">
        <v>1</v>
      </c>
      <c r="H4" s="1" t="n">
        <f aca="false">F4*G4</f>
        <v>161</v>
      </c>
      <c r="I4" s="1" t="str">
        <f aca="true">HYPERLINK(INDIRECT(ADDRESS($B4,15,,,$A4)))</f>
        <v>https://www.toppreise.ch/price-comparison/Memory/KINGSTON-FURY-Beast-Kit-DDR5-5600-64GB-KF556C36BBEK2-64-p714466?selsort=rd</v>
      </c>
      <c r="J4" s="1" t="str">
        <f aca="false">HYPERLINK("https://www.digitec.ch/it/s1/product/kingston-fury-beast-2-x-32gb-5600-mhz-ram-ddr5-dimm-memoria-ram-23796488?utm_campaign=preisvergleich&amp;utm_source=toppreise&amp;utm_medium=cpc&amp;utm_content=406802&amp;supplier=406802")</f>
        <v>https://www.digitec.ch/it/s1/product/kingston-fury-beast-2-x-32gb-5600-mhz-ram-ddr5-dimm-memoria-ram-23796488?utm_campaign=preisvergleich&amp;utm_source=toppreise&amp;utm_medium=cpc&amp;utm_content=406802&amp;supplier=406802</v>
      </c>
      <c r="K4" s="1" t="s">
        <v>12</v>
      </c>
      <c r="L4" s="1"/>
    </row>
    <row r="5" customFormat="false" ht="13.5" hidden="false" customHeight="true" outlineLevel="0" collapsed="false">
      <c r="A5" s="1" t="s">
        <v>15</v>
      </c>
      <c r="B5" s="1" t="n">
        <v>3</v>
      </c>
      <c r="C5" s="1" t="str">
        <f aca="true">INDIRECT(ADDRESS($B5,2,,,$A5))</f>
        <v>CRUCIAL</v>
      </c>
      <c r="D5" s="1" t="str">
        <f aca="true">INDIRECT(ADDRESS($B5,3,,,$A5))</f>
        <v>T500 SSD M.2</v>
      </c>
      <c r="E5" s="1" t="n">
        <f aca="true">INDIRECT(ADDRESS($B5,1,,,$A5))</f>
        <v>120.95</v>
      </c>
      <c r="F5" s="1" t="n">
        <v>126</v>
      </c>
      <c r="G5" s="1" t="n">
        <v>1</v>
      </c>
      <c r="H5" s="1" t="n">
        <f aca="false">F5*G5</f>
        <v>126</v>
      </c>
      <c r="I5" s="1" t="str">
        <f aca="true">HYPERLINK(INDIRECT(ADDRESS($B5,10,,,$A5)))</f>
        <v>https://www.toppreise.ch/price-comparison/Solid-State-Drives-SSD/CRUCIAL-T500-SSD-M-2-2TB-with-Heatsink-CT2000T500SSD5-p749037?selsort=rd</v>
      </c>
      <c r="J5" s="1" t="str">
        <f aca="false">HYPERLINK("https://www.digitec.ch/en/s1/product/kingston-kc3000-2048-gb-m2-2280-ssd-17274158")</f>
        <v>https://www.digitec.ch/en/s1/product/kingston-kc3000-2048-gb-m2-2280-ssd-17274158</v>
      </c>
      <c r="K5" s="1" t="s">
        <v>12</v>
      </c>
      <c r="L5" s="1"/>
    </row>
    <row r="6" customFormat="false" ht="13.5" hidden="false" customHeight="true" outlineLevel="0" collapsed="false">
      <c r="A6" s="1" t="s">
        <v>16</v>
      </c>
      <c r="B6" s="1" t="n">
        <v>8</v>
      </c>
      <c r="C6" s="1" t="str">
        <f aca="true">INDIRECT(ADDRESS($B6,2,,,$A6))</f>
        <v>SEAGATE</v>
      </c>
      <c r="D6" s="1" t="str">
        <f aca="true">INDIRECT(ADDRESS($B6,3,,,$A6))</f>
        <v>Exos 7E8</v>
      </c>
      <c r="E6" s="1" t="n">
        <f aca="true">INDIRECT(ADDRESS($B6,1,,,$A6))</f>
        <v>100.95</v>
      </c>
      <c r="F6" s="1" t="n">
        <v>92.95</v>
      </c>
      <c r="G6" s="1" t="n">
        <v>4</v>
      </c>
      <c r="H6" s="1" t="n">
        <f aca="false">F6*G6</f>
        <v>371.8</v>
      </c>
      <c r="I6" s="1" t="str">
        <f aca="true">HYPERLINK(INDIRECT(ADDRESS($B6,9,,,$A6)))</f>
        <v>https://www.toppreise.ch/price-comparison/Hard-drives-HDD/SEAGATE-Exos-7E8-512e-SAS-6TB-ST6000NM0095-p459307?selsort=rd</v>
      </c>
      <c r="J6" s="1" t="str">
        <f aca="false">HYPERLINK("https://www.digitec.ch/en/s1/product/seagate-exos-7e8-6-tb-35-cmr-hard-drives-35589286")</f>
        <v>https://www.digitec.ch/en/s1/product/seagate-exos-7e8-6-tb-35-cmr-hard-drives-35589286</v>
      </c>
      <c r="K6" s="1" t="s">
        <v>12</v>
      </c>
      <c r="L6" s="1"/>
    </row>
    <row r="7" customFormat="false" ht="13.5" hidden="false" customHeight="true" outlineLevel="0" collapsed="false">
      <c r="A7" s="1" t="s">
        <v>17</v>
      </c>
      <c r="B7" s="1" t="n">
        <v>5</v>
      </c>
      <c r="C7" s="1" t="str">
        <f aca="true">INDIRECT(ADDRESS($B7,2,,,$A7))</f>
        <v>RAIJINTEK</v>
      </c>
      <c r="D7" s="1" t="str">
        <f aca="true">INDIRECT(ADDRESS($B7,3,,,$A7))</f>
        <v>CRATOS Series</v>
      </c>
      <c r="E7" s="1" t="n">
        <f aca="true">INDIRECT(ADDRESS($B7,1,,,$A7))</f>
        <v>124.9</v>
      </c>
      <c r="F7" s="1" t="n">
        <v>157</v>
      </c>
      <c r="G7" s="1" t="n">
        <v>1</v>
      </c>
      <c r="H7" s="1" t="n">
        <f aca="false">F7*G7</f>
        <v>157</v>
      </c>
      <c r="I7" s="1" t="str">
        <f aca="true">HYPERLINK(INDIRECT(ADDRESS($B7,13,,,$A7)))</f>
        <v>https://www.toppreise.ch/price-comparison/Power-supplies/RAIJINTEK-CRATOS-Series-Black-1200-Watts-0R30B00003-p788084?selsort=rd</v>
      </c>
      <c r="J7" s="1" t="str">
        <f aca="false">HYPERLINK("https://www.digitec.ch/en/s1/product/nzxt-c1200-gold-1200-w-power-supply-pc-46946424")</f>
        <v>https://www.digitec.ch/en/s1/product/nzxt-c1200-gold-1200-w-power-supply-pc-46946424</v>
      </c>
      <c r="K7" s="1" t="s">
        <v>12</v>
      </c>
      <c r="L7" s="1"/>
    </row>
    <row r="8" customFormat="false" ht="13.5" hidden="false" customHeight="true" outlineLevel="0" collapsed="false">
      <c r="A8" s="1" t="s">
        <v>18</v>
      </c>
      <c r="C8" s="1" t="s">
        <v>19</v>
      </c>
      <c r="D8" s="4" t="s">
        <v>20</v>
      </c>
      <c r="F8" s="1" t="n">
        <v>160</v>
      </c>
      <c r="G8" s="1" t="n">
        <v>1</v>
      </c>
      <c r="H8" s="1" t="n">
        <f aca="false">F8*G8</f>
        <v>160</v>
      </c>
      <c r="J8" s="1" t="str">
        <f aca="false">HYPERLINK("https://www.digitec.ch/en/s1/product/lian-li-o11d-evo-e-atx-atx-matx-mini-itx-pc-case-41287114")</f>
        <v>https://www.digitec.ch/en/s1/product/lian-li-o11d-evo-e-atx-atx-matx-mini-itx-pc-case-41287114</v>
      </c>
      <c r="K8" s="1" t="s">
        <v>12</v>
      </c>
      <c r="L8" s="1"/>
    </row>
    <row r="9" customFormat="false" ht="13.5" hidden="false" customHeight="true" outlineLevel="0" collapsed="false">
      <c r="A9" s="1" t="s">
        <v>21</v>
      </c>
      <c r="C9" s="1" t="s">
        <v>22</v>
      </c>
      <c r="D9" s="1" t="s">
        <v>23</v>
      </c>
      <c r="F9" s="4" t="n">
        <v>96.9</v>
      </c>
      <c r="G9" s="1" t="n">
        <v>1</v>
      </c>
      <c r="H9" s="1" t="n">
        <f aca="false">F9*G9</f>
        <v>96.9</v>
      </c>
      <c r="J9" s="1" t="str">
        <f aca="false">HYPERLINK("https://www.digitec.ch/en/s1/product/thermaltake-pacific-w8-cpu-water-block-cpu-cooler-cpu-water-coolers-31401655?tagIds=76-695")</f>
        <v>https://www.digitec.ch/en/s1/product/thermaltake-pacific-w8-cpu-water-block-cpu-cooler-cpu-water-coolers-31401655?tagIds=76-695</v>
      </c>
      <c r="K9" s="1" t="str">
        <f aca="false">HYPERLINK("https://www.thermaltake.com/pacific-w8-cpu-waterblock.html")</f>
        <v>https://www.thermaltake.com/pacific-w8-cpu-waterblock.html</v>
      </c>
      <c r="L9" s="1" t="s">
        <v>12</v>
      </c>
    </row>
    <row r="10" customFormat="false" ht="13.5" hidden="false" customHeight="true" outlineLevel="0" collapsed="false">
      <c r="A10" s="1" t="s">
        <v>24</v>
      </c>
      <c r="C10" s="4" t="s">
        <v>25</v>
      </c>
      <c r="D10" s="4" t="s">
        <v>26</v>
      </c>
      <c r="F10" s="1" t="n">
        <v>202</v>
      </c>
      <c r="G10" s="1" t="n">
        <v>1</v>
      </c>
      <c r="H10" s="1" t="n">
        <f aca="false">F10*G10</f>
        <v>202</v>
      </c>
      <c r="J10" s="1" t="str">
        <f aca="false">HYPERLINK("https://www.digitec.ch/en/s1/product/alphacool-pum-core-flat-rate-reservoir-240-right-with-vpp-apex-pump-water-cooling-reservoirs-40778368")</f>
        <v>https://www.digitec.ch/en/s1/product/alphacool-pum-core-flat-rate-reservoir-240-right-with-vpp-apex-pump-water-cooling-reservoirs-40778368</v>
      </c>
      <c r="K10" s="0" t="str">
        <f aca="false">HYPERLINK("https://shop.alphacool.com/en/shop/reservoirs-distro-plates/reservoir-with-pump/pum-alphacool-core-flat-reservoir-240-right-with-vpp-apex-pump")</f>
        <v>https://shop.alphacool.com/en/shop/reservoirs-distro-plates/reservoir-with-pump/pum-alphacool-core-flat-reservoir-240-right-with-vpp-apex-pump</v>
      </c>
      <c r="L10" s="1" t="s">
        <v>12</v>
      </c>
    </row>
    <row r="11" customFormat="false" ht="13.5" hidden="false" customHeight="true" outlineLevel="0" collapsed="false">
      <c r="A11" s="1" t="s">
        <v>27</v>
      </c>
      <c r="C11" s="1" t="s">
        <v>28</v>
      </c>
      <c r="D11" s="5" t="s">
        <v>29</v>
      </c>
      <c r="F11" s="1" t="n">
        <v>77.6</v>
      </c>
      <c r="G11" s="1" t="n">
        <v>1</v>
      </c>
      <c r="H11" s="1" t="n">
        <f aca="false">F11*G11</f>
        <v>77.6</v>
      </c>
      <c r="J11" s="1" t="str">
        <f aca="false">HYPERLINK("https://www.digitec.ch/it/s1/product/corsair-xr5-360-neo-120-mm-radiatore-raffreddamento-ad-acqua-24855085")</f>
        <v>https://www.digitec.ch/it/s1/product/corsair-xr5-360-neo-120-mm-radiatore-raffreddamento-ad-acqua-24855085</v>
      </c>
      <c r="K11" s="1" t="str">
        <f aca="false">HYPERLINK("https://www.corsair.com/it/it/p/custom-liquid-cooling/cx-9032003-ww/hydro-x-series-xr5-360-neo-water-cooling-radiator-cx-9032003-ww?srsltid=AfmBOopfGy-WJyxGRkf6gFF5feZyusulf8H8UJNWMR990WozGa9hZc8D")</f>
        <v>https://www.corsair.com/it/it/p/custom-liquid-cooling/cx-9032003-ww/hydro-x-series-xr5-360-neo-water-cooling-radiator-cx-9032003-ww?srsltid=AfmBOopfGy-WJyxGRkf6gFF5feZyusulf8H8UJNWMR990WozGa9hZc8D</v>
      </c>
      <c r="L11" s="1" t="s">
        <v>12</v>
      </c>
    </row>
    <row r="12" customFormat="false" ht="13.5" hidden="false" customHeight="true" outlineLevel="0" collapsed="false">
      <c r="A12" s="1" t="s">
        <v>30</v>
      </c>
      <c r="C12" s="1" t="s">
        <v>25</v>
      </c>
      <c r="D12" s="1" t="s">
        <v>31</v>
      </c>
      <c r="F12" s="1" t="n">
        <v>28.9</v>
      </c>
      <c r="G12" s="1" t="n">
        <v>1</v>
      </c>
      <c r="H12" s="1" t="n">
        <f aca="false">F12*G12</f>
        <v>28.9</v>
      </c>
      <c r="J12" s="1" t="str">
        <f aca="false">HYPERLINK("https://www.digitec.ch/en/s1/product/alphacool-1310mm-icicle-g14-six-pack-water-cooling-connections-5805484?tagIds=76-695-1469")</f>
        <v>https://www.digitec.ch/en/s1/product/alphacool-1310mm-icicle-g14-six-pack-water-cooling-connections-5805484?tagIds=76-695-1469</v>
      </c>
      <c r="K12" s="1" t="s">
        <v>32</v>
      </c>
      <c r="L12" s="1" t="s">
        <v>12</v>
      </c>
    </row>
    <row r="13" customFormat="false" ht="13.5" hidden="false" customHeight="true" outlineLevel="0" collapsed="false">
      <c r="A13" s="1" t="s">
        <v>33</v>
      </c>
      <c r="C13" s="1" t="s">
        <v>34</v>
      </c>
      <c r="D13" s="1" t="s">
        <v>35</v>
      </c>
      <c r="F13" s="1" t="n">
        <v>15.9</v>
      </c>
      <c r="G13" s="1" t="n">
        <v>1</v>
      </c>
      <c r="H13" s="1" t="n">
        <f aca="false">F13*G13</f>
        <v>15.9</v>
      </c>
      <c r="J13" s="1" t="str">
        <f aca="false">HYPERLINK("https://www.digitec.ch/en/s1/product/barrow-ball-valve-10mm-g14-inch-ball-valve-black-black-water-cooling-connections-23488679?tagIds=76-695-1469")</f>
        <v>https://www.digitec.ch/en/s1/product/barrow-ball-valve-10mm-g14-inch-ball-valve-black-black-water-cooling-connections-23488679?tagIds=76-695-1469</v>
      </c>
      <c r="K13" s="1" t="s">
        <v>12</v>
      </c>
      <c r="L13" s="1" t="s">
        <v>12</v>
      </c>
    </row>
    <row r="14" customFormat="false" ht="13.5" hidden="false" customHeight="true" outlineLevel="0" collapsed="false">
      <c r="A14" s="1" t="s">
        <v>36</v>
      </c>
      <c r="C14" s="1" t="s">
        <v>25</v>
      </c>
      <c r="D14" s="4" t="s">
        <v>37</v>
      </c>
      <c r="F14" s="1" t="n">
        <v>14.9</v>
      </c>
      <c r="G14" s="1" t="n">
        <v>1</v>
      </c>
      <c r="H14" s="1" t="n">
        <f aca="false">F14*G14</f>
        <v>14.9</v>
      </c>
      <c r="J14" s="1" t="str">
        <f aca="false">HYPERLINK("https://www.digitec.ch/en/s1/product/alphacool-alphatube-hose-hf-1310mm-ultra-clear-3-m-3-m-plastic-water-cooling-hoses-20043523?tagIds=76-695-1469")</f>
        <v>https://www.digitec.ch/en/s1/product/alphacool-alphatube-hose-hf-1310mm-ultra-clear-3-m-3-m-plastic-water-cooling-hoses-20043523?tagIds=76-695-1469</v>
      </c>
      <c r="K14" s="1" t="s">
        <v>12</v>
      </c>
      <c r="L14" s="1" t="s">
        <v>12</v>
      </c>
    </row>
    <row r="15" customFormat="false" ht="13.5" hidden="false" customHeight="true" outlineLevel="0" collapsed="false">
      <c r="A15" s="1" t="s">
        <v>38</v>
      </c>
      <c r="C15" s="1" t="s">
        <v>25</v>
      </c>
      <c r="D15" s="4" t="s">
        <v>39</v>
      </c>
      <c r="F15" s="1" t="n">
        <v>9.6</v>
      </c>
      <c r="G15" s="1" t="n">
        <v>1</v>
      </c>
      <c r="H15" s="1" t="n">
        <f aca="false">F15*G15</f>
        <v>9.6</v>
      </c>
      <c r="J15" s="1" t="str">
        <f aca="false">HYPERLINK("https://www.digitec.ch/en/s1/product/alphacool-ultra-pure-water-1000-ml-ready-mix-coolant-for-water-coolers-2448159?tagIds=76-695-727")</f>
        <v>https://www.digitec.ch/en/s1/product/alphacool-ultra-pure-water-1000-ml-ready-mix-coolant-for-water-coolers-2448159?tagIds=76-695-727</v>
      </c>
      <c r="K15" s="1" t="s">
        <v>12</v>
      </c>
      <c r="L15" s="1"/>
    </row>
    <row r="16" customFormat="false" ht="13.5" hidden="false" customHeight="true" outlineLevel="0" collapsed="false">
      <c r="A16" s="1" t="s">
        <v>40</v>
      </c>
      <c r="C16" s="1" t="s">
        <v>41</v>
      </c>
      <c r="D16" s="4" t="s">
        <v>42</v>
      </c>
      <c r="F16" s="1" t="n">
        <v>6.1</v>
      </c>
      <c r="G16" s="1" t="n">
        <v>1</v>
      </c>
      <c r="H16" s="1" t="n">
        <v>7.3</v>
      </c>
      <c r="J16" s="1" t="str">
        <f aca="false">HYPERLINK("https://www.digitec.ch/en/s1/product/arctic-mx-6-4-g-thermal-grease-23155316")</f>
        <v>https://www.digitec.ch/en/s1/product/arctic-mx-6-4-g-thermal-grease-23155316</v>
      </c>
      <c r="K16" s="1" t="s">
        <v>12</v>
      </c>
      <c r="L16" s="1"/>
    </row>
    <row r="17" customFormat="false" ht="13.5" hidden="false" customHeight="true" outlineLevel="0" collapsed="false">
      <c r="A17" s="1" t="s">
        <v>43</v>
      </c>
      <c r="C17" s="1" t="s">
        <v>28</v>
      </c>
      <c r="D17" s="4" t="s">
        <v>44</v>
      </c>
      <c r="F17" s="1" t="n">
        <v>32.9</v>
      </c>
      <c r="G17" s="1" t="n">
        <v>2</v>
      </c>
      <c r="H17" s="1" t="n">
        <f aca="false">F17*G17</f>
        <v>65.8</v>
      </c>
      <c r="J17" s="1" t="str">
        <f aca="false">HYPERLINK("https://www.digitec.ch/en/s1/product/corsair-rs120-120-mm-3-x-pc-fans-46784810")</f>
        <v>https://www.digitec.ch/en/s1/product/corsair-rs120-120-mm-3-x-pc-fans-46784810</v>
      </c>
      <c r="K17" s="1" t="s">
        <v>12</v>
      </c>
      <c r="L17" s="1"/>
    </row>
    <row r="18" customFormat="false" ht="13.5" hidden="false" customHeight="true" outlineLevel="0" collapsed="false">
      <c r="D18" s="4"/>
      <c r="K18" s="1" t="s">
        <v>12</v>
      </c>
      <c r="L18" s="1"/>
    </row>
    <row r="19" customFormat="false" ht="13.5" hidden="false" customHeight="true" outlineLevel="0" collapsed="false">
      <c r="D19" s="6" t="s">
        <v>45</v>
      </c>
      <c r="H19" s="6" t="s">
        <v>46</v>
      </c>
      <c r="L19" s="1" t="s">
        <v>12</v>
      </c>
    </row>
    <row r="20" customFormat="false" ht="13.5" hidden="false" customHeight="true" outlineLevel="0" collapsed="false">
      <c r="D20" s="4" t="s">
        <v>47</v>
      </c>
      <c r="H20" s="1" t="n">
        <f aca="false">SUM(H2:H19)</f>
        <v>2179.7</v>
      </c>
      <c r="L20" s="1" t="s">
        <v>12</v>
      </c>
    </row>
    <row r="21" customFormat="false" ht="13.5" hidden="false" customHeight="true" outlineLevel="0" collapsed="false">
      <c r="D21" s="4" t="s">
        <v>48</v>
      </c>
      <c r="L21" s="1" t="s">
        <v>12</v>
      </c>
    </row>
    <row r="22" customFormat="false" ht="13.5" hidden="false" customHeight="true" outlineLevel="0" collapsed="false">
      <c r="D22" s="4" t="s">
        <v>49</v>
      </c>
      <c r="L2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  <c r="M1" s="0" t="s">
        <v>62</v>
      </c>
    </row>
    <row r="2" customFormat="false" ht="15" hidden="false" customHeight="false" outlineLevel="0" collapsed="false">
      <c r="A2" s="0" t="n">
        <v>174.85</v>
      </c>
      <c r="B2" s="0" t="s">
        <v>63</v>
      </c>
      <c r="C2" s="0" t="s">
        <v>64</v>
      </c>
      <c r="D2" s="0" t="n">
        <v>8</v>
      </c>
      <c r="E2" s="0" t="n">
        <v>4.1</v>
      </c>
      <c r="F2" s="0" t="s">
        <v>65</v>
      </c>
      <c r="G2" s="0" t="n">
        <v>16384</v>
      </c>
      <c r="H2" s="0" t="n">
        <v>8192</v>
      </c>
      <c r="I2" s="0" t="s">
        <v>66</v>
      </c>
      <c r="J2" s="0" t="n">
        <v>32.8</v>
      </c>
      <c r="K2" s="0" t="n">
        <v>187.589362310552</v>
      </c>
      <c r="L2" s="0" t="n">
        <v>93.7031741492708</v>
      </c>
      <c r="M2" s="0" t="str">
        <f aca="false">HYPERLINK("https://www.toppreise.ch/price-comparison/Processors/AMD-Ryzen-7-8700F-Phoenix-8x-4-1GHz-Socket-AM5-100-000001590-p776171?selsort=rd")</f>
        <v>https://www.toppreise.ch/price-comparison/Processors/AMD-Ryzen-7-8700F-Phoenix-8x-4-1GHz-Socket-AM5-100-000001590-p776171?selsort=rd</v>
      </c>
    </row>
    <row r="3" customFormat="false" ht="15" hidden="false" customHeight="false" outlineLevel="0" collapsed="false">
      <c r="A3" s="0" t="n">
        <v>324.2</v>
      </c>
      <c r="B3" s="0" t="s">
        <v>63</v>
      </c>
      <c r="C3" s="0" t="s">
        <v>67</v>
      </c>
      <c r="D3" s="0" t="n">
        <v>12</v>
      </c>
      <c r="E3" s="0" t="n">
        <v>4.7</v>
      </c>
      <c r="F3" s="0" t="s">
        <v>68</v>
      </c>
      <c r="G3" s="0" t="n">
        <v>65536</v>
      </c>
      <c r="H3" s="0" t="n">
        <v>12288</v>
      </c>
      <c r="I3" s="0" t="s">
        <v>69</v>
      </c>
      <c r="J3" s="0" t="n">
        <v>56.4</v>
      </c>
      <c r="K3" s="0" t="n">
        <v>173.966687230105</v>
      </c>
      <c r="L3" s="0" t="n">
        <v>202.146822948797</v>
      </c>
      <c r="M3" s="0" t="str">
        <f aca="false">HYPERLINK("https://www.toppreise.ch/price-comparison/Processors/AMD-Ryzen-9-7900X-Raphael-12x-4-7GHz-Socket-AM5-100-000000589-p705273?selsort=rd")</f>
        <v>https://www.toppreise.ch/price-comparison/Processors/AMD-Ryzen-9-7900X-Raphael-12x-4-7GHz-Socket-AM5-100-000000589-p705273?selsort=rd</v>
      </c>
    </row>
    <row r="4" customFormat="false" ht="15" hidden="false" customHeight="false" outlineLevel="0" collapsed="false">
      <c r="A4" s="0" t="n">
        <v>441.95</v>
      </c>
      <c r="B4" s="0" t="s">
        <v>63</v>
      </c>
      <c r="C4" s="0" t="s">
        <v>70</v>
      </c>
      <c r="D4" s="0" t="n">
        <v>16</v>
      </c>
      <c r="E4" s="0" t="n">
        <v>4.5</v>
      </c>
      <c r="F4" s="0" t="s">
        <v>71</v>
      </c>
      <c r="G4" s="0" t="n">
        <v>65536</v>
      </c>
      <c r="H4" s="0" t="n">
        <v>16384</v>
      </c>
      <c r="I4" s="0" t="s">
        <v>69</v>
      </c>
      <c r="J4" s="0" t="n">
        <v>72</v>
      </c>
      <c r="K4" s="0" t="n">
        <v>162.914356827696</v>
      </c>
      <c r="L4" s="0" t="n">
        <v>148.288267903609</v>
      </c>
      <c r="M4" s="0" t="str">
        <f aca="false">HYPERLINK("https://www.toppreise.ch/price-comparison/Processors/AMD-Ryzen-9-7950X-Raphael-16x-4-5GHz-Socket-AM5-100-100000514-p705271?selsort=rd")</f>
        <v>https://www.toppreise.ch/price-comparison/Processors/AMD-Ryzen-9-7950X-Raphael-16x-4-5GHz-Socket-AM5-100-100000514-p705271?selsort=rd</v>
      </c>
    </row>
    <row r="5" customFormat="false" ht="15" hidden="false" customHeight="false" outlineLevel="0" collapsed="false">
      <c r="A5" s="0" t="n">
        <v>348.2</v>
      </c>
      <c r="B5" s="0" t="s">
        <v>63</v>
      </c>
      <c r="C5" s="0" t="s">
        <v>67</v>
      </c>
      <c r="D5" s="0" t="n">
        <v>12</v>
      </c>
      <c r="E5" s="0" t="n">
        <v>4.7</v>
      </c>
      <c r="F5" s="0" t="s">
        <v>68</v>
      </c>
      <c r="G5" s="0" t="n">
        <v>65536</v>
      </c>
      <c r="H5" s="0" t="n">
        <v>12288</v>
      </c>
      <c r="I5" s="0" t="s">
        <v>69</v>
      </c>
      <c r="J5" s="0" t="n">
        <v>56.4</v>
      </c>
      <c r="K5" s="0" t="n">
        <v>161.975875933372</v>
      </c>
      <c r="L5" s="0" t="n">
        <v>188.213670304423</v>
      </c>
      <c r="M5" s="0" t="str">
        <f aca="false">HYPERLINK("https://www.toppreise.ch/price-comparison/Processors/AMD-Ryzen-9-7900X-Raphael-12x-4-7GHz-100-100000589WOF-p705272?selsort=rd")</f>
        <v>https://www.toppreise.ch/price-comparison/Processors/AMD-Ryzen-9-7900X-Raphael-12x-4-7GHz-100-100000589WOF-p705272?selsort=rd</v>
      </c>
    </row>
    <row r="6" customFormat="false" ht="15" hidden="false" customHeight="false" outlineLevel="0" collapsed="false">
      <c r="A6" s="0" t="n">
        <v>213</v>
      </c>
      <c r="B6" s="0" t="s">
        <v>63</v>
      </c>
      <c r="C6" s="0" t="s">
        <v>64</v>
      </c>
      <c r="D6" s="0" t="n">
        <v>8</v>
      </c>
      <c r="E6" s="0" t="n">
        <v>4.1</v>
      </c>
      <c r="F6" s="0" t="s">
        <v>65</v>
      </c>
      <c r="G6" s="0" t="n">
        <v>16384</v>
      </c>
      <c r="H6" s="0" t="n">
        <v>8192</v>
      </c>
      <c r="I6" s="0" t="s">
        <v>66</v>
      </c>
      <c r="J6" s="0" t="n">
        <v>32.8</v>
      </c>
      <c r="K6" s="0" t="n">
        <v>153.990610328639</v>
      </c>
      <c r="L6" s="0" t="n">
        <v>76.9201877934272</v>
      </c>
      <c r="M6" s="0" t="str">
        <f aca="false">HYPERLINK("https://www.toppreise.ch/price-comparison/Processors/AMD-Ryzen-7-8700F-Phoenix-8x-4-1GHz-100-100001590MPK-p776243?selsort=rd")</f>
        <v>https://www.toppreise.ch/price-comparison/Processors/AMD-Ryzen-7-8700F-Phoenix-8x-4-1GHz-100-100001590MPK-p776243?selsort=rd</v>
      </c>
    </row>
    <row r="7" customFormat="false" ht="15" hidden="false" customHeight="false" outlineLevel="0" collapsed="false">
      <c r="A7" s="0" t="n">
        <v>472.22</v>
      </c>
      <c r="B7" s="0" t="s">
        <v>63</v>
      </c>
      <c r="C7" s="0" t="s">
        <v>70</v>
      </c>
      <c r="D7" s="0" t="n">
        <v>16</v>
      </c>
      <c r="E7" s="0" t="n">
        <v>4.5</v>
      </c>
      <c r="F7" s="0" t="s">
        <v>71</v>
      </c>
      <c r="G7" s="0" t="n">
        <v>65536</v>
      </c>
      <c r="H7" s="0" t="n">
        <v>16384</v>
      </c>
      <c r="I7" s="0" t="s">
        <v>69</v>
      </c>
      <c r="J7" s="0" t="n">
        <v>72</v>
      </c>
      <c r="K7" s="0" t="n">
        <v>152.471305747321</v>
      </c>
      <c r="L7" s="0" t="n">
        <v>138.782770742451</v>
      </c>
      <c r="M7" s="0" t="str">
        <f aca="false">HYPERLINK("https://www.toppreise.ch/price-comparison/Processors/AMD-Ryzen-9-7950X-Raphael-16x-4-5GHz-100-100000514WOF-p705270?selsort=rd")</f>
        <v>https://www.toppreise.ch/price-comparison/Processors/AMD-Ryzen-9-7950X-Raphael-16x-4-5GHz-100-100000514WOF-p705270?selsort=rd</v>
      </c>
    </row>
    <row r="8" customFormat="false" ht="15" hidden="false" customHeight="false" outlineLevel="0" collapsed="false">
      <c r="A8" s="0" t="n">
        <v>248</v>
      </c>
      <c r="B8" s="0" t="s">
        <v>63</v>
      </c>
      <c r="C8" s="0" t="s">
        <v>72</v>
      </c>
      <c r="D8" s="0" t="n">
        <v>8</v>
      </c>
      <c r="E8" s="0" t="n">
        <v>4.2</v>
      </c>
      <c r="F8" s="0" t="s">
        <v>73</v>
      </c>
      <c r="G8" s="0" t="n">
        <v>16384</v>
      </c>
      <c r="H8" s="0" t="n">
        <v>8192</v>
      </c>
      <c r="I8" s="0" t="s">
        <v>66</v>
      </c>
      <c r="J8" s="0" t="n">
        <v>33.6</v>
      </c>
      <c r="K8" s="0" t="n">
        <v>135.483870967742</v>
      </c>
      <c r="L8" s="0" t="n">
        <v>66.0645161290323</v>
      </c>
      <c r="M8" s="0" t="str">
        <f aca="false">HYPERLINK("https://www.toppreise.ch/price-comparison/Processors/AMD-Ryzen-7-8700G-Phoenix-8x-4-2GHz-100-100001236BOX-p757077?selsort=rd")</f>
        <v>https://www.toppreise.ch/price-comparison/Processors/AMD-Ryzen-7-8700G-Phoenix-8x-4-2GHz-100-100001236BOX-p757077?selsort=rd</v>
      </c>
    </row>
    <row r="9" customFormat="false" ht="15" hidden="false" customHeight="false" outlineLevel="0" collapsed="false">
      <c r="A9" s="0" t="n">
        <v>396</v>
      </c>
      <c r="B9" s="0" t="s">
        <v>63</v>
      </c>
      <c r="C9" s="0" t="s">
        <v>74</v>
      </c>
      <c r="D9" s="0" t="n">
        <v>12</v>
      </c>
      <c r="E9" s="0" t="n">
        <v>4.4</v>
      </c>
      <c r="F9" s="0" t="s">
        <v>68</v>
      </c>
      <c r="G9" s="0" t="n">
        <v>65536</v>
      </c>
      <c r="H9" s="0" t="n">
        <v>12288</v>
      </c>
      <c r="I9" s="0" t="s">
        <v>75</v>
      </c>
      <c r="J9" s="0" t="n">
        <v>52.8</v>
      </c>
      <c r="K9" s="0" t="n">
        <v>133.333333333333</v>
      </c>
      <c r="L9" s="0" t="n">
        <v>165.49494949495</v>
      </c>
      <c r="M9" s="0" t="str">
        <f aca="false">HYPERLINK("https://www.toppreise.ch/price-comparison/Processors/AMD-Ryzen-9-9900X-Granite-Ridge-12x-4-4GHz-Socket-100-000000662-p771483?selsort=rd")</f>
        <v>https://www.toppreise.ch/price-comparison/Processors/AMD-Ryzen-9-9900X-Granite-Ridge-12x-4-4GHz-Socket-100-000000662-p771483?selsort=rd</v>
      </c>
    </row>
    <row r="10" customFormat="false" ht="15" hidden="false" customHeight="false" outlineLevel="0" collapsed="false">
      <c r="A10" s="0" t="n">
        <v>397.5</v>
      </c>
      <c r="B10" s="0" t="s">
        <v>63</v>
      </c>
      <c r="C10" s="0" t="s">
        <v>74</v>
      </c>
      <c r="D10" s="0" t="n">
        <v>12</v>
      </c>
      <c r="E10" s="0" t="n">
        <v>4.4</v>
      </c>
      <c r="F10" s="0" t="s">
        <v>68</v>
      </c>
      <c r="G10" s="0" t="n">
        <v>65536</v>
      </c>
      <c r="H10" s="0" t="n">
        <v>12288</v>
      </c>
      <c r="I10" s="0" t="s">
        <v>75</v>
      </c>
      <c r="J10" s="0" t="n">
        <v>52.8</v>
      </c>
      <c r="K10" s="0" t="n">
        <v>132.830188679245</v>
      </c>
      <c r="L10" s="0" t="n">
        <v>164.870440251572</v>
      </c>
      <c r="M10" s="0" t="str">
        <f aca="false">HYPERLINK("https://www.toppreise.ch/price-comparison/Processors/AMD-Ryzen-9-9900X-Granite-Ridge-12x-4-4GHz-100-100000662WOF-p771480?selsort=rd")</f>
        <v>https://www.toppreise.ch/price-comparison/Processors/AMD-Ryzen-9-9900X-Granite-Ridge-12x-4-4GHz-100-100000662WOF-p771480?selsort=rd</v>
      </c>
    </row>
    <row r="11" customFormat="false" ht="15" hidden="false" customHeight="false" outlineLevel="0" collapsed="false">
      <c r="A11" s="0" t="n">
        <v>283</v>
      </c>
      <c r="B11" s="0" t="s">
        <v>63</v>
      </c>
      <c r="C11" s="0" t="s">
        <v>76</v>
      </c>
      <c r="D11" s="0" t="n">
        <v>8</v>
      </c>
      <c r="E11" s="0" t="n">
        <v>4.5</v>
      </c>
      <c r="F11" s="0" t="s">
        <v>77</v>
      </c>
      <c r="G11" s="0" t="n">
        <v>32768</v>
      </c>
      <c r="H11" s="0" t="n">
        <v>8192</v>
      </c>
      <c r="I11" s="0" t="s">
        <v>69</v>
      </c>
      <c r="J11" s="0" t="n">
        <v>36</v>
      </c>
      <c r="K11" s="0" t="n">
        <v>127.208480565371</v>
      </c>
      <c r="L11" s="0" t="n">
        <v>115.787985865724</v>
      </c>
      <c r="M11" s="0" t="str">
        <f aca="false">HYPERLINK("https://www.toppreise.ch/price-comparison/Processors/AMD-Ryzen-7-7700X-Raphael-8x-4-5GHz-100-100000591WOF-p705274?selsort=rd")</f>
        <v>https://www.toppreise.ch/price-comparison/Processors/AMD-Ryzen-7-7700X-Raphael-8x-4-5GHz-100-100000591WOF-p705274?selsort=rd</v>
      </c>
    </row>
    <row r="12" customFormat="false" ht="15" hidden="false" customHeight="false" outlineLevel="0" collapsed="false">
      <c r="A12" s="0" t="n">
        <v>291.3</v>
      </c>
      <c r="B12" s="0" t="s">
        <v>63</v>
      </c>
      <c r="C12" s="0" t="s">
        <v>76</v>
      </c>
      <c r="D12" s="0" t="n">
        <v>8</v>
      </c>
      <c r="E12" s="0" t="n">
        <v>4.5</v>
      </c>
      <c r="F12" s="0" t="s">
        <v>77</v>
      </c>
      <c r="G12" s="0" t="n">
        <v>32768</v>
      </c>
      <c r="H12" s="0" t="n">
        <v>8192</v>
      </c>
      <c r="I12" s="0" t="s">
        <v>69</v>
      </c>
      <c r="J12" s="0" t="n">
        <v>36</v>
      </c>
      <c r="K12" s="0" t="n">
        <v>123.583934088569</v>
      </c>
      <c r="L12" s="0" t="n">
        <v>112.488843117061</v>
      </c>
      <c r="M12" s="0" t="str">
        <f aca="false">HYPERLINK("https://www.toppreise.ch/price-comparison/Processors/AMD-Ryzen-7-7700X-Raphael-8x-4-5GHz-Socket-AM5-100-000000591-p705275?selsort=rd")</f>
        <v>https://www.toppreise.ch/price-comparison/Processors/AMD-Ryzen-7-7700X-Raphael-8x-4-5GHz-Socket-AM5-100-000000591-p705275?selsort=rd</v>
      </c>
    </row>
    <row r="13" customFormat="false" ht="15" hidden="false" customHeight="false" outlineLevel="0" collapsed="false">
      <c r="A13" s="0" t="n">
        <v>560.05</v>
      </c>
      <c r="B13" s="0" t="s">
        <v>63</v>
      </c>
      <c r="C13" s="0" t="s">
        <v>78</v>
      </c>
      <c r="D13" s="0" t="n">
        <v>16</v>
      </c>
      <c r="E13" s="0" t="n">
        <v>4.3</v>
      </c>
      <c r="F13" s="0" t="s">
        <v>71</v>
      </c>
      <c r="G13" s="0" t="n">
        <v>65536</v>
      </c>
      <c r="H13" s="0" t="n">
        <v>16384</v>
      </c>
      <c r="I13" s="0" t="s">
        <v>75</v>
      </c>
      <c r="J13" s="0" t="n">
        <v>68.8</v>
      </c>
      <c r="K13" s="0" t="n">
        <v>122.84617444871</v>
      </c>
      <c r="L13" s="0" t="n">
        <v>117.018123381841</v>
      </c>
      <c r="M13" s="0" t="str">
        <f aca="false">HYPERLINK("https://www.toppreise.ch/price-comparison/Processors/AMD-Ryzen-9-9950X-Granite-Ridge-16x-4-3GHz-Socket-100-000001277-p771481?selsort=rd")</f>
        <v>https://www.toppreise.ch/price-comparison/Processors/AMD-Ryzen-9-9950X-Granite-Ridge-16x-4-3GHz-Socket-100-000001277-p771481?selsort=rd</v>
      </c>
    </row>
    <row r="14" customFormat="false" ht="15" hidden="false" customHeight="false" outlineLevel="0" collapsed="false">
      <c r="A14" s="0" t="n">
        <v>593.2</v>
      </c>
      <c r="B14" s="0" t="s">
        <v>63</v>
      </c>
      <c r="C14" s="0" t="s">
        <v>78</v>
      </c>
      <c r="D14" s="0" t="n">
        <v>16</v>
      </c>
      <c r="E14" s="0" t="n">
        <v>4.3</v>
      </c>
      <c r="F14" s="0" t="s">
        <v>71</v>
      </c>
      <c r="G14" s="0" t="n">
        <v>65536</v>
      </c>
      <c r="H14" s="0" t="n">
        <v>16384</v>
      </c>
      <c r="I14" s="0" t="s">
        <v>75</v>
      </c>
      <c r="J14" s="0" t="n">
        <v>68.8</v>
      </c>
      <c r="K14" s="0" t="n">
        <v>115.981119352664</v>
      </c>
      <c r="L14" s="0" t="n">
        <v>110.478759271746</v>
      </c>
      <c r="M14" s="0" t="str">
        <f aca="false">HYPERLINK("https://www.toppreise.ch/price-comparison/Processors/AMD-Ryzen-9-9950X-Granite-Ridge-16x-4-3GHz-100-100001277WOF-p771475?selsort=rd")</f>
        <v>https://www.toppreise.ch/price-comparison/Processors/AMD-Ryzen-9-9950X-Granite-Ridge-16x-4-3GHz-100-100001277WOF-p771475?selsort=rd</v>
      </c>
    </row>
    <row r="15" customFormat="false" ht="15" hidden="false" customHeight="false" outlineLevel="0" collapsed="false">
      <c r="A15" s="0" t="n">
        <v>607.8</v>
      </c>
      <c r="B15" s="0" t="s">
        <v>63</v>
      </c>
      <c r="C15" s="0" t="s">
        <v>79</v>
      </c>
      <c r="D15" s="0" t="n">
        <v>16</v>
      </c>
      <c r="E15" s="0" t="n">
        <v>4.2</v>
      </c>
      <c r="F15" s="0" t="s">
        <v>71</v>
      </c>
      <c r="G15" s="0" t="n">
        <v>131072</v>
      </c>
      <c r="H15" s="0" t="n">
        <v>16384</v>
      </c>
      <c r="I15" s="0" t="s">
        <v>69</v>
      </c>
      <c r="J15" s="0" t="n">
        <v>67.2</v>
      </c>
      <c r="K15" s="0" t="n">
        <v>110.562685093781</v>
      </c>
      <c r="L15" s="0" t="n">
        <v>215.649884830536</v>
      </c>
      <c r="M15" s="0" t="str">
        <f aca="false">HYPERLINK("https://www.toppreise.ch/price-comparison/Processors/AMD-Ryzen-9-7950X3D-Raphael-X-16x-4-2GHz-100-100000908WOF-p720832?selsort=rd")</f>
        <v>https://www.toppreise.ch/price-comparison/Processors/AMD-Ryzen-9-7950X3D-Raphael-X-16x-4-2GHz-100-100000908WOF-p720832?selsort=rd</v>
      </c>
    </row>
    <row r="16" customFormat="false" ht="15" hidden="false" customHeight="false" outlineLevel="0" collapsed="false">
      <c r="A16" s="0" t="n">
        <v>326.7</v>
      </c>
      <c r="B16" s="0" t="s">
        <v>63</v>
      </c>
      <c r="C16" s="0" t="s">
        <v>72</v>
      </c>
      <c r="D16" s="0" t="n">
        <v>8</v>
      </c>
      <c r="E16" s="0" t="n">
        <v>4.2</v>
      </c>
      <c r="F16" s="0" t="s">
        <v>73</v>
      </c>
      <c r="G16" s="0" t="n">
        <v>16384</v>
      </c>
      <c r="H16" s="0" t="n">
        <v>8192</v>
      </c>
      <c r="I16" s="0" t="s">
        <v>66</v>
      </c>
      <c r="J16" s="0" t="n">
        <v>33.6</v>
      </c>
      <c r="K16" s="0" t="n">
        <v>102.846648301194</v>
      </c>
      <c r="L16" s="0" t="n">
        <v>50.1499846954393</v>
      </c>
      <c r="M16" s="0" t="str">
        <f aca="false">HYPERLINK("https://www.toppreise.ch/price-comparison/Processors/AMD-Ryzen-7-8700G-Phoenix-8x-4-2GHz-100-100001236MPK-p776219?selsort=rd")</f>
        <v>https://www.toppreise.ch/price-comparison/Processors/AMD-Ryzen-7-8700G-Phoenix-8x-4-2GHz-100-100001236MPK-p776219?selsort=rd</v>
      </c>
    </row>
    <row r="17" customFormat="false" ht="15" hidden="false" customHeight="false" outlineLevel="0" collapsed="false">
      <c r="A17" s="0" t="n">
        <v>326.7</v>
      </c>
      <c r="B17" s="0" t="s">
        <v>63</v>
      </c>
      <c r="C17" s="0" t="s">
        <v>72</v>
      </c>
      <c r="D17" s="0" t="n">
        <v>8</v>
      </c>
      <c r="E17" s="0" t="n">
        <v>4.2</v>
      </c>
      <c r="F17" s="0" t="s">
        <v>73</v>
      </c>
      <c r="G17" s="0" t="n">
        <v>16384</v>
      </c>
      <c r="H17" s="0" t="n">
        <v>8192</v>
      </c>
      <c r="I17" s="0" t="s">
        <v>66</v>
      </c>
      <c r="J17" s="0" t="n">
        <v>33.6</v>
      </c>
      <c r="K17" s="0" t="n">
        <v>102.846648301194</v>
      </c>
      <c r="L17" s="0" t="n">
        <v>50.1499846954393</v>
      </c>
      <c r="M17" s="0" t="str">
        <f aca="false">HYPERLINK("https://www.toppreise.ch/price-comparison/Processors/AMD-Ryzen-7-8700G-Phoenix-8x-4-2GHz-Socket-AM5-100-000001236-p757079?selsort=rd")</f>
        <v>https://www.toppreise.ch/price-comparison/Processors/AMD-Ryzen-7-8700G-Phoenix-8x-4-2GHz-Socket-AM5-100-000001236-p757079?selsort=rd</v>
      </c>
    </row>
    <row r="18" customFormat="false" ht="15" hidden="false" customHeight="false" outlineLevel="0" collapsed="false">
      <c r="A18" s="0" t="n">
        <v>527.8</v>
      </c>
      <c r="B18" s="0" t="s">
        <v>63</v>
      </c>
      <c r="C18" s="0" t="s">
        <v>80</v>
      </c>
      <c r="D18" s="0" t="n">
        <v>12</v>
      </c>
      <c r="E18" s="0" t="n">
        <v>4.4</v>
      </c>
      <c r="F18" s="0" t="s">
        <v>68</v>
      </c>
      <c r="G18" s="0" t="n">
        <v>131072</v>
      </c>
      <c r="H18" s="0" t="n">
        <v>12288</v>
      </c>
      <c r="I18" s="0" t="s">
        <v>69</v>
      </c>
      <c r="J18" s="0" t="n">
        <v>52.8</v>
      </c>
      <c r="K18" s="0" t="n">
        <v>100.037893141341</v>
      </c>
      <c r="L18" s="0" t="n">
        <v>248.336491095112</v>
      </c>
      <c r="M18" s="0" t="str">
        <f aca="false">HYPERLINK("https://www.toppreise.ch/price-comparison/Processors/AMD-Ryzen-9-7900X3D-Raphael-X-12x-4-4GHz-100-100000909WOF-p720830?selsort=rd")</f>
        <v>https://www.toppreise.ch/price-comparison/Processors/AMD-Ryzen-9-7900X3D-Raphael-X-12x-4-4GHz-100-100000909WOF-p720830?selsort=rd</v>
      </c>
    </row>
    <row r="19" customFormat="false" ht="15" hidden="false" customHeight="false" outlineLevel="0" collapsed="false">
      <c r="A19" s="0" t="n">
        <v>700.6</v>
      </c>
      <c r="B19" s="0" t="s">
        <v>63</v>
      </c>
      <c r="C19" s="0" t="s">
        <v>81</v>
      </c>
      <c r="D19" s="0" t="n">
        <v>16</v>
      </c>
      <c r="E19" s="0" t="n">
        <v>4</v>
      </c>
      <c r="F19" s="0" t="s">
        <v>82</v>
      </c>
      <c r="G19" s="0" t="n">
        <v>65536</v>
      </c>
      <c r="H19" s="0" t="n">
        <v>8192</v>
      </c>
      <c r="I19" s="0" t="s">
        <v>83</v>
      </c>
      <c r="J19" s="0" t="n">
        <v>64</v>
      </c>
      <c r="K19" s="0" t="n">
        <v>91.3502711961176</v>
      </c>
      <c r="L19" s="0" t="n">
        <v>93.5426777048244</v>
      </c>
      <c r="M19" s="0" t="str">
        <f aca="false">HYPERLINK("https://www.toppreise.ch/price-comparison/Processors/AMD-Ryzen-Threadripper-PRO-5955WX-Chagall-PRO-16x-100-000000447-p712708?selsort=rd")</f>
        <v>https://www.toppreise.ch/price-comparison/Processors/AMD-Ryzen-Threadripper-PRO-5955WX-Chagall-PRO-16x-100-000000447-p712708?selsort=rd</v>
      </c>
    </row>
    <row r="20" customFormat="false" ht="15" hidden="false" customHeight="false" outlineLevel="0" collapsed="false">
      <c r="A20" s="0" t="n">
        <v>1187</v>
      </c>
      <c r="B20" s="0" t="s">
        <v>63</v>
      </c>
      <c r="C20" s="0" t="s">
        <v>84</v>
      </c>
      <c r="D20" s="0" t="n">
        <v>24</v>
      </c>
      <c r="E20" s="0" t="n">
        <v>4.2</v>
      </c>
      <c r="F20" s="0" t="s">
        <v>85</v>
      </c>
      <c r="G20" s="0" t="n">
        <v>131072</v>
      </c>
      <c r="H20" s="0" t="n">
        <v>24576</v>
      </c>
      <c r="I20" s="0" t="s">
        <v>69</v>
      </c>
      <c r="J20" s="0" t="n">
        <v>100.8</v>
      </c>
      <c r="K20" s="0" t="n">
        <v>84.9199663016007</v>
      </c>
      <c r="L20" s="0" t="n">
        <v>110.422914911542</v>
      </c>
      <c r="M20" s="0" t="str">
        <f aca="false">HYPERLINK("https://www.toppreise.ch/price-comparison/Processors/AMD-Ryzen-Threadripper-7960X-Storm-Peak-100-100001352WOF-p751253?selsort=rd")</f>
        <v>https://www.toppreise.ch/price-comparison/Processors/AMD-Ryzen-Threadripper-7960X-Storm-Peak-100-100001352WOF-p751253?selsort=rd</v>
      </c>
    </row>
    <row r="21" customFormat="false" ht="15" hidden="false" customHeight="false" outlineLevel="0" collapsed="false">
      <c r="A21" s="0" t="n">
        <v>401.2</v>
      </c>
      <c r="B21" s="0" t="s">
        <v>63</v>
      </c>
      <c r="C21" s="0" t="s">
        <v>86</v>
      </c>
      <c r="D21" s="0" t="n">
        <v>8</v>
      </c>
      <c r="E21" s="0" t="n">
        <v>4.2</v>
      </c>
      <c r="F21" s="0" t="s">
        <v>65</v>
      </c>
      <c r="G21" s="0" t="n">
        <v>98304</v>
      </c>
      <c r="H21" s="0" t="n">
        <v>8192</v>
      </c>
      <c r="I21" s="0" t="s">
        <v>69</v>
      </c>
      <c r="J21" s="0" t="n">
        <v>33.6</v>
      </c>
      <c r="K21" s="0" t="n">
        <v>83.7487537387836</v>
      </c>
      <c r="L21" s="0" t="n">
        <v>245.024925224327</v>
      </c>
      <c r="M21" s="0" t="str">
        <f aca="false">HYPERLINK("https://www.toppreise.ch/price-comparison/Processors/AMD-Ryzen-7-7800X3D-Raphael-X-8x-4-2GHz-Socket-100-000000910-p740662?selsort=rd")</f>
        <v>https://www.toppreise.ch/price-comparison/Processors/AMD-Ryzen-7-7800X3D-Raphael-X-8x-4-2GHz-Socket-100-000000910-p740662?selsort=rd</v>
      </c>
    </row>
    <row r="22" customFormat="false" ht="15" hidden="false" customHeight="false" outlineLevel="0" collapsed="false">
      <c r="A22" s="0" t="n">
        <v>1232.4</v>
      </c>
      <c r="B22" s="0" t="s">
        <v>63</v>
      </c>
      <c r="C22" s="0" t="s">
        <v>84</v>
      </c>
      <c r="D22" s="0" t="n">
        <v>24</v>
      </c>
      <c r="E22" s="0" t="n">
        <v>4.2</v>
      </c>
      <c r="F22" s="0" t="s">
        <v>85</v>
      </c>
      <c r="G22" s="0" t="n">
        <v>131072</v>
      </c>
      <c r="H22" s="0" t="n">
        <v>24576</v>
      </c>
      <c r="I22" s="0" t="s">
        <v>69</v>
      </c>
      <c r="J22" s="0" t="n">
        <v>100.8</v>
      </c>
      <c r="K22" s="0" t="n">
        <v>81.7916260954236</v>
      </c>
      <c r="L22" s="0" t="n">
        <v>106.355079519637</v>
      </c>
      <c r="M22" s="0" t="str">
        <f aca="false">HYPERLINK("https://www.toppreise.ch/price-comparison/Processors/AMD-Ryzen-Threadripper-7960X-Storm-Peak-24x-4-2GHz-100-000001352-p751329?selsort=rd")</f>
        <v>https://www.toppreise.ch/price-comparison/Processors/AMD-Ryzen-Threadripper-7960X-Storm-Peak-24x-4-2GHz-100-000001352-p751329?selsort=rd</v>
      </c>
    </row>
    <row r="23" customFormat="false" ht="15" hidden="false" customHeight="false" outlineLevel="0" collapsed="false">
      <c r="A23" s="0" t="n">
        <v>427.8</v>
      </c>
      <c r="B23" s="0" t="s">
        <v>63</v>
      </c>
      <c r="C23" s="0" t="s">
        <v>86</v>
      </c>
      <c r="D23" s="0" t="n">
        <v>8</v>
      </c>
      <c r="E23" s="0" t="n">
        <v>4.2</v>
      </c>
      <c r="F23" s="0" t="s">
        <v>65</v>
      </c>
      <c r="G23" s="0" t="n">
        <v>98304</v>
      </c>
      <c r="H23" s="0" t="n">
        <v>8192</v>
      </c>
      <c r="I23" s="0" t="s">
        <v>69</v>
      </c>
      <c r="J23" s="0" t="n">
        <v>33.6</v>
      </c>
      <c r="K23" s="0" t="n">
        <v>78.5413744740533</v>
      </c>
      <c r="L23" s="0" t="n">
        <v>229.789621318373</v>
      </c>
      <c r="M23" s="0" t="str">
        <f aca="false">HYPERLINK("https://www.toppreise.ch/price-comparison/Processors/AMD-Ryzen-7-7800X3D-Raphael-X-8x-4-2GHz-100-100000910WOF-p724752?selsort=rd")</f>
        <v>https://www.toppreise.ch/price-comparison/Processors/AMD-Ryzen-7-7800X3D-Raphael-X-8x-4-2GHz-100-100000910WOF-p724752?selsort=rd</v>
      </c>
    </row>
    <row r="24" customFormat="false" ht="15" hidden="false" customHeight="false" outlineLevel="0" collapsed="false">
      <c r="A24" s="0" t="n">
        <v>485.25</v>
      </c>
      <c r="B24" s="0" t="s">
        <v>63</v>
      </c>
      <c r="C24" s="0" t="s">
        <v>87</v>
      </c>
      <c r="D24" s="0" t="n">
        <v>8</v>
      </c>
      <c r="E24" s="0" t="n">
        <v>4.7</v>
      </c>
      <c r="F24" s="0" t="s">
        <v>88</v>
      </c>
      <c r="G24" s="0" t="n">
        <v>98304</v>
      </c>
      <c r="H24" s="0" t="n">
        <v>8192</v>
      </c>
      <c r="I24" s="0" t="s">
        <v>75</v>
      </c>
      <c r="J24" s="0" t="n">
        <v>37.6</v>
      </c>
      <c r="K24" s="0" t="n">
        <v>77.4858320453375</v>
      </c>
      <c r="L24" s="0" t="n">
        <v>202.584234930448</v>
      </c>
      <c r="M24" s="0" t="str">
        <f aca="false">HYPERLINK("https://www.toppreise.ch/price-comparison/Processors/AMD-Ryzen-7-9800X3D-Granite-Ridge-8x-4-7GHz-Socket-100-000001084-p788667?selsort=rd")</f>
        <v>https://www.toppreise.ch/price-comparison/Processors/AMD-Ryzen-7-9800X3D-Granite-Ridge-8x-4-7GHz-Socket-100-000001084-p788667?selsort=rd</v>
      </c>
    </row>
    <row r="25" customFormat="false" ht="15" hidden="false" customHeight="false" outlineLevel="0" collapsed="false">
      <c r="A25" s="0" t="n">
        <v>495.25</v>
      </c>
      <c r="B25" s="0" t="s">
        <v>63</v>
      </c>
      <c r="C25" s="0" t="s">
        <v>87</v>
      </c>
      <c r="D25" s="0" t="n">
        <v>8</v>
      </c>
      <c r="E25" s="0" t="n">
        <v>4.7</v>
      </c>
      <c r="F25" s="0" t="s">
        <v>88</v>
      </c>
      <c r="G25" s="0" t="n">
        <v>98304</v>
      </c>
      <c r="H25" s="0" t="n">
        <v>8192</v>
      </c>
      <c r="I25" s="0" t="s">
        <v>75</v>
      </c>
      <c r="J25" s="0" t="n">
        <v>37.6</v>
      </c>
      <c r="K25" s="0" t="n">
        <v>75.9212518929833</v>
      </c>
      <c r="L25" s="0" t="n">
        <v>198.493690055528</v>
      </c>
      <c r="M25" s="0" t="str">
        <f aca="false">HYPERLINK("https://www.toppreise.ch/price-comparison/Processors/AMD-Ryzen-7-9800X3D-Granite-Ridge-8x-4-7GHz-100-100001084WOF-p787867?selsort=rd")</f>
        <v>https://www.toppreise.ch/price-comparison/Processors/AMD-Ryzen-7-9800X3D-Granite-Ridge-8x-4-7GHz-100-100001084WOF-p787867?selsort=rd</v>
      </c>
    </row>
    <row r="26" customFormat="false" ht="15" hidden="false" customHeight="false" outlineLevel="0" collapsed="false">
      <c r="A26" s="0" t="n">
        <v>2079.45</v>
      </c>
      <c r="B26" s="0" t="s">
        <v>63</v>
      </c>
      <c r="C26" s="0" t="s">
        <v>89</v>
      </c>
      <c r="D26" s="0" t="n">
        <v>32</v>
      </c>
      <c r="E26" s="0" t="n">
        <v>4</v>
      </c>
      <c r="F26" s="0" t="s">
        <v>85</v>
      </c>
      <c r="G26" s="0" t="n">
        <v>131072</v>
      </c>
      <c r="H26" s="0" t="n">
        <v>32768</v>
      </c>
      <c r="I26" s="0" t="s">
        <v>69</v>
      </c>
      <c r="J26" s="0" t="n">
        <v>128</v>
      </c>
      <c r="K26" s="0" t="n">
        <v>61.5547380316911</v>
      </c>
      <c r="L26" s="0" t="n">
        <v>63.0320517444517</v>
      </c>
      <c r="M26" s="0" t="str">
        <f aca="false">HYPERLINK("https://www.toppreise.ch/price-comparison/Processors/AMD-Ryzen-Threadripper-7970X-Storm-Peak-32x-4-0GHz-100-000001351-p751328?selsort=rd")</f>
        <v>https://www.toppreise.ch/price-comparison/Processors/AMD-Ryzen-Threadripper-7970X-Storm-Peak-32x-4-0GHz-100-000001351-p751328?selsort=rd</v>
      </c>
    </row>
    <row r="27" customFormat="false" ht="15" hidden="false" customHeight="false" outlineLevel="0" collapsed="false">
      <c r="A27" s="0" t="n">
        <v>1443.7</v>
      </c>
      <c r="B27" s="0" t="s">
        <v>63</v>
      </c>
      <c r="C27" s="0" t="s">
        <v>90</v>
      </c>
      <c r="D27" s="0" t="n">
        <v>16</v>
      </c>
      <c r="E27" s="0" t="n">
        <v>4.5</v>
      </c>
      <c r="F27" s="0" t="s">
        <v>85</v>
      </c>
      <c r="G27" s="0" t="n">
        <v>65536</v>
      </c>
      <c r="H27" s="0" t="n">
        <v>0</v>
      </c>
      <c r="I27" s="0" t="s">
        <v>75</v>
      </c>
      <c r="J27" s="0" t="n">
        <v>72</v>
      </c>
      <c r="K27" s="0" t="n">
        <v>49.8718570340098</v>
      </c>
      <c r="L27" s="0" t="n">
        <v>45.3944725358454</v>
      </c>
      <c r="M27" s="0" t="str">
        <f aca="false">HYPERLINK("https://www.toppreise.ch/price-comparison/Processors/AMD-Ryzen-Threadripper-PRO-7955WX-Storm-Peak-16x-100-000000886-p790926?selsort=rd")</f>
        <v>https://www.toppreise.ch/price-comparison/Processors/AMD-Ryzen-Threadripper-PRO-7955WX-Storm-Peak-16x-100-000000886-p790926?selsort=rd</v>
      </c>
    </row>
    <row r="28" customFormat="false" ht="15" hidden="false" customHeight="false" outlineLevel="0" collapsed="false">
      <c r="A28" s="0" t="n">
        <v>2238.35</v>
      </c>
      <c r="B28" s="0" t="s">
        <v>63</v>
      </c>
      <c r="C28" s="0" t="s">
        <v>91</v>
      </c>
      <c r="D28" s="0" t="n">
        <v>24</v>
      </c>
      <c r="E28" s="0" t="n">
        <v>4.05</v>
      </c>
      <c r="F28" s="0" t="s">
        <v>92</v>
      </c>
      <c r="G28" s="0" t="n">
        <v>262144</v>
      </c>
      <c r="H28" s="0" t="n">
        <v>24576</v>
      </c>
      <c r="I28" s="0" t="s">
        <v>69</v>
      </c>
      <c r="J28" s="0" t="n">
        <v>97.2</v>
      </c>
      <c r="K28" s="0" t="n">
        <v>43.4248441932674</v>
      </c>
      <c r="L28" s="0" t="n">
        <v>117.114839055554</v>
      </c>
      <c r="M28" s="0" t="str">
        <f aca="false">HYPERLINK("https://www.toppreise.ch/price-comparison/Processors/AMD-Epyc-9274F-Genoa-24x-4-05GHz-Socket-SP5-Tray-100-000000794-p714682?selsort=rd")</f>
        <v>https://www.toppreise.ch/price-comparison/Processors/AMD-Epyc-9274F-Genoa-24x-4-05GHz-Socket-SP5-Tray-100-000000794-p714682?selsort=rd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62</v>
      </c>
    </row>
    <row r="2" customFormat="false" ht="15" hidden="false" customHeight="false" outlineLevel="0" collapsed="false">
      <c r="A2" s="0" t="n">
        <v>177</v>
      </c>
      <c r="B2" s="0" t="s">
        <v>104</v>
      </c>
      <c r="C2" s="0" t="s">
        <v>105</v>
      </c>
      <c r="D2" s="0" t="n">
        <v>2</v>
      </c>
      <c r="E2" s="0" t="n">
        <v>48</v>
      </c>
      <c r="F2" s="0" t="s">
        <v>106</v>
      </c>
      <c r="G2" s="0" t="n">
        <v>5200</v>
      </c>
      <c r="H2" s="0" t="s">
        <v>107</v>
      </c>
      <c r="I2" s="0" t="s">
        <v>108</v>
      </c>
      <c r="J2" s="0" t="s">
        <v>109</v>
      </c>
      <c r="K2" s="0" t="n">
        <v>40</v>
      </c>
      <c r="L2" s="0" t="n">
        <v>96</v>
      </c>
      <c r="M2" s="0" t="n">
        <v>1.84375</v>
      </c>
      <c r="N2" s="0" t="n">
        <v>34.0384615384615</v>
      </c>
      <c r="O2" s="0" t="str">
        <f aca="false">HYPERLINK("https://www.toppreise.ch/price-comparison/Memory/G-SKILL-Ripjaws-S5-Kit-DDR5-5200-Intel-F5-5200J4040A48GX2-RS5K-p776010?selsort=rd")</f>
        <v>https://www.toppreise.ch/price-comparison/Memory/G-SKILL-Ripjaws-S5-Kit-DDR5-5200-Intel-F5-5200J4040A48GX2-RS5K-p776010?selsort=rd</v>
      </c>
    </row>
    <row r="3" customFormat="false" ht="15" hidden="false" customHeight="false" outlineLevel="0" collapsed="false">
      <c r="A3" s="0" t="n">
        <v>100.2</v>
      </c>
      <c r="B3" s="0" t="s">
        <v>104</v>
      </c>
      <c r="C3" s="0" t="s">
        <v>105</v>
      </c>
      <c r="D3" s="0" t="n">
        <v>2</v>
      </c>
      <c r="E3" s="0" t="n">
        <v>24</v>
      </c>
      <c r="F3" s="0" t="s">
        <v>106</v>
      </c>
      <c r="G3" s="0" t="n">
        <v>5200</v>
      </c>
      <c r="H3" s="0" t="s">
        <v>107</v>
      </c>
      <c r="I3" s="0" t="s">
        <v>108</v>
      </c>
      <c r="J3" s="0" t="s">
        <v>109</v>
      </c>
      <c r="K3" s="0" t="n">
        <v>40</v>
      </c>
      <c r="L3" s="0" t="n">
        <v>48</v>
      </c>
      <c r="M3" s="0" t="n">
        <v>2.0875</v>
      </c>
      <c r="N3" s="0" t="n">
        <v>19.2692307692308</v>
      </c>
      <c r="O3" s="0" t="str">
        <f aca="false">HYPERLINK("https://www.toppreise.ch/price-comparison/Memory/G-SKILL-Ripjaws-S5-Kit-DDR5-5200-Intel-F5-5200J4040A24GX2-RS5K-p776009?selsort=rd")</f>
        <v>https://www.toppreise.ch/price-comparison/Memory/G-SKILL-Ripjaws-S5-Kit-DDR5-5200-Intel-F5-5200J4040A24GX2-RS5K-p776009?selsort=rd</v>
      </c>
    </row>
    <row r="4" customFormat="false" ht="15" hidden="false" customHeight="false" outlineLevel="0" collapsed="false">
      <c r="A4" s="0" t="n">
        <v>142.9</v>
      </c>
      <c r="B4" s="0" t="s">
        <v>104</v>
      </c>
      <c r="C4" s="0" t="s">
        <v>105</v>
      </c>
      <c r="D4" s="0" t="n">
        <v>2</v>
      </c>
      <c r="E4" s="0" t="n">
        <v>32</v>
      </c>
      <c r="F4" s="0" t="s">
        <v>106</v>
      </c>
      <c r="G4" s="0" t="n">
        <v>5200</v>
      </c>
      <c r="H4" s="0" t="s">
        <v>110</v>
      </c>
      <c r="I4" s="0" t="s">
        <v>108</v>
      </c>
      <c r="J4" s="0" t="s">
        <v>109</v>
      </c>
      <c r="K4" s="0" t="n">
        <v>36</v>
      </c>
      <c r="L4" s="0" t="n">
        <v>64</v>
      </c>
      <c r="M4" s="0" t="n">
        <v>2.2328125</v>
      </c>
      <c r="N4" s="0" t="n">
        <v>27.4807692307692</v>
      </c>
      <c r="O4" s="0" t="str">
        <f aca="false">HYPERLINK("https://www.toppreise.ch/price-comparison/Memory/G-SKILL-Ripjaws-S5-Kit-DDR5-5200-Intel-F5-5200J3636D32GX2-RS5K-p701097?selsort=rd")</f>
        <v>https://www.toppreise.ch/price-comparison/Memory/G-SKILL-Ripjaws-S5-Kit-DDR5-5200-Intel-F5-5200J3636D32GX2-RS5K-p701097?selsort=rd</v>
      </c>
    </row>
    <row r="5" customFormat="false" ht="15" hidden="false" customHeight="false" outlineLevel="0" collapsed="false">
      <c r="A5" s="0" t="n">
        <v>145.05</v>
      </c>
      <c r="B5" s="0" t="s">
        <v>111</v>
      </c>
      <c r="C5" s="0" t="s">
        <v>112</v>
      </c>
      <c r="D5" s="0" t="n">
        <v>2</v>
      </c>
      <c r="E5" s="0" t="n">
        <v>32</v>
      </c>
      <c r="F5" s="0" t="s">
        <v>106</v>
      </c>
      <c r="G5" s="0" t="n">
        <v>5600</v>
      </c>
      <c r="H5" s="0" t="s">
        <v>113</v>
      </c>
      <c r="I5" s="0" t="s">
        <v>108</v>
      </c>
      <c r="J5" s="0" t="s">
        <v>109</v>
      </c>
      <c r="K5" s="0" t="n">
        <v>40</v>
      </c>
      <c r="L5" s="0" t="n">
        <v>64</v>
      </c>
      <c r="M5" s="0" t="n">
        <v>2.26640625</v>
      </c>
      <c r="N5" s="0" t="n">
        <v>25.9017857142857</v>
      </c>
      <c r="O5" s="0" t="str">
        <f aca="false">HYPERLINK("https://www.toppreise.ch/price-comparison/Memory/KINGSTON-FURY-Beast-Kit-DDR5-5600-64GB-CL40-Black-KF556C40BBK2-64-p688007?selsort=rd")</f>
        <v>https://www.toppreise.ch/price-comparison/Memory/KINGSTON-FURY-Beast-Kit-DDR5-5600-64GB-CL40-Black-KF556C40BBK2-64-p688007?selsort=rd</v>
      </c>
    </row>
    <row r="6" customFormat="false" ht="15" hidden="false" customHeight="false" outlineLevel="0" collapsed="false">
      <c r="A6" s="0" t="n">
        <v>224.3</v>
      </c>
      <c r="B6" s="0" t="s">
        <v>114</v>
      </c>
      <c r="C6" s="0" t="s">
        <v>115</v>
      </c>
      <c r="D6" s="0" t="n">
        <v>2</v>
      </c>
      <c r="E6" s="0" t="n">
        <v>48</v>
      </c>
      <c r="F6" s="0" t="s">
        <v>106</v>
      </c>
      <c r="G6" s="0" t="n">
        <v>5600</v>
      </c>
      <c r="H6" s="0" t="s">
        <v>116</v>
      </c>
      <c r="I6" s="0" t="s">
        <v>108</v>
      </c>
      <c r="J6" s="0" t="s">
        <v>109</v>
      </c>
      <c r="K6" s="0" t="n">
        <v>40</v>
      </c>
      <c r="L6" s="0" t="n">
        <v>96</v>
      </c>
      <c r="M6" s="0" t="n">
        <v>2.33645833333333</v>
      </c>
      <c r="N6" s="0" t="n">
        <v>40.0535714285714</v>
      </c>
      <c r="O6" s="0" t="str">
        <f aca="false">HYPERLINK("https://www.toppreise.ch/price-comparison/Memory/CORSAIR-Vengeance-Kit-DDR5-5600-Intel-optimized-CMK96GX5M2B5600C40-p720626?selsort=rd")</f>
        <v>https://www.toppreise.ch/price-comparison/Memory/CORSAIR-Vengeance-Kit-DDR5-5600-Intel-optimized-CMK96GX5M2B5600C40-p720626?selsort=rd</v>
      </c>
    </row>
    <row r="7" customFormat="false" ht="15" hidden="false" customHeight="false" outlineLevel="0" collapsed="false">
      <c r="A7" s="0" t="n">
        <v>153.41</v>
      </c>
      <c r="B7" s="0" t="s">
        <v>111</v>
      </c>
      <c r="C7" s="0" t="s">
        <v>112</v>
      </c>
      <c r="D7" s="0" t="n">
        <v>2</v>
      </c>
      <c r="E7" s="0" t="n">
        <v>32</v>
      </c>
      <c r="F7" s="0" t="s">
        <v>106</v>
      </c>
      <c r="G7" s="0" t="n">
        <v>5600</v>
      </c>
      <c r="H7" s="0" t="s">
        <v>117</v>
      </c>
      <c r="I7" s="0" t="s">
        <v>108</v>
      </c>
      <c r="J7" s="0" t="s">
        <v>109</v>
      </c>
      <c r="K7" s="0" t="n">
        <v>36</v>
      </c>
      <c r="L7" s="0" t="n">
        <v>64</v>
      </c>
      <c r="M7" s="0" t="n">
        <v>2.39703125</v>
      </c>
      <c r="N7" s="0" t="n">
        <v>27.3946428571429</v>
      </c>
      <c r="O7" s="0" t="str">
        <f aca="false">HYPERLINK("https://www.toppreise.ch/price-comparison/Memory/KINGSTON-FURY-Beast-Kit-DDR5-5600-64GB-KF556C36BBEK2-64-p714466?selsort=rd")</f>
        <v>https://www.toppreise.ch/price-comparison/Memory/KINGSTON-FURY-Beast-Kit-DDR5-5600-64GB-KF556C36BBEK2-64-p714466?selsort=rd</v>
      </c>
    </row>
    <row r="8" customFormat="false" ht="15" hidden="false" customHeight="false" outlineLevel="0" collapsed="false">
      <c r="A8" s="0" t="n">
        <v>230.23</v>
      </c>
      <c r="B8" s="0" t="s">
        <v>114</v>
      </c>
      <c r="C8" s="0" t="s">
        <v>115</v>
      </c>
      <c r="D8" s="0" t="n">
        <v>2</v>
      </c>
      <c r="E8" s="0" t="n">
        <v>48</v>
      </c>
      <c r="F8" s="0" t="s">
        <v>106</v>
      </c>
      <c r="G8" s="0" t="n">
        <v>5200</v>
      </c>
      <c r="H8" s="0" t="s">
        <v>118</v>
      </c>
      <c r="I8" s="0" t="s">
        <v>108</v>
      </c>
      <c r="J8" s="0" t="s">
        <v>109</v>
      </c>
      <c r="K8" s="0" t="n">
        <v>38</v>
      </c>
      <c r="L8" s="0" t="n">
        <v>96</v>
      </c>
      <c r="M8" s="0" t="n">
        <v>2.39822916666667</v>
      </c>
      <c r="N8" s="0" t="n">
        <v>44.275</v>
      </c>
      <c r="O8" s="0" t="str">
        <f aca="false">HYPERLINK("https://www.toppreise.ch/price-comparison/Memory/CORSAIR-Vengeance-Kit-DDR5-5200-Intel-optimized-CMK96GX5M2B5200C38-p720622?selsort=rd")</f>
        <v>https://www.toppreise.ch/price-comparison/Memory/CORSAIR-Vengeance-Kit-DDR5-5200-Intel-optimized-CMK96GX5M2B5200C38-p720622?selsort=rd</v>
      </c>
    </row>
    <row r="9" customFormat="false" ht="15" hidden="false" customHeight="false" outlineLevel="0" collapsed="false">
      <c r="A9" s="0" t="n">
        <v>79.4</v>
      </c>
      <c r="B9" s="0" t="s">
        <v>119</v>
      </c>
      <c r="C9" s="0" t="s">
        <v>120</v>
      </c>
      <c r="D9" s="0" t="n">
        <v>2</v>
      </c>
      <c r="E9" s="0" t="n">
        <v>16</v>
      </c>
      <c r="F9" s="0" t="s">
        <v>121</v>
      </c>
      <c r="G9" s="0" t="n">
        <v>5600</v>
      </c>
      <c r="H9" s="0" t="s">
        <v>122</v>
      </c>
      <c r="I9" s="0" t="s">
        <v>108</v>
      </c>
      <c r="J9" s="0" t="s">
        <v>123</v>
      </c>
      <c r="K9" s="0" t="n">
        <v>46</v>
      </c>
      <c r="L9" s="0" t="n">
        <v>32</v>
      </c>
      <c r="M9" s="0" t="n">
        <v>2.48125</v>
      </c>
      <c r="N9" s="0" t="n">
        <v>14.1785714285714</v>
      </c>
      <c r="O9" s="0" t="str">
        <f aca="false">HYPERLINK("https://www.toppreise.ch/price-comparison/Memory/ADATA-U-DIMM-Kit-DDR5-5600-32GB-CL46-AD5U560016G-DT-p713397?selsort=rd")</f>
        <v>https://www.toppreise.ch/price-comparison/Memory/ADATA-U-DIMM-Kit-DDR5-5600-32GB-CL46-AD5U560016G-DT-p713397?selsort=rd</v>
      </c>
    </row>
    <row r="10" customFormat="false" ht="15" hidden="false" customHeight="false" outlineLevel="0" collapsed="false">
      <c r="A10" s="0" t="n">
        <v>158.9</v>
      </c>
      <c r="B10" s="0" t="s">
        <v>104</v>
      </c>
      <c r="C10" s="0" t="s">
        <v>105</v>
      </c>
      <c r="D10" s="0" t="n">
        <v>2</v>
      </c>
      <c r="E10" s="0" t="n">
        <v>32</v>
      </c>
      <c r="F10" s="0" t="s">
        <v>106</v>
      </c>
      <c r="G10" s="0" t="n">
        <v>6000</v>
      </c>
      <c r="H10" s="0" t="s">
        <v>124</v>
      </c>
      <c r="I10" s="0" t="s">
        <v>108</v>
      </c>
      <c r="J10" s="0" t="s">
        <v>109</v>
      </c>
      <c r="K10" s="0" t="n">
        <v>36</v>
      </c>
      <c r="L10" s="0" t="n">
        <v>64</v>
      </c>
      <c r="M10" s="0" t="n">
        <v>2.4828125</v>
      </c>
      <c r="N10" s="0" t="n">
        <v>26.4833333333333</v>
      </c>
      <c r="O10" s="0" t="str">
        <f aca="false">HYPERLINK("https://www.toppreise.ch/price-comparison/Memory/G-SKILL-Ripjaws-S5-Kit-DDR5-6000-Intel-F5-6000J3636F32GX2-RS5K-p774471?selsort=rd")</f>
        <v>https://www.toppreise.ch/price-comparison/Memory/G-SKILL-Ripjaws-S5-Kit-DDR5-6000-Intel-F5-6000J3636F32GX2-RS5K-p774471?selsort=rd</v>
      </c>
    </row>
    <row r="11" customFormat="false" ht="15" hidden="false" customHeight="false" outlineLevel="0" collapsed="false">
      <c r="A11" s="0" t="n">
        <v>79.95</v>
      </c>
      <c r="B11" s="0" t="s">
        <v>111</v>
      </c>
      <c r="C11" s="0" t="s">
        <v>112</v>
      </c>
      <c r="D11" s="0" t="n">
        <v>2</v>
      </c>
      <c r="E11" s="0" t="n">
        <v>16</v>
      </c>
      <c r="F11" s="0" t="s">
        <v>106</v>
      </c>
      <c r="G11" s="0" t="n">
        <v>5600</v>
      </c>
      <c r="H11" s="0" t="s">
        <v>117</v>
      </c>
      <c r="I11" s="0" t="s">
        <v>108</v>
      </c>
      <c r="J11" s="0" t="s">
        <v>109</v>
      </c>
      <c r="K11" s="0" t="n">
        <v>36</v>
      </c>
      <c r="L11" s="0" t="n">
        <v>32</v>
      </c>
      <c r="M11" s="0" t="n">
        <v>2.4984375</v>
      </c>
      <c r="N11" s="0" t="n">
        <v>14.2767857142857</v>
      </c>
      <c r="O11" s="0" t="str">
        <f aca="false">HYPERLINK("https://www.toppreise.ch/price-comparison/Memory/KINGSTON-FURY-Beast-Kit-DDR5-5600-32GB-KF556C36BBEK2-32-p704495?selsort=rd")</f>
        <v>https://www.toppreise.ch/price-comparison/Memory/KINGSTON-FURY-Beast-Kit-DDR5-5600-32GB-KF556C36BBEK2-32-p704495?selsort=rd</v>
      </c>
    </row>
    <row r="12" customFormat="false" ht="15" hidden="false" customHeight="false" outlineLevel="0" collapsed="false">
      <c r="A12" s="0" t="n">
        <v>80.52</v>
      </c>
      <c r="B12" s="0" t="s">
        <v>114</v>
      </c>
      <c r="C12" s="0" t="s">
        <v>115</v>
      </c>
      <c r="D12" s="0" t="n">
        <v>2</v>
      </c>
      <c r="E12" s="0" t="n">
        <v>16</v>
      </c>
      <c r="F12" s="0" t="s">
        <v>106</v>
      </c>
      <c r="G12" s="0" t="n">
        <v>6000</v>
      </c>
      <c r="H12" s="0" t="s">
        <v>125</v>
      </c>
      <c r="I12" s="0" t="s">
        <v>108</v>
      </c>
      <c r="J12" s="0" t="s">
        <v>109</v>
      </c>
      <c r="K12" s="0" t="n">
        <v>36</v>
      </c>
      <c r="L12" s="0" t="n">
        <v>32</v>
      </c>
      <c r="M12" s="0" t="n">
        <v>2.51625</v>
      </c>
      <c r="N12" s="0" t="n">
        <v>13.42</v>
      </c>
      <c r="O12" s="0" t="str">
        <f aca="false">HYPERLINK("https://www.toppreise.ch/price-comparison/Memory/CORSAIR-Vengeance-Kit-DDR5-6000-AMD-optimized-CMK32GX5M2E6000Z36-p741417?selsort=rd")</f>
        <v>https://www.toppreise.ch/price-comparison/Memory/CORSAIR-Vengeance-Kit-DDR5-6000-AMD-optimized-CMK32GX5M2E6000Z36-p741417?selsort=rd</v>
      </c>
    </row>
    <row r="13" customFormat="false" ht="15" hidden="false" customHeight="false" outlineLevel="0" collapsed="false">
      <c r="A13" s="0" t="n">
        <v>131.4</v>
      </c>
      <c r="B13" s="0" t="s">
        <v>114</v>
      </c>
      <c r="C13" s="0" t="s">
        <v>115</v>
      </c>
      <c r="D13" s="0" t="n">
        <v>2</v>
      </c>
      <c r="E13" s="0" t="n">
        <v>24</v>
      </c>
      <c r="F13" s="0" t="s">
        <v>106</v>
      </c>
      <c r="G13" s="0" t="n">
        <v>5600</v>
      </c>
      <c r="H13" s="0" t="s">
        <v>116</v>
      </c>
      <c r="I13" s="0" t="s">
        <v>108</v>
      </c>
      <c r="J13" s="0" t="s">
        <v>109</v>
      </c>
      <c r="K13" s="0" t="n">
        <v>40</v>
      </c>
      <c r="L13" s="0" t="n">
        <v>48</v>
      </c>
      <c r="M13" s="0" t="n">
        <v>2.7375</v>
      </c>
      <c r="N13" s="0" t="n">
        <v>23.4642857142857</v>
      </c>
      <c r="O13" s="0" t="str">
        <f aca="false">HYPERLINK("https://www.toppreise.ch/price-comparison/Memory/CORSAIR-Vengeance-Kit-DDR5-5600-Intel-optimized-CMK48GX5M2B5600C40-p720624?selsort=rd")</f>
        <v>https://www.toppreise.ch/price-comparison/Memory/CORSAIR-Vengeance-Kit-DDR5-5600-Intel-optimized-CMK48GX5M2B5600C40-p720624?selsort=rd</v>
      </c>
    </row>
    <row r="14" customFormat="false" ht="15" hidden="false" customHeight="false" outlineLevel="0" collapsed="false">
      <c r="A14" s="0" t="n">
        <v>133</v>
      </c>
      <c r="B14" s="0" t="s">
        <v>114</v>
      </c>
      <c r="C14" s="0" t="s">
        <v>126</v>
      </c>
      <c r="D14" s="0" t="n">
        <v>2</v>
      </c>
      <c r="E14" s="0" t="n">
        <v>24</v>
      </c>
      <c r="F14" s="0" t="s">
        <v>106</v>
      </c>
      <c r="G14" s="0" t="n">
        <v>5200</v>
      </c>
      <c r="H14" s="0" t="s">
        <v>118</v>
      </c>
      <c r="I14" s="0" t="s">
        <v>108</v>
      </c>
      <c r="J14" s="0" t="s">
        <v>109</v>
      </c>
      <c r="K14" s="0" t="n">
        <v>38</v>
      </c>
      <c r="L14" s="0" t="n">
        <v>48</v>
      </c>
      <c r="M14" s="0" t="n">
        <v>2.77083333333333</v>
      </c>
      <c r="N14" s="0" t="n">
        <v>25.5769230769231</v>
      </c>
      <c r="O14" s="0" t="str">
        <f aca="false">HYPERLINK("https://www.toppreise.ch/price-comparison/Memory/CORSAIR-Vengeance-RGB-Kit-DDR5-5200-Intel-CMH48GX5M2B5200C38-p720609?selsort=rd")</f>
        <v>https://www.toppreise.ch/price-comparison/Memory/CORSAIR-Vengeance-RGB-Kit-DDR5-5200-Intel-CMH48GX5M2B5200C38-p720609?selsort=rd</v>
      </c>
    </row>
    <row r="15" customFormat="false" ht="15" hidden="false" customHeight="false" outlineLevel="0" collapsed="false">
      <c r="A15" s="0" t="n">
        <v>178.33</v>
      </c>
      <c r="B15" s="0" t="s">
        <v>111</v>
      </c>
      <c r="C15" s="0" t="s">
        <v>112</v>
      </c>
      <c r="D15" s="0" t="n">
        <v>2</v>
      </c>
      <c r="E15" s="0" t="n">
        <v>32</v>
      </c>
      <c r="F15" s="0" t="s">
        <v>106</v>
      </c>
      <c r="G15" s="0" t="n">
        <v>6000</v>
      </c>
      <c r="H15" s="0" t="s">
        <v>127</v>
      </c>
      <c r="I15" s="0" t="s">
        <v>108</v>
      </c>
      <c r="J15" s="0" t="s">
        <v>109</v>
      </c>
      <c r="K15" s="0" t="n">
        <v>30</v>
      </c>
      <c r="L15" s="0" t="n">
        <v>64</v>
      </c>
      <c r="M15" s="0" t="n">
        <v>2.78640625</v>
      </c>
      <c r="N15" s="0" t="n">
        <v>29.7216666666667</v>
      </c>
      <c r="O15" s="0" t="str">
        <f aca="false">HYPERLINK("https://www.toppreise.ch/price-comparison/Memory/KINGSTON-FURY-Beast-Kit-DDR5-6000-64GB-KF560C30BBEK2-64-p788977?selsort=rd")</f>
        <v>https://www.toppreise.ch/price-comparison/Memory/KINGSTON-FURY-Beast-Kit-DDR5-6000-64GB-KF560C30BBEK2-64-p788977?selsort=rd</v>
      </c>
    </row>
    <row r="16" customFormat="false" ht="15" hidden="false" customHeight="false" outlineLevel="0" collapsed="false">
      <c r="A16" s="0" t="n">
        <v>91.9</v>
      </c>
      <c r="B16" s="0" t="s">
        <v>128</v>
      </c>
      <c r="C16" s="0" t="s">
        <v>129</v>
      </c>
      <c r="D16" s="0" t="n">
        <v>2</v>
      </c>
      <c r="E16" s="0" t="n">
        <v>16</v>
      </c>
      <c r="F16" s="0" t="s">
        <v>106</v>
      </c>
      <c r="G16" s="0" t="n">
        <v>6000</v>
      </c>
      <c r="H16" s="0" t="s">
        <v>130</v>
      </c>
      <c r="I16" s="0" t="s">
        <v>108</v>
      </c>
      <c r="J16" s="0" t="s">
        <v>109</v>
      </c>
      <c r="K16" s="0" t="n">
        <v>30</v>
      </c>
      <c r="L16" s="0" t="n">
        <v>32</v>
      </c>
      <c r="M16" s="0" t="n">
        <v>2.871875</v>
      </c>
      <c r="N16" s="0" t="n">
        <v>15.3166666666667</v>
      </c>
      <c r="O16" s="0" t="str">
        <f aca="false">HYPERLINK("https://www.toppreise.ch/price-comparison/Memory/TEAM-GROUP-T-Force-Delta-RGB-Kit-DDR5-6000-FF3D532G6000HC30DC01-p711929?selsort=rd")</f>
        <v>https://www.toppreise.ch/price-comparison/Memory/TEAM-GROUP-T-Force-Delta-RGB-Kit-DDR5-6000-FF3D532G6000HC30DC01-p711929?selsort=rd</v>
      </c>
    </row>
    <row r="17" customFormat="false" ht="15" hidden="false" customHeight="false" outlineLevel="0" collapsed="false">
      <c r="A17" s="0" t="n">
        <v>139</v>
      </c>
      <c r="B17" s="0" t="s">
        <v>104</v>
      </c>
      <c r="C17" s="0" t="s">
        <v>105</v>
      </c>
      <c r="D17" s="0" t="n">
        <v>2</v>
      </c>
      <c r="E17" s="0" t="n">
        <v>24</v>
      </c>
      <c r="F17" s="0" t="s">
        <v>106</v>
      </c>
      <c r="G17" s="0" t="n">
        <v>6000</v>
      </c>
      <c r="H17" s="0" t="s">
        <v>131</v>
      </c>
      <c r="I17" s="0" t="s">
        <v>108</v>
      </c>
      <c r="J17" s="0" t="s">
        <v>109</v>
      </c>
      <c r="K17" s="0" t="n">
        <v>40</v>
      </c>
      <c r="L17" s="0" t="n">
        <v>48</v>
      </c>
      <c r="M17" s="0" t="n">
        <v>2.89583333333333</v>
      </c>
      <c r="N17" s="0" t="n">
        <v>23.1666666666667</v>
      </c>
      <c r="O17" s="0" t="str">
        <f aca="false">HYPERLINK("https://www.toppreise.ch/price-comparison/Memory/G-SKILL-Ripjaws-S5-Kit-DDR5-6000-Intel-F5-6000J4048F24GX2-RS5K-p731817?selsort=rd")</f>
        <v>https://www.toppreise.ch/price-comparison/Memory/G-SKILL-Ripjaws-S5-Kit-DDR5-6000-Intel-F5-6000J4048F24GX2-RS5K-p731817?selsort=rd</v>
      </c>
    </row>
    <row r="18" customFormat="false" ht="15" hidden="false" customHeight="false" outlineLevel="0" collapsed="false">
      <c r="A18" s="0" t="n">
        <v>47.67</v>
      </c>
      <c r="B18" s="0" t="s">
        <v>111</v>
      </c>
      <c r="C18" s="0" t="s">
        <v>112</v>
      </c>
      <c r="D18" s="0" t="n">
        <v>2</v>
      </c>
      <c r="E18" s="0" t="n">
        <v>8</v>
      </c>
      <c r="F18" s="0" t="s">
        <v>106</v>
      </c>
      <c r="G18" s="0" t="n">
        <v>5600</v>
      </c>
      <c r="H18" s="0" t="s">
        <v>113</v>
      </c>
      <c r="I18" s="0" t="s">
        <v>108</v>
      </c>
      <c r="J18" s="0" t="s">
        <v>109</v>
      </c>
      <c r="K18" s="0" t="n">
        <v>40</v>
      </c>
      <c r="L18" s="0" t="n">
        <v>16</v>
      </c>
      <c r="M18" s="0" t="n">
        <v>2.979375</v>
      </c>
      <c r="N18" s="0" t="n">
        <v>8.5125</v>
      </c>
      <c r="O18" s="0" t="str">
        <f aca="false">HYPERLINK("https://www.toppreise.ch/price-comparison/Memory/KINGSTON-FURY-Beast-Kit-DDR5-5600-16GB-CL40-Black-KF556C40BBK2-16-p687985?selsort=rd")</f>
        <v>https://www.toppreise.ch/price-comparison/Memory/KINGSTON-FURY-Beast-Kit-DDR5-5600-16GB-CL40-Black-KF556C40BBK2-16-p687985?selsort=rd</v>
      </c>
    </row>
    <row r="19" customFormat="false" ht="15" hidden="false" customHeight="false" outlineLevel="0" collapsed="false">
      <c r="A19" s="0" t="n">
        <v>47.75</v>
      </c>
      <c r="B19" s="0" t="s">
        <v>111</v>
      </c>
      <c r="C19" s="0" t="s">
        <v>112</v>
      </c>
      <c r="D19" s="0" t="n">
        <v>2</v>
      </c>
      <c r="E19" s="0" t="n">
        <v>8</v>
      </c>
      <c r="F19" s="0" t="s">
        <v>106</v>
      </c>
      <c r="G19" s="0" t="n">
        <v>5600</v>
      </c>
      <c r="H19" s="0" t="s">
        <v>117</v>
      </c>
      <c r="I19" s="0" t="s">
        <v>108</v>
      </c>
      <c r="J19" s="0" t="s">
        <v>109</v>
      </c>
      <c r="K19" s="0" t="n">
        <v>36</v>
      </c>
      <c r="L19" s="0" t="n">
        <v>16</v>
      </c>
      <c r="M19" s="0" t="n">
        <v>2.984375</v>
      </c>
      <c r="N19" s="0" t="n">
        <v>8.52678571428571</v>
      </c>
      <c r="O19" s="0" t="str">
        <f aca="false">HYPERLINK("https://www.toppreise.ch/price-comparison/Memory/KINGSTON-FURY-Beast-Kit-DDR5-5600-16GB-KF556C36BBEK2-16-p714464?selsort=rd")</f>
        <v>https://www.toppreise.ch/price-comparison/Memory/KINGSTON-FURY-Beast-Kit-DDR5-5600-16GB-KF556C36BBEK2-16-p714464?selsort=rd</v>
      </c>
    </row>
    <row r="20" customFormat="false" ht="15" hidden="false" customHeight="false" outlineLevel="0" collapsed="false">
      <c r="A20" s="0" t="n">
        <v>96.45</v>
      </c>
      <c r="B20" s="0" t="s">
        <v>128</v>
      </c>
      <c r="C20" s="0" t="s">
        <v>129</v>
      </c>
      <c r="D20" s="0" t="n">
        <v>2</v>
      </c>
      <c r="E20" s="0" t="n">
        <v>16</v>
      </c>
      <c r="F20" s="0" t="s">
        <v>106</v>
      </c>
      <c r="G20" s="0" t="n">
        <v>6200</v>
      </c>
      <c r="H20" s="0" t="s">
        <v>132</v>
      </c>
      <c r="I20" s="0" t="s">
        <v>108</v>
      </c>
      <c r="J20" s="0" t="s">
        <v>109</v>
      </c>
      <c r="K20" s="0" t="n">
        <v>38</v>
      </c>
      <c r="L20" s="0" t="n">
        <v>32</v>
      </c>
      <c r="M20" s="0" t="n">
        <v>3.0140625</v>
      </c>
      <c r="N20" s="0" t="n">
        <v>15.5564516129032</v>
      </c>
      <c r="O20" s="0" t="str">
        <f aca="false">HYPERLINK("https://www.toppreise.ch/price-comparison/Memory/TEAM-GROUP-T-Force-Delta-RGB-Kit-DDR5-6200-FF4D532G6200HC38ADC01-p699267?selsort=rd")</f>
        <v>https://www.toppreise.ch/price-comparison/Memory/TEAM-GROUP-T-Force-Delta-RGB-Kit-DDR5-6200-FF4D532G6200HC38ADC01-p699267?selsort=rd</v>
      </c>
    </row>
    <row r="21" customFormat="false" ht="15" hidden="false" customHeight="false" outlineLevel="0" collapsed="false">
      <c r="A21" s="0" t="n">
        <v>145.8</v>
      </c>
      <c r="B21" s="0" t="s">
        <v>104</v>
      </c>
      <c r="C21" s="0" t="s">
        <v>105</v>
      </c>
      <c r="D21" s="0" t="n">
        <v>2</v>
      </c>
      <c r="E21" s="0" t="n">
        <v>24</v>
      </c>
      <c r="F21" s="0" t="s">
        <v>106</v>
      </c>
      <c r="G21" s="0" t="n">
        <v>6400</v>
      </c>
      <c r="H21" s="0" t="s">
        <v>133</v>
      </c>
      <c r="I21" s="0" t="s">
        <v>108</v>
      </c>
      <c r="J21" s="0" t="s">
        <v>109</v>
      </c>
      <c r="K21" s="0" t="n">
        <v>32</v>
      </c>
      <c r="L21" s="0" t="n">
        <v>48</v>
      </c>
      <c r="M21" s="0" t="n">
        <v>3.0375</v>
      </c>
      <c r="N21" s="0" t="n">
        <v>22.78125</v>
      </c>
      <c r="O21" s="0" t="str">
        <f aca="false">HYPERLINK("https://www.toppreise.ch/price-comparison/Memory/G-SKILL-Ripjaws-S5-Kit-DDR5-6400-Intel-F5-6400J3239F24GX2-RS5K-p731823?selsort=rd")</f>
        <v>https://www.toppreise.ch/price-comparison/Memory/G-SKILL-Ripjaws-S5-Kit-DDR5-6400-Intel-F5-6400J3239F24GX2-RS5K-p731823?selsort=rd</v>
      </c>
    </row>
    <row r="22" customFormat="false" ht="15" hidden="false" customHeight="false" outlineLevel="0" collapsed="false">
      <c r="A22" s="0" t="n">
        <v>197.5</v>
      </c>
      <c r="B22" s="0" t="s">
        <v>104</v>
      </c>
      <c r="C22" s="0" t="s">
        <v>134</v>
      </c>
      <c r="D22" s="0" t="n">
        <v>2</v>
      </c>
      <c r="E22" s="0" t="n">
        <v>32</v>
      </c>
      <c r="F22" s="0" t="s">
        <v>106</v>
      </c>
      <c r="G22" s="0" t="n">
        <v>6400</v>
      </c>
      <c r="H22" s="0" t="s">
        <v>133</v>
      </c>
      <c r="I22" s="0" t="s">
        <v>108</v>
      </c>
      <c r="J22" s="0" t="s">
        <v>109</v>
      </c>
      <c r="K22" s="0" t="n">
        <v>32</v>
      </c>
      <c r="L22" s="0" t="n">
        <v>64</v>
      </c>
      <c r="M22" s="0" t="n">
        <v>3.0859375</v>
      </c>
      <c r="N22" s="0" t="n">
        <v>30.859375</v>
      </c>
      <c r="O22" s="0" t="str">
        <f aca="false">HYPERLINK("https://www.toppreise.ch/price-comparison/Memory/G-SKILL-Trident-Z5-RGB-Kit-DDR5-6400-Intel-F5-6400J3239G32GX2-TZ5RK-p711837?selsort=rd")</f>
        <v>https://www.toppreise.ch/price-comparison/Memory/G-SKILL-Trident-Z5-RGB-Kit-DDR5-6400-Intel-F5-6400J3239G32GX2-TZ5RK-p711837?selsort=rd</v>
      </c>
    </row>
    <row r="23" customFormat="false" ht="15" hidden="false" customHeight="false" outlineLevel="0" collapsed="false">
      <c r="A23" s="0" t="n">
        <v>98.82</v>
      </c>
      <c r="B23" s="0" t="s">
        <v>135</v>
      </c>
      <c r="C23" s="0" t="s">
        <v>136</v>
      </c>
      <c r="D23" s="0" t="n">
        <v>2</v>
      </c>
      <c r="E23" s="0" t="n">
        <v>16</v>
      </c>
      <c r="F23" s="0" t="s">
        <v>106</v>
      </c>
      <c r="G23" s="0" t="n">
        <v>6800</v>
      </c>
      <c r="H23" s="0" t="s">
        <v>137</v>
      </c>
      <c r="I23" s="0" t="s">
        <v>108</v>
      </c>
      <c r="J23" s="0" t="s">
        <v>109</v>
      </c>
      <c r="K23" s="0" t="n">
        <v>34</v>
      </c>
      <c r="L23" s="0" t="n">
        <v>32</v>
      </c>
      <c r="M23" s="0" t="n">
        <v>3.088125</v>
      </c>
      <c r="N23" s="0" t="n">
        <v>14.5323529411765</v>
      </c>
      <c r="O23" s="0" t="str">
        <f aca="false">HYPERLINK("https://www.toppreise.ch/price-comparison/Memory/PATRIOT-Viper-Venom-Kit-DDR5-6800-Intel-optimized-PVV532G680C34K-p717481?selsort=rd")</f>
        <v>https://www.toppreise.ch/price-comparison/Memory/PATRIOT-Viper-Venom-Kit-DDR5-6800-Intel-optimized-PVV532G680C34K-p717481?selsort=rd</v>
      </c>
    </row>
    <row r="24" customFormat="false" ht="15" hidden="false" customHeight="false" outlineLevel="0" collapsed="false">
      <c r="A24" s="0" t="n">
        <v>215.64</v>
      </c>
      <c r="B24" s="0" t="s">
        <v>114</v>
      </c>
      <c r="C24" s="0" t="s">
        <v>115</v>
      </c>
      <c r="D24" s="0" t="n">
        <v>2</v>
      </c>
      <c r="E24" s="0" t="n">
        <v>32</v>
      </c>
      <c r="F24" s="0" t="s">
        <v>106</v>
      </c>
      <c r="G24" s="0" t="n">
        <v>6600</v>
      </c>
      <c r="H24" s="0" t="s">
        <v>138</v>
      </c>
      <c r="I24" s="0" t="s">
        <v>108</v>
      </c>
      <c r="J24" s="0" t="s">
        <v>109</v>
      </c>
      <c r="K24" s="0" t="n">
        <v>32</v>
      </c>
      <c r="L24" s="0" t="n">
        <v>64</v>
      </c>
      <c r="M24" s="0" t="n">
        <v>3.369375</v>
      </c>
      <c r="N24" s="0" t="n">
        <v>32.6727272727273</v>
      </c>
      <c r="O24" s="0" t="str">
        <f aca="false">HYPERLINK("https://www.toppreise.ch/price-comparison/Memory/CORSAIR-Vengeance-Kit-DDR5-6600-Intel-optimized-CMK64GX5M2B6600C32-p720267?selsort=rd")</f>
        <v>https://www.toppreise.ch/price-comparison/Memory/CORSAIR-Vengeance-Kit-DDR5-6600-Intel-optimized-CMK64GX5M2B6600C32-p720267?selsort=rd</v>
      </c>
    </row>
    <row r="25" customFormat="false" ht="15" hidden="false" customHeight="false" outlineLevel="0" collapsed="false">
      <c r="A25" s="0" t="n">
        <v>164.7</v>
      </c>
      <c r="B25" s="0" t="s">
        <v>104</v>
      </c>
      <c r="C25" s="0" t="s">
        <v>134</v>
      </c>
      <c r="D25" s="0" t="n">
        <v>2</v>
      </c>
      <c r="E25" s="0" t="n">
        <v>24</v>
      </c>
      <c r="F25" s="0" t="s">
        <v>106</v>
      </c>
      <c r="G25" s="0" t="n">
        <v>6800</v>
      </c>
      <c r="H25" s="0" t="s">
        <v>139</v>
      </c>
      <c r="I25" s="0" t="s">
        <v>108</v>
      </c>
      <c r="J25" s="0" t="s">
        <v>109</v>
      </c>
      <c r="K25" s="0" t="n">
        <v>34</v>
      </c>
      <c r="L25" s="0" t="n">
        <v>48</v>
      </c>
      <c r="M25" s="0" t="n">
        <v>3.43125</v>
      </c>
      <c r="N25" s="0" t="n">
        <v>24.2205882352941</v>
      </c>
      <c r="O25" s="0" t="str">
        <f aca="false">HYPERLINK("https://www.toppreise.ch/price-comparison/Memory/G-SKILL-Trident-Z5-RGB-Kit-DDR5-6800-Intel-F5-6800J3446F24GX2-TZ5RK-p731838?selsort=rd")</f>
        <v>https://www.toppreise.ch/price-comparison/Memory/G-SKILL-Trident-Z5-RGB-Kit-DDR5-6800-Intel-F5-6800J3446F24GX2-TZ5RK-p731838?selsort=rd</v>
      </c>
    </row>
    <row r="26" customFormat="false" ht="15" hidden="false" customHeight="false" outlineLevel="0" collapsed="false">
      <c r="A26" s="0" t="n">
        <v>110.8</v>
      </c>
      <c r="B26" s="0" t="s">
        <v>135</v>
      </c>
      <c r="C26" s="0" t="s">
        <v>136</v>
      </c>
      <c r="D26" s="0" t="n">
        <v>2</v>
      </c>
      <c r="E26" s="0" t="n">
        <v>16</v>
      </c>
      <c r="F26" s="0" t="s">
        <v>106</v>
      </c>
      <c r="G26" s="0" t="n">
        <v>7200</v>
      </c>
      <c r="H26" s="0" t="s">
        <v>140</v>
      </c>
      <c r="I26" s="0" t="s">
        <v>108</v>
      </c>
      <c r="J26" s="0" t="s">
        <v>109</v>
      </c>
      <c r="K26" s="0" t="n">
        <v>34</v>
      </c>
      <c r="L26" s="0" t="n">
        <v>32</v>
      </c>
      <c r="M26" s="0" t="n">
        <v>3.4625</v>
      </c>
      <c r="N26" s="0" t="n">
        <v>15.3888888888889</v>
      </c>
      <c r="O26" s="0" t="str">
        <f aca="false">HYPERLINK("https://www.toppreise.ch/price-comparison/Memory/PATRIOT-Viper-Venom-Kit-DDR5-7200-Intel-optimized-PVV532G720C34K-p717484?selsort=rd")</f>
        <v>https://www.toppreise.ch/price-comparison/Memory/PATRIOT-Viper-Venom-Kit-DDR5-7200-Intel-optimized-PVV532G720C34K-p717484?selsort=rd</v>
      </c>
    </row>
    <row r="27" customFormat="false" ht="15" hidden="false" customHeight="false" outlineLevel="0" collapsed="false">
      <c r="A27" s="0" t="n">
        <v>111</v>
      </c>
      <c r="B27" s="0" t="s">
        <v>104</v>
      </c>
      <c r="C27" s="0" t="s">
        <v>141</v>
      </c>
      <c r="D27" s="0" t="n">
        <v>2</v>
      </c>
      <c r="E27" s="0" t="n">
        <v>16</v>
      </c>
      <c r="F27" s="0" t="s">
        <v>106</v>
      </c>
      <c r="G27" s="0" t="n">
        <v>6400</v>
      </c>
      <c r="H27" s="0" t="s">
        <v>133</v>
      </c>
      <c r="I27" s="0" t="s">
        <v>108</v>
      </c>
      <c r="J27" s="0" t="s">
        <v>109</v>
      </c>
      <c r="K27" s="0" t="n">
        <v>32</v>
      </c>
      <c r="L27" s="0" t="n">
        <v>32</v>
      </c>
      <c r="M27" s="0" t="n">
        <v>3.46875</v>
      </c>
      <c r="N27" s="0" t="n">
        <v>17.34375</v>
      </c>
      <c r="O27" s="0" t="str">
        <f aca="false">HYPERLINK("https://www.toppreise.ch/price-comparison/Memory/G-SKILL-Trident-Z5-Kit-DDR5-6400-Intel-F5-6400J3239G16GX2-TZ5K-p678967?selsort=rd")</f>
        <v>https://www.toppreise.ch/price-comparison/Memory/G-SKILL-Trident-Z5-Kit-DDR5-6400-Intel-F5-6400J3239G16GX2-TZ5K-p678967?selsort=rd</v>
      </c>
    </row>
    <row r="28" customFormat="false" ht="15" hidden="false" customHeight="false" outlineLevel="0" collapsed="false">
      <c r="A28" s="0" t="n">
        <v>223.2</v>
      </c>
      <c r="B28" s="0" t="s">
        <v>104</v>
      </c>
      <c r="C28" s="0" t="s">
        <v>105</v>
      </c>
      <c r="D28" s="0" t="n">
        <v>2</v>
      </c>
      <c r="E28" s="0" t="n">
        <v>32</v>
      </c>
      <c r="F28" s="0" t="s">
        <v>106</v>
      </c>
      <c r="G28" s="0" t="n">
        <v>6800</v>
      </c>
      <c r="H28" s="0" t="s">
        <v>139</v>
      </c>
      <c r="I28" s="0" t="s">
        <v>108</v>
      </c>
      <c r="J28" s="0" t="s">
        <v>109</v>
      </c>
      <c r="K28" s="0" t="n">
        <v>34</v>
      </c>
      <c r="L28" s="0" t="n">
        <v>64</v>
      </c>
      <c r="M28" s="0" t="n">
        <v>3.4875</v>
      </c>
      <c r="N28" s="0" t="n">
        <v>32.8235294117647</v>
      </c>
      <c r="O28" s="0" t="str">
        <f aca="false">HYPERLINK("https://www.toppreise.ch/price-comparison/Memory/G-SKILL-Ripjaws-S5-Kit-DDR5-6800-Intel-F5-6800J3445G32GX2-RS5K-p774431?selsort=rd")</f>
        <v>https://www.toppreise.ch/price-comparison/Memory/G-SKILL-Ripjaws-S5-Kit-DDR5-6800-Intel-F5-6800J3445G32GX2-RS5K-p774431?selsort=rd</v>
      </c>
    </row>
    <row r="29" customFormat="false" ht="15" hidden="false" customHeight="false" outlineLevel="0" collapsed="false">
      <c r="A29" s="0" t="n">
        <v>58.02</v>
      </c>
      <c r="B29" s="0" t="s">
        <v>111</v>
      </c>
      <c r="C29" s="0" t="s">
        <v>112</v>
      </c>
      <c r="D29" s="0" t="n">
        <v>2</v>
      </c>
      <c r="E29" s="0" t="n">
        <v>8</v>
      </c>
      <c r="F29" s="0" t="s">
        <v>106</v>
      </c>
      <c r="G29" s="0" t="n">
        <v>6000</v>
      </c>
      <c r="H29" s="0" t="s">
        <v>127</v>
      </c>
      <c r="I29" s="0" t="s">
        <v>108</v>
      </c>
      <c r="J29" s="0" t="s">
        <v>109</v>
      </c>
      <c r="K29" s="0" t="n">
        <v>30</v>
      </c>
      <c r="L29" s="0" t="n">
        <v>16</v>
      </c>
      <c r="M29" s="0" t="n">
        <v>3.62625</v>
      </c>
      <c r="N29" s="0" t="n">
        <v>9.67</v>
      </c>
      <c r="O29" s="0" t="str">
        <f aca="false">HYPERLINK("https://www.toppreise.ch/price-comparison/Memory/KINGSTON-FURY-Beast-Kit-DDR5-6000-16GB-KF560C30BBEK2-16-p788975?selsort=rd")</f>
        <v>https://www.toppreise.ch/price-comparison/Memory/KINGSTON-FURY-Beast-Kit-DDR5-6000-16GB-KF560C30BBEK2-16-p788975?selsort=rd</v>
      </c>
    </row>
    <row r="30" customFormat="false" ht="15" hidden="false" customHeight="false" outlineLevel="0" collapsed="false">
      <c r="A30" s="0" t="n">
        <v>118</v>
      </c>
      <c r="B30" s="0" t="s">
        <v>104</v>
      </c>
      <c r="C30" s="0" t="s">
        <v>142</v>
      </c>
      <c r="D30" s="0" t="n">
        <v>2</v>
      </c>
      <c r="E30" s="0" t="n">
        <v>16</v>
      </c>
      <c r="F30" s="0" t="s">
        <v>106</v>
      </c>
      <c r="G30" s="0" t="n">
        <v>5600</v>
      </c>
      <c r="H30" s="0" t="s">
        <v>143</v>
      </c>
      <c r="I30" s="0" t="s">
        <v>108</v>
      </c>
      <c r="J30" s="0" t="s">
        <v>109</v>
      </c>
      <c r="K30" s="0" t="n">
        <v>28</v>
      </c>
      <c r="L30" s="0" t="n">
        <v>32</v>
      </c>
      <c r="M30" s="0" t="n">
        <v>3.6875</v>
      </c>
      <c r="N30" s="0" t="n">
        <v>21.0714285714286</v>
      </c>
      <c r="O30" s="0" t="str">
        <f aca="false">HYPERLINK("https://www.toppreise.ch/price-comparison/Memory/G-SKILL-Trident-Z5-Neo-RGB-Kit-DDR5-5600-F5-5600J2834F16GX2-TZ5NR-p705588?selsort=rd")</f>
        <v>https://www.toppreise.ch/price-comparison/Memory/G-SKILL-Trident-Z5-Neo-RGB-Kit-DDR5-5600-F5-5600J2834F16GX2-TZ5NR-p705588?selsort=rd</v>
      </c>
    </row>
    <row r="31" customFormat="false" ht="15" hidden="false" customHeight="false" outlineLevel="0" collapsed="false">
      <c r="A31" s="0" t="n">
        <v>189</v>
      </c>
      <c r="B31" s="0" t="s">
        <v>114</v>
      </c>
      <c r="C31" s="0" t="s">
        <v>126</v>
      </c>
      <c r="D31" s="0" t="n">
        <v>2</v>
      </c>
      <c r="E31" s="0" t="n">
        <v>24</v>
      </c>
      <c r="F31" s="0" t="s">
        <v>106</v>
      </c>
      <c r="G31" s="0" t="n">
        <v>7200</v>
      </c>
      <c r="H31" s="0" t="s">
        <v>144</v>
      </c>
      <c r="I31" s="0" t="s">
        <v>108</v>
      </c>
      <c r="J31" s="0" t="s">
        <v>109</v>
      </c>
      <c r="K31" s="0" t="n">
        <v>36</v>
      </c>
      <c r="L31" s="0" t="n">
        <v>48</v>
      </c>
      <c r="M31" s="0" t="n">
        <v>3.9375</v>
      </c>
      <c r="N31" s="0" t="n">
        <v>26.25</v>
      </c>
      <c r="O31" s="0" t="str">
        <f aca="false">HYPERLINK("https://www.toppreise.ch/price-comparison/Memory/CORSAIR-Vengeance-RGB-Kit-DDR5-7200-Intel-CMH48GX5M2B7200C36-p757171?selsort=rd")</f>
        <v>https://www.toppreise.ch/price-comparison/Memory/CORSAIR-Vengeance-RGB-Kit-DDR5-7200-Intel-CMH48GX5M2B7200C36-p757171?selsort=rd</v>
      </c>
    </row>
    <row r="32" customFormat="false" ht="15" hidden="false" customHeight="false" outlineLevel="0" collapsed="false">
      <c r="A32" s="0" t="n">
        <v>378</v>
      </c>
      <c r="B32" s="0" t="s">
        <v>104</v>
      </c>
      <c r="C32" s="0" t="s">
        <v>134</v>
      </c>
      <c r="D32" s="0" t="n">
        <v>2</v>
      </c>
      <c r="E32" s="0" t="n">
        <v>48</v>
      </c>
      <c r="F32" s="0" t="s">
        <v>106</v>
      </c>
      <c r="G32" s="0" t="n">
        <v>6400</v>
      </c>
      <c r="H32" s="0" t="s">
        <v>133</v>
      </c>
      <c r="I32" s="0" t="s">
        <v>108</v>
      </c>
      <c r="J32" s="0" t="s">
        <v>109</v>
      </c>
      <c r="K32" s="0" t="n">
        <v>32</v>
      </c>
      <c r="L32" s="0" t="n">
        <v>96</v>
      </c>
      <c r="M32" s="0" t="n">
        <v>3.9375</v>
      </c>
      <c r="N32" s="0" t="n">
        <v>59.0625</v>
      </c>
      <c r="O32" s="0" t="str">
        <f aca="false">HYPERLINK("https://www.toppreise.ch/price-comparison/Memory/G-SKILL-Trident-Z5-RGB-Kit-DDR5-6400-Intel-F5-6400J3648G24GX2-TZ5RK-p731836?selsort=rd")</f>
        <v>https://www.toppreise.ch/price-comparison/Memory/G-SKILL-Trident-Z5-RGB-Kit-DDR5-6400-Intel-F5-6400J3648G24GX2-TZ5RK-p731836?selsort=rd</v>
      </c>
    </row>
    <row r="33" customFormat="false" ht="15" hidden="false" customHeight="false" outlineLevel="0" collapsed="false">
      <c r="A33" s="0" t="n">
        <v>216.95</v>
      </c>
      <c r="B33" s="0" t="s">
        <v>104</v>
      </c>
      <c r="C33" s="0" t="s">
        <v>134</v>
      </c>
      <c r="D33" s="0" t="n">
        <v>2</v>
      </c>
      <c r="E33" s="0" t="n">
        <v>24</v>
      </c>
      <c r="F33" s="0" t="s">
        <v>106</v>
      </c>
      <c r="G33" s="0" t="n">
        <v>8000</v>
      </c>
      <c r="H33" s="0" t="s">
        <v>145</v>
      </c>
      <c r="I33" s="0" t="s">
        <v>108</v>
      </c>
      <c r="J33" s="0" t="s">
        <v>109</v>
      </c>
      <c r="K33" s="0" t="n">
        <v>40</v>
      </c>
      <c r="L33" s="0" t="n">
        <v>48</v>
      </c>
      <c r="M33" s="0" t="n">
        <v>4.51979166666667</v>
      </c>
      <c r="N33" s="0" t="n">
        <v>27.11875</v>
      </c>
      <c r="O33" s="0" t="str">
        <f aca="false">HYPERLINK("https://www.toppreise.ch/price-comparison/Memory/G-SKILL-Trident-Z5-RGB-Kit-DDR5-8000-48GB-F5-8000J4048F24GX2-TZ5RS-p728370?selsort=rd")</f>
        <v>https://www.toppreise.ch/price-comparison/Memory/G-SKILL-Trident-Z5-RGB-Kit-DDR5-8000-48GB-F5-8000J4048F24GX2-TZ5RS-p728370?selsort=rd</v>
      </c>
    </row>
    <row r="34" customFormat="false" ht="15" hidden="false" customHeight="false" outlineLevel="0" collapsed="false">
      <c r="A34" s="0" t="n">
        <v>147.7</v>
      </c>
      <c r="B34" s="0" t="s">
        <v>104</v>
      </c>
      <c r="C34" s="0" t="s">
        <v>134</v>
      </c>
      <c r="D34" s="0" t="n">
        <v>2</v>
      </c>
      <c r="E34" s="0" t="n">
        <v>16</v>
      </c>
      <c r="F34" s="0" t="s">
        <v>106</v>
      </c>
      <c r="G34" s="0" t="n">
        <v>7800</v>
      </c>
      <c r="H34" s="0" t="s">
        <v>146</v>
      </c>
      <c r="I34" s="0" t="s">
        <v>108</v>
      </c>
      <c r="J34" s="0" t="s">
        <v>109</v>
      </c>
      <c r="K34" s="0" t="n">
        <v>36</v>
      </c>
      <c r="L34" s="0" t="n">
        <v>32</v>
      </c>
      <c r="M34" s="0" t="n">
        <v>4.615625</v>
      </c>
      <c r="N34" s="0" t="n">
        <v>18.9358974358974</v>
      </c>
      <c r="O34" s="0" t="str">
        <f aca="false">HYPERLINK("https://www.toppreise.ch/price-comparison/Memory/G-SKILL-Trident-Z5-RGB-Kit-DDR5-7800-Intel-F5-7800J3646H16GX2-TZ5RK-p711840?selsort=rd")</f>
        <v>https://www.toppreise.ch/price-comparison/Memory/G-SKILL-Trident-Z5-RGB-Kit-DDR5-7800-Intel-F5-7800J3646H16GX2-TZ5RK-p711840?selsort=rd</v>
      </c>
    </row>
    <row r="35" customFormat="false" ht="15" hidden="false" customHeight="false" outlineLevel="0" collapsed="false">
      <c r="A35" s="0" t="n">
        <v>158.2</v>
      </c>
      <c r="B35" s="0" t="s">
        <v>104</v>
      </c>
      <c r="C35" s="0" t="s">
        <v>134</v>
      </c>
      <c r="D35" s="0" t="n">
        <v>2</v>
      </c>
      <c r="E35" s="0" t="n">
        <v>16</v>
      </c>
      <c r="F35" s="0" t="s">
        <v>106</v>
      </c>
      <c r="G35" s="0" t="n">
        <v>8000</v>
      </c>
      <c r="H35" s="0" t="s">
        <v>147</v>
      </c>
      <c r="I35" s="0" t="s">
        <v>108</v>
      </c>
      <c r="J35" s="0" t="s">
        <v>109</v>
      </c>
      <c r="K35" s="0" t="n">
        <v>38</v>
      </c>
      <c r="L35" s="0" t="n">
        <v>32</v>
      </c>
      <c r="M35" s="0" t="n">
        <v>4.94375</v>
      </c>
      <c r="N35" s="0" t="n">
        <v>19.775</v>
      </c>
      <c r="O35" s="0" t="str">
        <f aca="false">HYPERLINK("https://www.toppreise.ch/price-comparison/Memory/G-SKILL-Trident-Z5-RGB-Kit-DDR5-8000-Intel-F5-8000J3848H16GX2-TZ5RS-p711844?selsort=rd")</f>
        <v>https://www.toppreise.ch/price-comparison/Memory/G-SKILL-Trident-Z5-RGB-Kit-DDR5-8000-Intel-F5-8000J3848H16GX2-TZ5RS-p711844?selsort=rd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101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62</v>
      </c>
    </row>
    <row r="2" customFormat="false" ht="15" hidden="false" customHeight="false" outlineLevel="0" collapsed="false">
      <c r="A2" s="0" t="n">
        <v>237.65</v>
      </c>
      <c r="B2" s="0" t="s">
        <v>152</v>
      </c>
      <c r="C2" s="0" t="s">
        <v>153</v>
      </c>
      <c r="D2" s="0" t="n">
        <v>16</v>
      </c>
      <c r="E2" s="0" t="s">
        <v>154</v>
      </c>
      <c r="F2" s="0" t="n">
        <v>7200</v>
      </c>
      <c r="G2" s="0" t="s">
        <v>155</v>
      </c>
      <c r="H2" s="0" t="n">
        <v>14.853125</v>
      </c>
      <c r="I2" s="0" t="str">
        <f aca="false">HYPERLINK("https://www.toppreise.ch/price-comparison/Hard-drives-HDD/SEAGATE-Exos-X16-512e-SATA-16TB-ST16000NM001G-p561887?selsort=rd")</f>
        <v>https://www.toppreise.ch/price-comparison/Hard-drives-HDD/SEAGATE-Exos-X16-512e-SATA-16TB-ST16000NM001G-p561887?selsort=rd</v>
      </c>
    </row>
    <row r="3" customFormat="false" ht="15" hidden="false" customHeight="false" outlineLevel="0" collapsed="false">
      <c r="A3" s="0" t="n">
        <v>310.55</v>
      </c>
      <c r="B3" s="0" t="s">
        <v>156</v>
      </c>
      <c r="C3" s="0" t="s">
        <v>157</v>
      </c>
      <c r="D3" s="0" t="n">
        <v>20</v>
      </c>
      <c r="E3" s="0" t="s">
        <v>158</v>
      </c>
      <c r="F3" s="0" t="n">
        <v>7200</v>
      </c>
      <c r="G3" s="0" t="s">
        <v>155</v>
      </c>
      <c r="H3" s="0" t="n">
        <v>15.5275</v>
      </c>
      <c r="I3" s="0" t="str">
        <f aca="false">HYPERLINK("https://www.toppreise.ch/price-comparison/Hard-drives-HDD/TOSHIBA-Enterprise-Capacity-MG10ACA-20TB-MG10ACA20TE-p733403?selsort=rd")</f>
        <v>https://www.toppreise.ch/price-comparison/Hard-drives-HDD/TOSHIBA-Enterprise-Capacity-MG10ACA-20TB-MG10ACA20TE-p733403?selsort=rd</v>
      </c>
    </row>
    <row r="4" customFormat="false" ht="15" hidden="false" customHeight="false" outlineLevel="0" collapsed="false">
      <c r="A4" s="0" t="n">
        <v>342.8</v>
      </c>
      <c r="B4" s="0" t="s">
        <v>156</v>
      </c>
      <c r="C4" s="0" t="s">
        <v>159</v>
      </c>
      <c r="D4" s="0" t="n">
        <v>22</v>
      </c>
      <c r="E4" s="0" t="s">
        <v>158</v>
      </c>
      <c r="F4" s="0" t="n">
        <v>7200</v>
      </c>
      <c r="G4" s="0" t="s">
        <v>155</v>
      </c>
      <c r="H4" s="0" t="n">
        <v>15.5818181818182</v>
      </c>
      <c r="I4" s="0" t="str">
        <f aca="false">HYPERLINK("https://www.toppreise.ch/price-comparison/Hard-drives-HDD/TOSHIBA-Enterprise-Capacity-MG10AFA-22TB-MG10AFA22TE-p770744?selsort=rd")</f>
        <v>https://www.toppreise.ch/price-comparison/Hard-drives-HDD/TOSHIBA-Enterprise-Capacity-MG10AFA-22TB-MG10AFA22TE-p770744?selsort=rd</v>
      </c>
    </row>
    <row r="5" customFormat="false" ht="15" hidden="false" customHeight="false" outlineLevel="0" collapsed="false">
      <c r="A5" s="0" t="n">
        <v>155.9</v>
      </c>
      <c r="B5" s="0" t="s">
        <v>152</v>
      </c>
      <c r="C5" s="0" t="s">
        <v>160</v>
      </c>
      <c r="D5" s="0" t="n">
        <v>10</v>
      </c>
      <c r="E5" s="0" t="s">
        <v>154</v>
      </c>
      <c r="F5" s="0" t="n">
        <v>7200</v>
      </c>
      <c r="G5" s="0" t="s">
        <v>155</v>
      </c>
      <c r="H5" s="0" t="n">
        <v>15.59</v>
      </c>
      <c r="I5" s="0" t="str">
        <f aca="false">HYPERLINK("https://www.toppreise.ch/price-comparison/Hard-drives-HDD/SEAGATE-IronWolf-Pro-NAS-HDD-10TB-ST10000NE0004-p472096?selsort=rd")</f>
        <v>https://www.toppreise.ch/price-comparison/Hard-drives-HDD/SEAGATE-IronWolf-Pro-NAS-HDD-10TB-ST10000NE0004-p472096?selsort=rd</v>
      </c>
    </row>
    <row r="6" customFormat="false" ht="15" hidden="false" customHeight="false" outlineLevel="0" collapsed="false">
      <c r="A6" s="0" t="n">
        <v>125.85</v>
      </c>
      <c r="B6" s="0" t="s">
        <v>152</v>
      </c>
      <c r="C6" s="0" t="s">
        <v>161</v>
      </c>
      <c r="D6" s="0" t="n">
        <v>8</v>
      </c>
      <c r="E6" s="0" t="s">
        <v>154</v>
      </c>
      <c r="F6" s="0" t="n">
        <v>5400</v>
      </c>
      <c r="G6" s="0" t="s">
        <v>155</v>
      </c>
      <c r="H6" s="0" t="n">
        <v>15.73125</v>
      </c>
      <c r="I6" s="0" t="str">
        <f aca="false">HYPERLINK("https://www.toppreise.ch/price-comparison/Hard-drives-HDD/SEAGATE-BarraCuda-HDD-Rescue-8TB-Bulk-ST8000DM004-p507938?selsort=rd")</f>
        <v>https://www.toppreise.ch/price-comparison/Hard-drives-HDD/SEAGATE-BarraCuda-HDD-Rescue-8TB-Bulk-ST8000DM004-p507938?selsort=rd</v>
      </c>
    </row>
    <row r="7" customFormat="false" ht="15" hidden="false" customHeight="false" outlineLevel="0" collapsed="false">
      <c r="A7" s="0" t="n">
        <v>283.6</v>
      </c>
      <c r="B7" s="0" t="s">
        <v>156</v>
      </c>
      <c r="C7" s="0" t="s">
        <v>162</v>
      </c>
      <c r="D7" s="0" t="n">
        <v>18</v>
      </c>
      <c r="E7" s="0" t="s">
        <v>158</v>
      </c>
      <c r="F7" s="0" t="n">
        <v>7200</v>
      </c>
      <c r="G7" s="0" t="s">
        <v>155</v>
      </c>
      <c r="H7" s="0" t="n">
        <v>15.7555555555556</v>
      </c>
      <c r="I7" s="0" t="str">
        <f aca="false">HYPERLINK("https://www.toppreise.ch/price-comparison/Hard-drives-HDD/TOSHIBA-Enterprise-Capacity-MG09ACA-18TB-MG09ACA18TE-p685298?selsort=rd")</f>
        <v>https://www.toppreise.ch/price-comparison/Hard-drives-HDD/TOSHIBA-Enterprise-Capacity-MG09ACA-18TB-MG09ACA18TE-p685298?selsort=rd</v>
      </c>
    </row>
    <row r="8" customFormat="false" ht="15" hidden="false" customHeight="false" outlineLevel="0" collapsed="false">
      <c r="A8" s="0" t="n">
        <v>100.95</v>
      </c>
      <c r="B8" s="0" t="s">
        <v>152</v>
      </c>
      <c r="C8" s="0" t="s">
        <v>163</v>
      </c>
      <c r="D8" s="0" t="n">
        <v>6</v>
      </c>
      <c r="E8" s="0" t="s">
        <v>154</v>
      </c>
      <c r="F8" s="0" t="n">
        <v>7200</v>
      </c>
      <c r="G8" s="0" t="s">
        <v>164</v>
      </c>
      <c r="H8" s="0" t="n">
        <v>16.825</v>
      </c>
      <c r="I8" s="0" t="str">
        <f aca="false">HYPERLINK("https://www.toppreise.ch/price-comparison/Hard-drives-HDD/SEAGATE-Exos-7E8-512e-SAS-6TB-ST6000NM0095-p459307?selsort=rd")</f>
        <v>https://www.toppreise.ch/price-comparison/Hard-drives-HDD/SEAGATE-Exos-7E8-512e-SAS-6TB-ST6000NM0095-p459307?selsort=rd</v>
      </c>
    </row>
    <row r="9" customFormat="false" ht="15" hidden="false" customHeight="false" outlineLevel="0" collapsed="false">
      <c r="A9" s="0" t="n">
        <v>406.15</v>
      </c>
      <c r="B9" s="0" t="s">
        <v>165</v>
      </c>
      <c r="C9" s="0" t="s">
        <v>166</v>
      </c>
      <c r="D9" s="0" t="n">
        <v>24</v>
      </c>
      <c r="E9" s="0" t="s">
        <v>158</v>
      </c>
      <c r="F9" s="0" t="n">
        <v>7200</v>
      </c>
      <c r="G9" s="0" t="s">
        <v>155</v>
      </c>
      <c r="H9" s="0" t="n">
        <v>16.9229166666667</v>
      </c>
      <c r="I9" s="0" t="str">
        <f aca="false">HYPERLINK("https://www.toppreise.ch/price-comparison/Hard-drives-HDD/WESTERN-DIGITAL-Ultrastar-DC-HC580-24TB-0F62796-WUH722424ALE6L4-p783945?selsort=rd")</f>
        <v>https://www.toppreise.ch/price-comparison/Hard-drives-HDD/WESTERN-DIGITAL-Ultrastar-DC-HC580-24TB-0F62796-WUH722424ALE6L4-p783945?selsort=rd</v>
      </c>
    </row>
    <row r="10" customFormat="false" ht="15" hidden="false" customHeight="false" outlineLevel="0" collapsed="false">
      <c r="A10" s="0" t="n">
        <v>422.4</v>
      </c>
      <c r="B10" s="0" t="s">
        <v>152</v>
      </c>
      <c r="C10" s="0" t="s">
        <v>167</v>
      </c>
      <c r="D10" s="0" t="n">
        <v>24</v>
      </c>
      <c r="E10" s="0" t="s">
        <v>158</v>
      </c>
      <c r="F10" s="0" t="n">
        <v>7200</v>
      </c>
      <c r="G10" s="0" t="s">
        <v>164</v>
      </c>
      <c r="H10" s="0" t="n">
        <v>17.6</v>
      </c>
      <c r="I10" s="0" t="str">
        <f aca="false">HYPERLINK("https://www.toppreise.ch/price-comparison/Hard-drives-HDD/SEAGATE-Exos-X24-512e-SAS-24TB-ST24000NM007H-p748720?selsort=rd")</f>
        <v>https://www.toppreise.ch/price-comparison/Hard-drives-HDD/SEAGATE-Exos-X24-512e-SAS-24TB-ST24000NM007H-p748720?selsort=rd</v>
      </c>
    </row>
    <row r="11" customFormat="false" ht="15" hidden="false" customHeight="false" outlineLevel="0" collapsed="false">
      <c r="A11" s="0" t="n">
        <v>327.7</v>
      </c>
      <c r="B11" s="0" t="s">
        <v>156</v>
      </c>
      <c r="C11" s="0" t="s">
        <v>168</v>
      </c>
      <c r="D11" s="0" t="n">
        <v>18</v>
      </c>
      <c r="E11" s="0" t="s">
        <v>158</v>
      </c>
      <c r="F11" s="0" t="n">
        <v>7200</v>
      </c>
      <c r="G11" s="0" t="s">
        <v>164</v>
      </c>
      <c r="H11" s="0" t="n">
        <v>18.2055555555556</v>
      </c>
      <c r="I11" s="0" t="str">
        <f aca="false">HYPERLINK("https://www.toppreise.ch/price-comparison/Hard-drives-HDD/TOSHIBA-Enterprise-Capacity-MG09SCA-18TB-MG09SCA18TA-p696547?selsort=rd")</f>
        <v>https://www.toppreise.ch/price-comparison/Hard-drives-HDD/TOSHIBA-Enterprise-Capacity-MG09SCA-18TB-MG09SCA18TA-p696547?selsort=rd</v>
      </c>
    </row>
    <row r="12" customFormat="false" ht="15" hidden="false" customHeight="false" outlineLevel="0" collapsed="false">
      <c r="A12" s="0" t="n">
        <v>406.2</v>
      </c>
      <c r="B12" s="0" t="s">
        <v>152</v>
      </c>
      <c r="C12" s="0" t="s">
        <v>169</v>
      </c>
      <c r="D12" s="0" t="n">
        <v>22</v>
      </c>
      <c r="E12" s="0" t="s">
        <v>158</v>
      </c>
      <c r="F12" s="0" t="n">
        <v>7200</v>
      </c>
      <c r="G12" s="0" t="s">
        <v>164</v>
      </c>
      <c r="H12" s="0" t="n">
        <v>18.4636363636364</v>
      </c>
      <c r="I12" s="0" t="str">
        <f aca="false">HYPERLINK("https://www.toppreise.ch/price-comparison/Hard-drives-HDD/SEAGATE-Exos-X22-512e-SAS-22TB-ST22000NM000E-p748568?selsort=rd")</f>
        <v>https://www.toppreise.ch/price-comparison/Hard-drives-HDD/SEAGATE-Exos-X22-512e-SAS-22TB-ST22000NM000E-p748568?selsort=rd</v>
      </c>
    </row>
    <row r="13" customFormat="false" ht="15" hidden="false" customHeight="false" outlineLevel="0" collapsed="false">
      <c r="A13" s="0" t="n">
        <v>482.1</v>
      </c>
      <c r="B13" s="0" t="s">
        <v>165</v>
      </c>
      <c r="C13" s="0" t="s">
        <v>170</v>
      </c>
      <c r="D13" s="0" t="n">
        <v>26</v>
      </c>
      <c r="E13" s="0" t="s">
        <v>158</v>
      </c>
      <c r="F13" s="0" t="n">
        <v>7200</v>
      </c>
      <c r="G13" s="0" t="s">
        <v>155</v>
      </c>
      <c r="H13" s="0" t="n">
        <v>18.5423076923077</v>
      </c>
      <c r="I13" s="0" t="str">
        <f aca="false">HYPERLINK("https://www.toppreise.ch/price-comparison/Hard-drives-HDD/WESTERN-DIGITAL-Ultrastar-DC-HC590-SE-26TB-0F65672-p789168?selsort=rd")</f>
        <v>https://www.toppreise.ch/price-comparison/Hard-drives-HDD/WESTERN-DIGITAL-Ultrastar-DC-HC590-SE-26TB-0F65672-p789168?selsort=rd</v>
      </c>
    </row>
    <row r="14" customFormat="false" ht="15" hidden="false" customHeight="false" outlineLevel="0" collapsed="false">
      <c r="A14" s="0" t="n">
        <v>377.5</v>
      </c>
      <c r="B14" s="0" t="s">
        <v>152</v>
      </c>
      <c r="C14" s="0" t="s">
        <v>167</v>
      </c>
      <c r="D14" s="0" t="n">
        <v>20</v>
      </c>
      <c r="E14" s="0" t="s">
        <v>158</v>
      </c>
      <c r="F14" s="0" t="n">
        <v>7200</v>
      </c>
      <c r="G14" s="0" t="s">
        <v>164</v>
      </c>
      <c r="H14" s="0" t="n">
        <v>18.875</v>
      </c>
      <c r="I14" s="0" t="str">
        <f aca="false">HYPERLINK("https://www.toppreise.ch/price-comparison/Hard-drives-HDD/SEAGATE-Exos-X24-512e-SAS-SED-20TB-ST20000NM005H-p751026?selsort=rd")</f>
        <v>https://www.toppreise.ch/price-comparison/Hard-drives-HDD/SEAGATE-Exos-X24-512e-SAS-SED-20TB-ST20000NM005H-p751026?selsort=rd</v>
      </c>
    </row>
    <row r="15" customFormat="false" ht="15" hidden="false" customHeight="false" outlineLevel="0" collapsed="false">
      <c r="A15" s="0" t="n">
        <v>492.6</v>
      </c>
      <c r="B15" s="0" t="s">
        <v>165</v>
      </c>
      <c r="C15" s="0" t="s">
        <v>170</v>
      </c>
      <c r="D15" s="0" t="n">
        <v>26</v>
      </c>
      <c r="E15" s="0" t="s">
        <v>158</v>
      </c>
      <c r="F15" s="0" t="n">
        <v>7200</v>
      </c>
      <c r="G15" s="0" t="s">
        <v>164</v>
      </c>
      <c r="H15" s="0" t="n">
        <v>18.9461538461539</v>
      </c>
      <c r="I15" s="0" t="str">
        <f aca="false">HYPERLINK("https://www.toppreise.ch/price-comparison/Hard-drives-HDD/WESTERN-DIGITAL-Ultrastar-DC-HC590-SE-26TB-0F59375-p789163?selsort=rd")</f>
        <v>https://www.toppreise.ch/price-comparison/Hard-drives-HDD/WESTERN-DIGITAL-Ultrastar-DC-HC590-SE-26TB-0F59375-p789163?selsort=rd</v>
      </c>
    </row>
    <row r="16" customFormat="false" ht="15" hidden="false" customHeight="false" outlineLevel="0" collapsed="false">
      <c r="A16" s="0" t="n">
        <v>308.45</v>
      </c>
      <c r="B16" s="0" t="s">
        <v>152</v>
      </c>
      <c r="C16" s="0" t="s">
        <v>171</v>
      </c>
      <c r="D16" s="0" t="n">
        <v>16</v>
      </c>
      <c r="E16" s="0" t="s">
        <v>154</v>
      </c>
      <c r="F16" s="0" t="n">
        <v>7200</v>
      </c>
      <c r="G16" s="0" t="s">
        <v>164</v>
      </c>
      <c r="H16" s="0" t="n">
        <v>19.278125</v>
      </c>
      <c r="I16" s="0" t="str">
        <f aca="false">HYPERLINK("https://www.toppreise.ch/price-comparison/Hard-drives-HDD/SEAGATE-Exos-X18-512e-SAS-16TB-ST16000NM004J-p633998?selsort=rd")</f>
        <v>https://www.toppreise.ch/price-comparison/Hard-drives-HDD/SEAGATE-Exos-X18-512e-SAS-16TB-ST16000NM004J-p633998?selsort=rd</v>
      </c>
    </row>
    <row r="17" customFormat="false" ht="15" hidden="false" customHeight="false" outlineLevel="0" collapsed="false">
      <c r="A17" s="0" t="n">
        <v>118.05</v>
      </c>
      <c r="B17" s="0" t="s">
        <v>156</v>
      </c>
      <c r="C17" s="0" t="s">
        <v>172</v>
      </c>
      <c r="D17" s="0" t="n">
        <v>6</v>
      </c>
      <c r="E17" s="0" t="s">
        <v>173</v>
      </c>
      <c r="F17" s="0" t="n">
        <v>5400</v>
      </c>
      <c r="G17" s="0" t="s">
        <v>155</v>
      </c>
      <c r="H17" s="0" t="n">
        <v>19.675</v>
      </c>
      <c r="I17" s="0" t="str">
        <f aca="false">HYPERLINK("https://www.toppreise.ch/price-comparison/Hard-drives-HDD/TOSHIBA-P300-Desktop-PC-6TB-Bulk-HDWD260UZSVA-p630883?selsort=rd")</f>
        <v>https://www.toppreise.ch/price-comparison/Hard-drives-HDD/TOSHIBA-P300-Desktop-PC-6TB-Bulk-HDWD260UZSVA-p630883?selsort=rd</v>
      </c>
    </row>
    <row r="18" customFormat="false" ht="15" hidden="false" customHeight="false" outlineLevel="0" collapsed="false">
      <c r="A18" s="0" t="n">
        <v>236.5</v>
      </c>
      <c r="B18" s="0" t="s">
        <v>152</v>
      </c>
      <c r="C18" s="0" t="s">
        <v>174</v>
      </c>
      <c r="D18" s="0" t="n">
        <v>12</v>
      </c>
      <c r="E18" s="0" t="s">
        <v>154</v>
      </c>
      <c r="F18" s="0" t="n">
        <v>7200</v>
      </c>
      <c r="G18" s="0" t="s">
        <v>155</v>
      </c>
      <c r="H18" s="0" t="n">
        <v>19.7083333333333</v>
      </c>
      <c r="I18" s="0" t="str">
        <f aca="false">HYPERLINK("https://www.toppreise.ch/price-comparison/Hard-drives-HDD/SEAGATE-IronWolf-NAS-HDD-12TB-Bulk-ST12000VN0008-p548978?selsort=rd")</f>
        <v>https://www.toppreise.ch/price-comparison/Hard-drives-HDD/SEAGATE-IronWolf-NAS-HDD-12TB-Bulk-ST12000VN0008-p548978?selsort=rd</v>
      </c>
    </row>
    <row r="19" customFormat="false" ht="15" hidden="false" customHeight="false" outlineLevel="0" collapsed="false">
      <c r="A19" s="0" t="n">
        <v>78.9</v>
      </c>
      <c r="B19" s="0" t="s">
        <v>152</v>
      </c>
      <c r="C19" s="0" t="s">
        <v>175</v>
      </c>
      <c r="D19" s="0" t="n">
        <v>4</v>
      </c>
      <c r="E19" s="0" t="s">
        <v>154</v>
      </c>
      <c r="F19" s="0" t="n">
        <v>5900</v>
      </c>
      <c r="G19" s="0" t="s">
        <v>155</v>
      </c>
      <c r="H19" s="0" t="n">
        <v>19.725</v>
      </c>
      <c r="I19" s="0" t="str">
        <f aca="false">HYPERLINK("https://www.toppreise.ch/price-comparison/Hard-drives-HDD/SEAGATE-SkyHawk-Rescue-4TB-ST4000VX016-p700780?selsort=rd")</f>
        <v>https://www.toppreise.ch/price-comparison/Hard-drives-HDD/SEAGATE-SkyHawk-Rescue-4TB-ST4000VX016-p700780?selsort=rd</v>
      </c>
    </row>
    <row r="20" customFormat="false" ht="15" hidden="false" customHeight="false" outlineLevel="0" collapsed="false">
      <c r="A20" s="0" t="n">
        <v>83.4</v>
      </c>
      <c r="B20" s="0" t="s">
        <v>152</v>
      </c>
      <c r="C20" s="0" t="s">
        <v>176</v>
      </c>
      <c r="D20" s="0" t="n">
        <v>4</v>
      </c>
      <c r="E20" s="0" t="s">
        <v>173</v>
      </c>
      <c r="F20" s="0" t="n">
        <v>7200</v>
      </c>
      <c r="G20" s="0" t="s">
        <v>155</v>
      </c>
      <c r="H20" s="0" t="n">
        <v>20.85</v>
      </c>
      <c r="I20" s="0" t="str">
        <f aca="false">HYPERLINK("https://www.toppreise.ch/price-comparison/Hard-drives-HDD/SEAGATE-IronWolf-Pro-NAS-HDD-Rescue-4TB-ST4000NE001-p562117?selsort=rd")</f>
        <v>https://www.toppreise.ch/price-comparison/Hard-drives-HDD/SEAGATE-IronWolf-Pro-NAS-HDD-Rescue-4TB-ST4000NE001-p562117?selsort=rd</v>
      </c>
    </row>
    <row r="21" customFormat="false" ht="15" hidden="false" customHeight="false" outlineLevel="0" collapsed="false">
      <c r="A21" s="0" t="n">
        <v>128.3</v>
      </c>
      <c r="B21" s="0" t="s">
        <v>152</v>
      </c>
      <c r="C21" s="0" t="s">
        <v>175</v>
      </c>
      <c r="D21" s="0" t="n">
        <v>6</v>
      </c>
      <c r="E21" s="0" t="s">
        <v>154</v>
      </c>
      <c r="F21" s="0" t="n">
        <v>5900</v>
      </c>
      <c r="G21" s="0" t="s">
        <v>155</v>
      </c>
      <c r="H21" s="0" t="n">
        <v>21.3833333333333</v>
      </c>
      <c r="I21" s="0" t="str">
        <f aca="false">HYPERLINK("https://www.toppreise.ch/price-comparison/Hard-drives-HDD/SEAGATE-SkyHawk-Rescue-6TB-ST6000VX009-p713165?selsort=rd")</f>
        <v>https://www.toppreise.ch/price-comparison/Hard-drives-HDD/SEAGATE-SkyHawk-Rescue-6TB-ST6000VX009-p713165?selsort=rd</v>
      </c>
    </row>
    <row r="22" customFormat="false" ht="15" hidden="false" customHeight="false" outlineLevel="0" collapsed="false">
      <c r="A22" s="0" t="n">
        <v>186.1</v>
      </c>
      <c r="B22" s="0" t="s">
        <v>152</v>
      </c>
      <c r="C22" s="0" t="s">
        <v>177</v>
      </c>
      <c r="D22" s="0" t="n">
        <v>8</v>
      </c>
      <c r="E22" s="0" t="s">
        <v>154</v>
      </c>
      <c r="F22" s="0" t="n">
        <v>7200</v>
      </c>
      <c r="G22" s="0" t="s">
        <v>164</v>
      </c>
      <c r="H22" s="0" t="n">
        <v>23.2625</v>
      </c>
      <c r="I22" s="0" t="str">
        <f aca="false">HYPERLINK("https://www.toppreise.ch/price-comparison/Hard-drives-HDD/SEAGATE-Exos-E-7E10-512e-4Kn-SAS-8TB-ST8000NM018B-p669423?selsort=rd")</f>
        <v>https://www.toppreise.ch/price-comparison/Hard-drives-HDD/SEAGATE-Exos-E-7E10-512e-4Kn-SAS-8TB-ST8000NM018B-p669423?selsort=rd</v>
      </c>
    </row>
    <row r="23" customFormat="false" ht="15" hidden="false" customHeight="false" outlineLevel="0" collapsed="false">
      <c r="A23" s="0" t="n">
        <v>289.75</v>
      </c>
      <c r="B23" s="0" t="s">
        <v>152</v>
      </c>
      <c r="C23" s="0" t="s">
        <v>167</v>
      </c>
      <c r="D23" s="0" t="n">
        <v>12</v>
      </c>
      <c r="E23" s="0" t="s">
        <v>158</v>
      </c>
      <c r="F23" s="0" t="n">
        <v>7200</v>
      </c>
      <c r="G23" s="0" t="s">
        <v>164</v>
      </c>
      <c r="H23" s="0" t="n">
        <v>24.1458333333333</v>
      </c>
      <c r="I23" s="0" t="str">
        <f aca="false">HYPERLINK("https://www.toppreise.ch/price-comparison/Hard-drives-HDD/SEAGATE-Exos-X24-512e-SAS-SED-12TB-ST12000NM005H-p751020?selsort=rd")</f>
        <v>https://www.toppreise.ch/price-comparison/Hard-drives-HDD/SEAGATE-Exos-X24-512e-SAS-SED-12TB-ST12000NM005H-p751020?selsort=rd</v>
      </c>
    </row>
    <row r="24" customFormat="false" ht="15" hidden="false" customHeight="false" outlineLevel="0" collapsed="false">
      <c r="A24" s="0" t="n">
        <v>76.95</v>
      </c>
      <c r="B24" s="0" t="s">
        <v>152</v>
      </c>
      <c r="C24" s="0" t="s">
        <v>178</v>
      </c>
      <c r="D24" s="0" t="n">
        <v>3</v>
      </c>
      <c r="E24" s="0" t="s">
        <v>173</v>
      </c>
      <c r="F24" s="0" t="n">
        <v>7200</v>
      </c>
      <c r="G24" s="0" t="s">
        <v>164</v>
      </c>
      <c r="H24" s="0" t="n">
        <v>25.65</v>
      </c>
      <c r="I24" s="0" t="str">
        <f aca="false">HYPERLINK("https://www.toppreise.ch/price-comparison/Hard-drives-HDD/SEAGATE-Constellation-ES-3-3TB-Bulk-ST3000NM0023-p305538?selsort=rd")</f>
        <v>https://www.toppreise.ch/price-comparison/Hard-drives-HDD/SEAGATE-Constellation-ES-3-3TB-Bulk-ST3000NM0023-p305538?selsort=rd</v>
      </c>
    </row>
    <row r="25" customFormat="false" ht="15" hidden="false" customHeight="false" outlineLevel="0" collapsed="false">
      <c r="A25" s="0" t="n">
        <v>263.9</v>
      </c>
      <c r="B25" s="0" t="s">
        <v>152</v>
      </c>
      <c r="C25" s="0" t="s">
        <v>171</v>
      </c>
      <c r="D25" s="0" t="n">
        <v>10</v>
      </c>
      <c r="E25" s="0" t="s">
        <v>154</v>
      </c>
      <c r="F25" s="0" t="n">
        <v>7200</v>
      </c>
      <c r="G25" s="0" t="s">
        <v>164</v>
      </c>
      <c r="H25" s="0" t="n">
        <v>26.39</v>
      </c>
      <c r="I25" s="0" t="str">
        <f aca="false">HYPERLINK("https://www.toppreise.ch/price-comparison/Hard-drives-HDD/SEAGATE-Exos-X18-512e-SAS-10TB-ST10000NM013G-p664542?selsort=rd")</f>
        <v>https://www.toppreise.ch/price-comparison/Hard-drives-HDD/SEAGATE-Exos-X18-512e-SAS-10TB-ST10000NM013G-p664542?selsort=rd</v>
      </c>
    </row>
    <row r="26" customFormat="false" ht="15" hidden="false" customHeight="false" outlineLevel="0" collapsed="false">
      <c r="A26" s="0" t="n">
        <v>54.15</v>
      </c>
      <c r="B26" s="0" t="s">
        <v>156</v>
      </c>
      <c r="C26" s="0" t="s">
        <v>172</v>
      </c>
      <c r="D26" s="0" t="n">
        <v>2</v>
      </c>
      <c r="E26" s="0" t="s">
        <v>173</v>
      </c>
      <c r="F26" s="0" t="n">
        <v>5400</v>
      </c>
      <c r="G26" s="0" t="s">
        <v>155</v>
      </c>
      <c r="H26" s="0" t="n">
        <v>27.075</v>
      </c>
      <c r="I26" s="0" t="str">
        <f aca="false">HYPERLINK("https://www.toppreise.ch/price-comparison/Hard-drives-HDD/TOSHIBA-P300-Desktop-PC-2TB-Bulk-HDWD220UZSVA-p661477?selsort=rd")</f>
        <v>https://www.toppreise.ch/price-comparison/Hard-drives-HDD/TOSHIBA-P300-Desktop-PC-2TB-Bulk-HDWD220UZSVA-p661477?selsort=rd</v>
      </c>
    </row>
    <row r="27" customFormat="false" ht="15" hidden="false" customHeight="false" outlineLevel="0" collapsed="false">
      <c r="A27" s="0" t="n">
        <v>82.95</v>
      </c>
      <c r="B27" s="0" t="s">
        <v>152</v>
      </c>
      <c r="C27" s="0" t="s">
        <v>179</v>
      </c>
      <c r="D27" s="0" t="n">
        <v>3</v>
      </c>
      <c r="E27" s="0" t="s">
        <v>180</v>
      </c>
      <c r="F27" s="0" t="n">
        <v>7200</v>
      </c>
      <c r="G27" s="0" t="s">
        <v>155</v>
      </c>
      <c r="H27" s="0" t="n">
        <v>27.65</v>
      </c>
      <c r="I27" s="0" t="str">
        <f aca="false">HYPERLINK("https://www.toppreise.ch/price-comparison/Hard-drives-HDD/SEAGATE-Desktop-HDD-3TB-Bulk-ST3000DM001-p249366?selsort=rd")</f>
        <v>https://www.toppreise.ch/price-comparison/Hard-drives-HDD/SEAGATE-Desktop-HDD-3TB-Bulk-ST3000DM001-p249366?selsort=rd</v>
      </c>
    </row>
    <row r="28" customFormat="false" ht="15" hidden="false" customHeight="false" outlineLevel="0" collapsed="false">
      <c r="A28" s="0" t="n">
        <v>55.45</v>
      </c>
      <c r="B28" s="0" t="s">
        <v>152</v>
      </c>
      <c r="C28" s="0" t="s">
        <v>181</v>
      </c>
      <c r="D28" s="0" t="n">
        <v>2</v>
      </c>
      <c r="E28" s="0" t="s">
        <v>154</v>
      </c>
      <c r="F28" s="0" t="n">
        <v>7200</v>
      </c>
      <c r="G28" s="0" t="s">
        <v>155</v>
      </c>
      <c r="H28" s="0" t="n">
        <v>27.725</v>
      </c>
      <c r="I28" s="0" t="str">
        <f aca="false">HYPERLINK("https://www.toppreise.ch/price-comparison/Hard-drives-HDD/SEAGATE-BarraCuda-Compute-2TB-Bulk-ST2000DM008-p507937?selsort=rd")</f>
        <v>https://www.toppreise.ch/price-comparison/Hard-drives-HDD/SEAGATE-BarraCuda-Compute-2TB-Bulk-ST2000DM008-p507937?selsort=rd</v>
      </c>
    </row>
    <row r="29" customFormat="false" ht="15" hidden="false" customHeight="false" outlineLevel="0" collapsed="false">
      <c r="A29" s="0" t="n">
        <v>64.95</v>
      </c>
      <c r="B29" s="0" t="s">
        <v>152</v>
      </c>
      <c r="C29" s="0" t="s">
        <v>182</v>
      </c>
      <c r="D29" s="0" t="n">
        <v>2</v>
      </c>
      <c r="E29" s="0" t="s">
        <v>180</v>
      </c>
      <c r="F29" s="0" t="n">
        <v>7200</v>
      </c>
      <c r="G29" s="0" t="s">
        <v>164</v>
      </c>
      <c r="H29" s="0" t="n">
        <v>32.475</v>
      </c>
      <c r="I29" s="0" t="str">
        <f aca="false">HYPERLINK("https://www.toppreise.ch/price-comparison/Hard-drives-HDD/SEAGATE-Constellation-ES-ST2000NM0001-2TB-Bulk-p231700?selsort=rd")</f>
        <v>https://www.toppreise.ch/price-comparison/Hard-drives-HDD/SEAGATE-Constellation-ES-ST2000NM0001-2TB-Bulk-p231700?selsort=rd</v>
      </c>
    </row>
    <row r="30" customFormat="false" ht="15" hidden="false" customHeight="false" outlineLevel="0" collapsed="false">
      <c r="A30" s="0" t="n">
        <v>34.95</v>
      </c>
      <c r="B30" s="0" t="s">
        <v>165</v>
      </c>
      <c r="C30" s="0" t="s">
        <v>183</v>
      </c>
      <c r="D30" s="0" t="n">
        <v>1</v>
      </c>
      <c r="E30" s="0" t="s">
        <v>184</v>
      </c>
      <c r="F30" s="0" t="n">
        <v>5400</v>
      </c>
      <c r="G30" s="0" t="s">
        <v>185</v>
      </c>
      <c r="H30" s="0" t="n">
        <v>34.95</v>
      </c>
      <c r="I30" s="0" t="str">
        <f aca="false">HYPERLINK("https://www.toppreise.ch/price-comparison/Hard-drives-HDD/WESTERN-DIGITAL-Laptop-Mainstream-1TB-Retail-WDBMYH0010BNC-p324000?selsort=rd")</f>
        <v>https://www.toppreise.ch/price-comparison/Hard-drives-HDD/WESTERN-DIGITAL-Laptop-Mainstream-1TB-Retail-WDBMYH0010BNC-p324000?selsort=rd</v>
      </c>
    </row>
    <row r="31" customFormat="false" ht="15" hidden="false" customHeight="false" outlineLevel="0" collapsed="false">
      <c r="A31" s="0" t="n">
        <v>147.1</v>
      </c>
      <c r="B31" s="0" t="s">
        <v>156</v>
      </c>
      <c r="C31" s="0" t="s">
        <v>186</v>
      </c>
      <c r="D31" s="0" t="n">
        <v>4</v>
      </c>
      <c r="E31" s="0" t="s">
        <v>154</v>
      </c>
      <c r="F31" s="0" t="n">
        <v>7200</v>
      </c>
      <c r="G31" s="0" t="s">
        <v>185</v>
      </c>
      <c r="H31" s="0" t="n">
        <v>36.775</v>
      </c>
      <c r="I31" s="0" t="str">
        <f aca="false">HYPERLINK("https://www.toppreise.ch/price-comparison/Hard-drives-HDD/TOSHIBA-Enterprise-Capacity-MG08ADA-4TB-MG08ADA400E-p685296?selsort=rd")</f>
        <v>https://www.toppreise.ch/price-comparison/Hard-drives-HDD/TOSHIBA-Enterprise-Capacity-MG08ADA-4TB-MG08ADA400E-p685296?selsort=rd</v>
      </c>
    </row>
    <row r="32" customFormat="false" ht="15" hidden="false" customHeight="false" outlineLevel="0" collapsed="false">
      <c r="A32" s="0" t="n">
        <v>75.95</v>
      </c>
      <c r="B32" s="0" t="s">
        <v>187</v>
      </c>
      <c r="C32" s="0" t="s">
        <v>188</v>
      </c>
      <c r="D32" s="0" t="n">
        <v>2</v>
      </c>
      <c r="E32" s="0" t="s">
        <v>189</v>
      </c>
      <c r="F32" s="0" t="n">
        <v>7200</v>
      </c>
      <c r="G32" s="0" t="s">
        <v>185</v>
      </c>
      <c r="H32" s="0" t="n">
        <v>37.975</v>
      </c>
      <c r="I32" s="0" t="str">
        <f aca="false">HYPERLINK("https://www.toppreise.ch/price-comparison/Hard-drives-HDD/HGST-Ultrastar-A7K2000-2TB-Bulk-HUA722020ALA330-0F10452-p193394?selsort=rd")</f>
        <v>https://www.toppreise.ch/price-comparison/Hard-drives-HDD/HGST-Ultrastar-A7K2000-2TB-Bulk-HUA722020ALA330-0F10452-p193394?selsort=rd</v>
      </c>
    </row>
    <row r="33" customFormat="false" ht="15" hidden="false" customHeight="false" outlineLevel="0" collapsed="false">
      <c r="A33" s="0" t="n">
        <v>49.73</v>
      </c>
      <c r="B33" s="0" t="s">
        <v>152</v>
      </c>
      <c r="C33" s="0" t="s">
        <v>190</v>
      </c>
      <c r="D33" s="0" t="n">
        <v>1</v>
      </c>
      <c r="E33" s="0" t="s">
        <v>173</v>
      </c>
      <c r="F33" s="0" t="n">
        <v>5400</v>
      </c>
      <c r="G33" s="0" t="s">
        <v>155</v>
      </c>
      <c r="H33" s="0" t="n">
        <v>49.73</v>
      </c>
      <c r="I33" s="0" t="str">
        <f aca="false">HYPERLINK("https://www.toppreise.ch/price-comparison/Hard-drives-HDD/SEAGATE-BarraCuda-HDD-1TB-ST1000LM048-p472087?selsort=rd")</f>
        <v>https://www.toppreise.ch/price-comparison/Hard-drives-HDD/SEAGATE-BarraCuda-HDD-1TB-ST1000LM048-p472087?selsort=rd</v>
      </c>
    </row>
    <row r="34" customFormat="false" ht="15" hidden="false" customHeight="false" outlineLevel="0" collapsed="false">
      <c r="A34" s="0" t="n">
        <v>50.5</v>
      </c>
      <c r="B34" s="0" t="s">
        <v>156</v>
      </c>
      <c r="C34" s="0" t="s">
        <v>191</v>
      </c>
      <c r="D34" s="0" t="n">
        <v>1</v>
      </c>
      <c r="E34" s="0" t="s">
        <v>180</v>
      </c>
      <c r="F34" s="0" t="n">
        <v>5700</v>
      </c>
      <c r="G34" s="0" t="s">
        <v>155</v>
      </c>
      <c r="H34" s="0" t="n">
        <v>50.5</v>
      </c>
      <c r="I34" s="0" t="str">
        <f aca="false">HYPERLINK("https://www.toppreise.ch/price-comparison/Hard-drives-HDD/TOSHIBA-S300-Surveillance-1TB-Bulk-HDWV110UZSVA-p661484?selsort=rd")</f>
        <v>https://www.toppreise.ch/price-comparison/Hard-drives-HDD/TOSHIBA-S300-Surveillance-1TB-Bulk-HDWV110UZSVA-p661484?selsort=rd</v>
      </c>
    </row>
    <row r="35" customFormat="false" ht="15" hidden="false" customHeight="false" outlineLevel="0" collapsed="false">
      <c r="A35" s="0" t="n">
        <v>51</v>
      </c>
      <c r="B35" s="0" t="s">
        <v>152</v>
      </c>
      <c r="C35" s="0" t="s">
        <v>175</v>
      </c>
      <c r="D35" s="0" t="n">
        <v>1</v>
      </c>
      <c r="E35" s="0" t="s">
        <v>154</v>
      </c>
      <c r="F35" s="0" t="n">
        <v>5900</v>
      </c>
      <c r="G35" s="0" t="s">
        <v>155</v>
      </c>
      <c r="H35" s="0" t="n">
        <v>51</v>
      </c>
      <c r="I35" s="0" t="str">
        <f aca="false">HYPERLINK("https://www.toppreise.ch/price-comparison/Hard-drives-HDD/SEAGATE-SkyHawk-Rescue-1TB-ST1000VX013-p713167?selsort=rd")</f>
        <v>https://www.toppreise.ch/price-comparison/Hard-drives-HDD/SEAGATE-SkyHawk-Rescue-1TB-ST1000VX013-p713167?selsort=rd</v>
      </c>
    </row>
    <row r="36" customFormat="false" ht="15" hidden="false" customHeight="false" outlineLevel="0" collapsed="false">
      <c r="A36" s="0" t="n">
        <v>53.95</v>
      </c>
      <c r="B36" s="0" t="s">
        <v>165</v>
      </c>
      <c r="C36" s="0" t="s">
        <v>192</v>
      </c>
      <c r="D36" s="0" t="n">
        <v>1</v>
      </c>
      <c r="E36" s="0" t="s">
        <v>180</v>
      </c>
      <c r="F36" s="0" t="n">
        <v>7200</v>
      </c>
      <c r="G36" s="0" t="s">
        <v>155</v>
      </c>
      <c r="H36" s="0" t="n">
        <v>53.95</v>
      </c>
      <c r="I36" s="0" t="str">
        <f aca="false">HYPERLINK("https://www.toppreise.ch/price-comparison/Hard-drives-HDD/WESTERN-DIGITAL-Caviar-Blue-1TB-Bulk-WD10EZEX-p283388?selsort=rd")</f>
        <v>https://www.toppreise.ch/price-comparison/Hard-drives-HDD/WESTERN-DIGITAL-Caviar-Blue-1TB-Bulk-WD10EZEX-p283388?selsort=rd</v>
      </c>
    </row>
    <row r="37" customFormat="false" ht="15" hidden="false" customHeight="false" outlineLevel="0" collapsed="false">
      <c r="A37" s="0" t="n">
        <v>53.9</v>
      </c>
      <c r="B37" s="0" t="s">
        <v>187</v>
      </c>
      <c r="C37" s="0" t="s">
        <v>193</v>
      </c>
      <c r="D37" s="0" t="n">
        <v>0.87890625</v>
      </c>
      <c r="E37" s="0" t="s">
        <v>180</v>
      </c>
      <c r="F37" s="0" t="n">
        <v>10000</v>
      </c>
      <c r="G37" s="0" t="s">
        <v>164</v>
      </c>
      <c r="H37" s="0" t="n">
        <v>61.3262222222222</v>
      </c>
      <c r="I37" s="0" t="str">
        <f aca="false">HYPERLINK("https://www.toppreise.ch/price-comparison/Hard-drives-HDD/HGST-Ultrastar-C10K900-900GB-Bulk-HUC109090CSS600-0B26014-p284470?selsort=rd")</f>
        <v>https://www.toppreise.ch/price-comparison/Hard-drives-HDD/HGST-Ultrastar-C10K900-900GB-Bulk-HUC109090CSS600-0B26014-p284470?selsort=rd</v>
      </c>
    </row>
    <row r="38" customFormat="false" ht="15" hidden="false" customHeight="false" outlineLevel="0" collapsed="false">
      <c r="A38" s="0" t="n">
        <v>74.5</v>
      </c>
      <c r="B38" s="0" t="s">
        <v>152</v>
      </c>
      <c r="C38" s="0" t="s">
        <v>194</v>
      </c>
      <c r="D38" s="0" t="n">
        <v>1.2</v>
      </c>
      <c r="E38" s="0" t="s">
        <v>173</v>
      </c>
      <c r="F38" s="0" t="n">
        <v>10000</v>
      </c>
      <c r="G38" s="0" t="s">
        <v>164</v>
      </c>
      <c r="H38" s="0" t="n">
        <v>62.0833333333333</v>
      </c>
      <c r="I38" s="0" t="str">
        <f aca="false">HYPERLINK("https://www.toppreise.ch/price-comparison/Hard-drives-HDD/SEAGATE-Exos-10E2400-512n-SAS-1-2TB-ST1200MM0009-p526366?selsort=rd")</f>
        <v>https://www.toppreise.ch/price-comparison/Hard-drives-HDD/SEAGATE-Exos-10E2400-512n-SAS-1-2TB-ST1200MM0009-p526366?selsort=rd</v>
      </c>
    </row>
    <row r="39" customFormat="false" ht="15" hidden="false" customHeight="false" outlineLevel="0" collapsed="false">
      <c r="A39" s="0" t="n">
        <v>31.15</v>
      </c>
      <c r="B39" s="0" t="s">
        <v>156</v>
      </c>
      <c r="C39" s="0" t="s">
        <v>195</v>
      </c>
      <c r="D39" s="0" t="n">
        <v>0.48828125</v>
      </c>
      <c r="E39" s="0" t="s">
        <v>180</v>
      </c>
      <c r="F39" s="0" t="n">
        <v>7200</v>
      </c>
      <c r="G39" s="0" t="s">
        <v>155</v>
      </c>
      <c r="H39" s="0" t="n">
        <v>63.7952</v>
      </c>
      <c r="I39" s="0" t="str">
        <f aca="false">HYPERLINK("https://www.toppreise.ch/price-comparison/Hard-drives-HDD/TOSHIBA-P300-High-Performance-500GB-Bulk-HDWD105UZSVA-p454494?selsort=rd")</f>
        <v>https://www.toppreise.ch/price-comparison/Hard-drives-HDD/TOSHIBA-P300-High-Performance-500GB-Bulk-HDWD105UZSVA-p454494?selsort=rd</v>
      </c>
    </row>
    <row r="40" customFormat="false" ht="15" hidden="false" customHeight="false" outlineLevel="0" collapsed="false">
      <c r="A40" s="0" t="n">
        <v>63.95</v>
      </c>
      <c r="B40" s="0" t="s">
        <v>152</v>
      </c>
      <c r="C40" s="0" t="s">
        <v>178</v>
      </c>
      <c r="D40" s="0" t="n">
        <v>1</v>
      </c>
      <c r="E40" s="0" t="s">
        <v>173</v>
      </c>
      <c r="F40" s="0" t="n">
        <v>7200</v>
      </c>
      <c r="G40" s="0" t="s">
        <v>164</v>
      </c>
      <c r="H40" s="0" t="n">
        <v>63.95</v>
      </c>
      <c r="I40" s="0" t="str">
        <f aca="false">HYPERLINK("https://www.toppreise.ch/price-comparison/Hard-drives-HDD/SEAGATE-Constellation-ES-3-1TB-Bulk-ST1000NM0023-p305532?selsort=rd")</f>
        <v>https://www.toppreise.ch/price-comparison/Hard-drives-HDD/SEAGATE-Constellation-ES-3-1TB-Bulk-ST1000NM0023-p305532?selsort=rd</v>
      </c>
    </row>
    <row r="41" customFormat="false" ht="15" hidden="false" customHeight="false" outlineLevel="0" collapsed="false">
      <c r="A41" s="0" t="n">
        <v>24.64</v>
      </c>
      <c r="B41" s="0" t="s">
        <v>165</v>
      </c>
      <c r="C41" s="0" t="s">
        <v>196</v>
      </c>
      <c r="D41" s="0" t="n">
        <v>0.3125</v>
      </c>
      <c r="E41" s="0" t="s">
        <v>197</v>
      </c>
      <c r="F41" s="0" t="n">
        <v>5400</v>
      </c>
      <c r="G41" s="0" t="s">
        <v>185</v>
      </c>
      <c r="H41" s="0" t="n">
        <v>78.848</v>
      </c>
      <c r="I41" s="0" t="str">
        <f aca="false">HYPERLINK("https://www.toppreise.ch/price-comparison/Hard-drives-HDD/WESTERN-DIGITAL-AV-25-320GB-Bulk-WD3200BUCT-p245456?selsort=rd")</f>
        <v>https://www.toppreise.ch/price-comparison/Hard-drives-HDD/WESTERN-DIGITAL-AV-25-320GB-Bulk-WD3200BUCT-p245456?selsort=rd</v>
      </c>
    </row>
    <row r="42" customFormat="false" ht="15" hidden="false" customHeight="false" outlineLevel="0" collapsed="false">
      <c r="A42" s="0" t="n">
        <v>69.95</v>
      </c>
      <c r="B42" s="0" t="s">
        <v>152</v>
      </c>
      <c r="C42" s="0" t="s">
        <v>198</v>
      </c>
      <c r="D42" s="0" t="n">
        <v>0.439453125</v>
      </c>
      <c r="E42" s="0" t="s">
        <v>197</v>
      </c>
      <c r="F42" s="0" t="n">
        <v>15000</v>
      </c>
      <c r="G42" s="0" t="s">
        <v>164</v>
      </c>
      <c r="H42" s="0" t="n">
        <v>159.175111111111</v>
      </c>
      <c r="I42" s="0" t="str">
        <f aca="false">HYPERLINK("https://www.toppreise.ch/price-comparison/Hard-drives-HDD/SEAGATE-Cheetah-15K-7-450GB-Bulk-ST3450857SS-p175852?selsort=rd")</f>
        <v>https://www.toppreise.ch/price-comparison/Hard-drives-HDD/SEAGATE-Cheetah-15K-7-450GB-Bulk-ST3450857SS-p175852?selsort=rd</v>
      </c>
    </row>
    <row r="43" customFormat="false" ht="15" hidden="false" customHeight="false" outlineLevel="0" collapsed="false">
      <c r="A43" s="0" t="n">
        <v>54.8</v>
      </c>
      <c r="B43" s="0" t="s">
        <v>165</v>
      </c>
      <c r="C43" s="0" t="s">
        <v>199</v>
      </c>
      <c r="D43" s="0" t="n">
        <v>0.3125</v>
      </c>
      <c r="E43" s="0" t="s">
        <v>184</v>
      </c>
      <c r="F43" s="0" t="n">
        <v>7200</v>
      </c>
      <c r="G43" s="0" t="s">
        <v>185</v>
      </c>
      <c r="H43" s="0" t="n">
        <v>175.36</v>
      </c>
      <c r="I43" s="0" t="str">
        <f aca="false">HYPERLINK("https://www.toppreise.ch/price-comparison/Hard-drives-HDD/WESTERN-DIGITAL-AV-320GB-Bulk-WD3200AVJS-p114604?selsort=rd")</f>
        <v>https://www.toppreise.ch/price-comparison/Hard-drives-HDD/WESTERN-DIGITAL-AV-320GB-Bulk-WD3200AVJS-p114604?selsort=rd</v>
      </c>
    </row>
    <row r="44" customFormat="false" ht="15" hidden="false" customHeight="false" outlineLevel="0" collapsed="false">
      <c r="A44" s="0" t="n">
        <v>213.1</v>
      </c>
      <c r="B44" s="0" t="s">
        <v>156</v>
      </c>
      <c r="C44" s="0" t="s">
        <v>200</v>
      </c>
      <c r="D44" s="0" t="n">
        <v>0.87890625</v>
      </c>
      <c r="E44" s="0" t="s">
        <v>173</v>
      </c>
      <c r="F44" s="0" t="n">
        <v>10500</v>
      </c>
      <c r="G44" s="0" t="s">
        <v>164</v>
      </c>
      <c r="H44" s="0" t="n">
        <v>242.460444444444</v>
      </c>
      <c r="I44" s="0" t="str">
        <f aca="false">HYPERLINK("https://www.toppreise.ch/price-comparison/Hard-drives-HDD/TOSHIBA-Enterprise-Performance-AL15SEB-512e-900GB-AL15SEB09EQ-p674165?selsort=rd")</f>
        <v>https://www.toppreise.ch/price-comparison/Hard-drives-HDD/TOSHIBA-Enterprise-Performance-AL15SEB-512e-900GB-AL15SEB09EQ-p674165?selsort=rd</v>
      </c>
    </row>
    <row r="45" customFormat="false" ht="15" hidden="false" customHeight="false" outlineLevel="0" collapsed="false">
      <c r="A45" s="0" t="n">
        <v>164.5</v>
      </c>
      <c r="B45" s="0" t="s">
        <v>156</v>
      </c>
      <c r="C45" s="0" t="s">
        <v>200</v>
      </c>
      <c r="D45" s="0" t="n">
        <v>0.5859375</v>
      </c>
      <c r="E45" s="0" t="s">
        <v>173</v>
      </c>
      <c r="F45" s="0" t="n">
        <v>10500</v>
      </c>
      <c r="G45" s="0" t="s">
        <v>164</v>
      </c>
      <c r="H45" s="0" t="n">
        <v>280.746666666667</v>
      </c>
      <c r="I45" s="0" t="str">
        <f aca="false">HYPERLINK("https://www.toppreise.ch/price-comparison/Hard-drives-HDD/TOSHIBA-Enterprise-Performance-AL15SEB-512n-600GB-AL15SEB060N-p674167?selsort=rd")</f>
        <v>https://www.toppreise.ch/price-comparison/Hard-drives-HDD/TOSHIBA-Enterprise-Performance-AL15SEB-512n-600GB-AL15SEB060N-p674167?selsort=rd</v>
      </c>
    </row>
    <row r="46" customFormat="false" ht="15" hidden="false" customHeight="false" outlineLevel="0" collapsed="false">
      <c r="A46" s="0" t="n">
        <v>170</v>
      </c>
      <c r="B46" s="0" t="s">
        <v>187</v>
      </c>
      <c r="C46" s="0" t="s">
        <v>201</v>
      </c>
      <c r="D46" s="0" t="n">
        <v>0.5859375</v>
      </c>
      <c r="E46" s="0" t="s">
        <v>173</v>
      </c>
      <c r="F46" s="0" t="n">
        <v>10520</v>
      </c>
      <c r="G46" s="0" t="s">
        <v>164</v>
      </c>
      <c r="H46" s="0" t="n">
        <v>290.133333333333</v>
      </c>
      <c r="I46" s="0" t="str">
        <f aca="false">HYPERLINK("https://www.toppreise.ch/price-comparison/Hard-drives-HDD/HGST-Ultrastar-C10K1800-512n-ISE-HUC101860CSS200-0B28808-0B34169-p397476?selsort=rd")</f>
        <v>https://www.toppreise.ch/price-comparison/Hard-drives-HDD/HGST-Ultrastar-C10K1800-512n-ISE-HUC101860CSS200-0B28808-0B34169-p397476?selsort=rd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202</v>
      </c>
      <c r="E1" s="0" t="s">
        <v>203</v>
      </c>
      <c r="F1" s="0" t="s">
        <v>204</v>
      </c>
      <c r="G1" s="0" t="s">
        <v>95</v>
      </c>
      <c r="H1" s="0" t="s">
        <v>205</v>
      </c>
      <c r="I1" s="0" t="s">
        <v>206</v>
      </c>
      <c r="J1" s="0" t="s">
        <v>207</v>
      </c>
      <c r="K1" s="0" t="s">
        <v>208</v>
      </c>
      <c r="L1" s="0" t="s">
        <v>209</v>
      </c>
      <c r="M1" s="0" t="s">
        <v>210</v>
      </c>
      <c r="N1" s="0" t="s">
        <v>211</v>
      </c>
      <c r="O1" s="0" t="s">
        <v>212</v>
      </c>
      <c r="P1" s="0" t="s">
        <v>213</v>
      </c>
      <c r="Q1" s="0" t="s">
        <v>214</v>
      </c>
      <c r="R1" s="0" t="s">
        <v>215</v>
      </c>
      <c r="S1" s="0" t="s">
        <v>216</v>
      </c>
      <c r="T1" s="0" t="s">
        <v>217</v>
      </c>
      <c r="U1" s="0" t="s">
        <v>218</v>
      </c>
      <c r="V1" s="0" t="s">
        <v>219</v>
      </c>
      <c r="W1" s="0" t="s">
        <v>220</v>
      </c>
      <c r="X1" s="0" t="s">
        <v>221</v>
      </c>
      <c r="Y1" s="0" t="s">
        <v>222</v>
      </c>
      <c r="Z1" s="0" t="s">
        <v>223</v>
      </c>
      <c r="AA1" s="0" t="s">
        <v>62</v>
      </c>
    </row>
    <row r="2" customFormat="false" ht="15" hidden="false" customHeight="false" outlineLevel="0" collapsed="false">
      <c r="A2" s="0" t="n">
        <v>132.97</v>
      </c>
      <c r="B2" s="0" t="s">
        <v>224</v>
      </c>
      <c r="C2" s="0" t="s">
        <v>225</v>
      </c>
      <c r="D2" s="0" t="s">
        <v>226</v>
      </c>
      <c r="E2" s="0" t="s">
        <v>227</v>
      </c>
      <c r="F2" s="0" t="n">
        <v>1</v>
      </c>
      <c r="G2" s="0" t="s">
        <v>108</v>
      </c>
      <c r="H2" s="0" t="s">
        <v>228</v>
      </c>
      <c r="I2" s="0" t="n">
        <v>4</v>
      </c>
      <c r="J2" s="0" t="s">
        <v>229</v>
      </c>
      <c r="K2" s="0" t="s">
        <v>230</v>
      </c>
      <c r="L2" s="0" t="s">
        <v>164</v>
      </c>
      <c r="M2" s="0" t="s">
        <v>164</v>
      </c>
      <c r="N2" s="0" t="s">
        <v>164</v>
      </c>
      <c r="O2" s="0" t="n">
        <v>4</v>
      </c>
      <c r="P2" s="0" t="n">
        <v>2</v>
      </c>
      <c r="Q2" s="0" t="s">
        <v>231</v>
      </c>
      <c r="R2" s="0" t="s">
        <v>164</v>
      </c>
      <c r="S2" s="0" t="s">
        <v>232</v>
      </c>
      <c r="T2" s="0" t="s">
        <v>230</v>
      </c>
      <c r="U2" s="0" t="s">
        <v>233</v>
      </c>
      <c r="V2" s="0" t="s">
        <v>233</v>
      </c>
      <c r="W2" s="0" t="s">
        <v>164</v>
      </c>
      <c r="X2" s="0" t="s">
        <v>164</v>
      </c>
      <c r="Y2" s="0" t="s">
        <v>234</v>
      </c>
      <c r="Z2" s="0" t="s">
        <v>235</v>
      </c>
      <c r="AA2" s="0" t="str">
        <f aca="false">HYPERLINK("https://www.toppreise.ch/price-comparison/Motherboards/GIGABYTE-B850M-DS3H-AMD-B850-p794154?selsort=rd")</f>
        <v>https://www.toppreise.ch/price-comparison/Motherboards/GIGABYTE-B850M-DS3H-AMD-B850-p794154?selsort=rd</v>
      </c>
    </row>
    <row r="3" customFormat="false" ht="15" hidden="false" customHeight="false" outlineLevel="0" collapsed="false">
      <c r="A3" s="0" t="n">
        <v>134.4</v>
      </c>
      <c r="B3" s="0" t="s">
        <v>224</v>
      </c>
      <c r="C3" s="0" t="s">
        <v>236</v>
      </c>
      <c r="D3" s="0" t="s">
        <v>226</v>
      </c>
      <c r="E3" s="0" t="s">
        <v>227</v>
      </c>
      <c r="F3" s="0" t="n">
        <v>1</v>
      </c>
      <c r="G3" s="0" t="s">
        <v>108</v>
      </c>
      <c r="H3" s="0" t="s">
        <v>228</v>
      </c>
      <c r="I3" s="0" t="n">
        <v>4</v>
      </c>
      <c r="J3" s="0" t="s">
        <v>229</v>
      </c>
      <c r="K3" s="0" t="s">
        <v>230</v>
      </c>
      <c r="L3" s="0" t="s">
        <v>164</v>
      </c>
      <c r="M3" s="0" t="s">
        <v>164</v>
      </c>
      <c r="N3" s="0" t="s">
        <v>164</v>
      </c>
      <c r="O3" s="0" t="n">
        <v>4</v>
      </c>
      <c r="P3" s="0" t="n">
        <v>2</v>
      </c>
      <c r="Q3" s="0" t="s">
        <v>237</v>
      </c>
      <c r="R3" s="0" t="s">
        <v>164</v>
      </c>
      <c r="S3" s="0" t="s">
        <v>230</v>
      </c>
      <c r="T3" s="0" t="s">
        <v>238</v>
      </c>
      <c r="U3" s="0" t="s">
        <v>164</v>
      </c>
      <c r="V3" s="0" t="s">
        <v>164</v>
      </c>
      <c r="W3" s="0" t="s">
        <v>164</v>
      </c>
      <c r="X3" s="0" t="s">
        <v>164</v>
      </c>
      <c r="Y3" s="0" t="s">
        <v>234</v>
      </c>
      <c r="Z3" s="0" t="s">
        <v>239</v>
      </c>
      <c r="AA3" s="0" t="str">
        <f aca="false">HYPERLINK("https://www.toppreise.ch/price-comparison/Motherboards/GIGABYTE-B850M-D3HP-AMD-B850-p793294?selsort=rd")</f>
        <v>https://www.toppreise.ch/price-comparison/Motherboards/GIGABYTE-B850M-D3HP-AMD-B850-p793294?selsort=rd</v>
      </c>
    </row>
    <row r="4" customFormat="false" ht="15" hidden="false" customHeight="false" outlineLevel="0" collapsed="false">
      <c r="A4" s="0" t="n">
        <v>137.25</v>
      </c>
      <c r="B4" s="0" t="s">
        <v>224</v>
      </c>
      <c r="C4" s="0" t="s">
        <v>240</v>
      </c>
      <c r="D4" s="0" t="s">
        <v>241</v>
      </c>
      <c r="E4" s="0" t="s">
        <v>227</v>
      </c>
      <c r="F4" s="0" t="n">
        <v>1</v>
      </c>
      <c r="G4" s="0" t="s">
        <v>108</v>
      </c>
      <c r="H4" s="0" t="s">
        <v>228</v>
      </c>
      <c r="I4" s="0" t="n">
        <v>4</v>
      </c>
      <c r="J4" s="0" t="s">
        <v>242</v>
      </c>
      <c r="K4" s="0" t="s">
        <v>232</v>
      </c>
      <c r="L4" s="0" t="s">
        <v>164</v>
      </c>
      <c r="M4" s="0" t="s">
        <v>164</v>
      </c>
      <c r="N4" s="0" t="s">
        <v>164</v>
      </c>
      <c r="O4" s="0" t="n">
        <v>4</v>
      </c>
      <c r="P4" s="0" t="n">
        <v>3</v>
      </c>
      <c r="Q4" s="0" t="s">
        <v>237</v>
      </c>
      <c r="R4" s="0" t="s">
        <v>243</v>
      </c>
      <c r="S4" s="0" t="s">
        <v>244</v>
      </c>
      <c r="T4" s="0" t="s">
        <v>164</v>
      </c>
      <c r="U4" s="0" t="s">
        <v>230</v>
      </c>
      <c r="V4" s="0" t="s">
        <v>164</v>
      </c>
      <c r="W4" s="0" t="s">
        <v>164</v>
      </c>
      <c r="X4" s="0" t="s">
        <v>164</v>
      </c>
      <c r="Y4" s="0" t="s">
        <v>245</v>
      </c>
      <c r="Z4" s="0" t="s">
        <v>235</v>
      </c>
      <c r="AA4" s="0" t="str">
        <f aca="false">HYPERLINK("https://www.toppreise.ch/price-comparison/Motherboards/GIGABYTE-B650-UD-AX-Rev-1-0-AMD-B650-p794156?selsort=rd")</f>
        <v>https://www.toppreise.ch/price-comparison/Motherboards/GIGABYTE-B650-UD-AX-Rev-1-0-AMD-B650-p794156?selsort=rd</v>
      </c>
    </row>
    <row r="5" customFormat="false" ht="15" hidden="false" customHeight="false" outlineLevel="0" collapsed="false">
      <c r="A5" s="0" t="n">
        <v>142</v>
      </c>
      <c r="B5" s="0" t="s">
        <v>224</v>
      </c>
      <c r="C5" s="0" t="s">
        <v>246</v>
      </c>
      <c r="D5" s="0" t="s">
        <v>241</v>
      </c>
      <c r="E5" s="0" t="s">
        <v>227</v>
      </c>
      <c r="F5" s="0" t="n">
        <v>1</v>
      </c>
      <c r="G5" s="0" t="s">
        <v>108</v>
      </c>
      <c r="H5" s="0" t="s">
        <v>228</v>
      </c>
      <c r="I5" s="0" t="n">
        <v>4</v>
      </c>
      <c r="J5" s="0" t="s">
        <v>242</v>
      </c>
      <c r="K5" s="0" t="s">
        <v>232</v>
      </c>
      <c r="L5" s="0" t="s">
        <v>164</v>
      </c>
      <c r="M5" s="0" t="s">
        <v>164</v>
      </c>
      <c r="N5" s="0" t="s">
        <v>164</v>
      </c>
      <c r="O5" s="0" t="n">
        <v>4</v>
      </c>
      <c r="P5" s="0" t="n">
        <v>3</v>
      </c>
      <c r="Q5" s="0" t="s">
        <v>237</v>
      </c>
      <c r="R5" s="0" t="s">
        <v>164</v>
      </c>
      <c r="S5" s="0" t="s">
        <v>244</v>
      </c>
      <c r="T5" s="0" t="s">
        <v>164</v>
      </c>
      <c r="U5" s="0" t="s">
        <v>230</v>
      </c>
      <c r="V5" s="0" t="s">
        <v>164</v>
      </c>
      <c r="W5" s="0" t="s">
        <v>164</v>
      </c>
      <c r="X5" s="0" t="s">
        <v>164</v>
      </c>
      <c r="Y5" s="0" t="s">
        <v>245</v>
      </c>
      <c r="Z5" s="0" t="s">
        <v>235</v>
      </c>
      <c r="AA5" s="0" t="str">
        <f aca="false">HYPERLINK("https://www.toppreise.ch/price-comparison/Motherboards/GIGABYTE-B650-Eagle-AMD-B650-p779069?selsort=rd")</f>
        <v>https://www.toppreise.ch/price-comparison/Motherboards/GIGABYTE-B650-Eagle-AMD-B650-p779069?selsort=rd</v>
      </c>
    </row>
    <row r="6" customFormat="false" ht="15" hidden="false" customHeight="false" outlineLevel="0" collapsed="false">
      <c r="A6" s="0" t="n">
        <v>147</v>
      </c>
      <c r="B6" s="0" t="s">
        <v>247</v>
      </c>
      <c r="C6" s="0" t="s">
        <v>248</v>
      </c>
      <c r="D6" s="0" t="s">
        <v>249</v>
      </c>
      <c r="E6" s="0" t="s">
        <v>227</v>
      </c>
      <c r="F6" s="0" t="n">
        <v>1</v>
      </c>
      <c r="G6" s="0" t="s">
        <v>108</v>
      </c>
      <c r="H6" s="0" t="s">
        <v>250</v>
      </c>
      <c r="I6" s="0" t="n">
        <v>4</v>
      </c>
      <c r="J6" s="0" t="s">
        <v>242</v>
      </c>
      <c r="K6" s="0" t="s">
        <v>251</v>
      </c>
      <c r="L6" s="0" t="s">
        <v>164</v>
      </c>
      <c r="M6" s="0" t="s">
        <v>164</v>
      </c>
      <c r="N6" s="0" t="s">
        <v>164</v>
      </c>
      <c r="O6" s="0" t="n">
        <v>4</v>
      </c>
      <c r="P6" s="0" t="n">
        <v>2</v>
      </c>
      <c r="Q6" s="0" t="s">
        <v>231</v>
      </c>
      <c r="R6" s="0" t="s">
        <v>252</v>
      </c>
      <c r="S6" s="0" t="s">
        <v>232</v>
      </c>
      <c r="T6" s="0" t="s">
        <v>230</v>
      </c>
      <c r="U6" s="0" t="s">
        <v>233</v>
      </c>
      <c r="V6" s="0" t="s">
        <v>233</v>
      </c>
      <c r="W6" s="0" t="s">
        <v>164</v>
      </c>
      <c r="X6" s="0" t="s">
        <v>164</v>
      </c>
      <c r="Y6" s="0" t="s">
        <v>245</v>
      </c>
      <c r="Z6" s="0" t="s">
        <v>235</v>
      </c>
      <c r="AA6" s="0" t="str">
        <f aca="false">HYPERLINK("https://www.toppreise.ch/price-comparison/Motherboards/MSI-PRO-B840-P-WIFI-AMD-B840-7E57-001R-p794218?selsort=rd")</f>
        <v>https://www.toppreise.ch/price-comparison/Motherboards/MSI-PRO-B840-P-WIFI-AMD-B840-7E57-001R-p794218?selsort=rd</v>
      </c>
    </row>
    <row r="7" customFormat="false" ht="15" hidden="false" customHeight="false" outlineLevel="0" collapsed="false">
      <c r="A7" s="0" t="n">
        <v>157.65</v>
      </c>
      <c r="B7" s="0" t="s">
        <v>247</v>
      </c>
      <c r="C7" s="0" t="s">
        <v>253</v>
      </c>
      <c r="D7" s="0" t="s">
        <v>249</v>
      </c>
      <c r="E7" s="0" t="s">
        <v>227</v>
      </c>
      <c r="F7" s="0" t="n">
        <v>1</v>
      </c>
      <c r="G7" s="0" t="s">
        <v>108</v>
      </c>
      <c r="H7" s="0" t="s">
        <v>250</v>
      </c>
      <c r="I7" s="0" t="n">
        <v>4</v>
      </c>
      <c r="J7" s="0" t="s">
        <v>242</v>
      </c>
      <c r="K7" s="0" t="s">
        <v>251</v>
      </c>
      <c r="L7" s="0" t="s">
        <v>164</v>
      </c>
      <c r="M7" s="0" t="s">
        <v>164</v>
      </c>
      <c r="N7" s="0" t="s">
        <v>164</v>
      </c>
      <c r="O7" s="0" t="n">
        <v>4</v>
      </c>
      <c r="P7" s="0" t="n">
        <v>2</v>
      </c>
      <c r="Q7" s="0" t="s">
        <v>231</v>
      </c>
      <c r="R7" s="0" t="s">
        <v>252</v>
      </c>
      <c r="S7" s="0" t="s">
        <v>232</v>
      </c>
      <c r="T7" s="0" t="s">
        <v>230</v>
      </c>
      <c r="U7" s="0" t="s">
        <v>233</v>
      </c>
      <c r="V7" s="0" t="s">
        <v>233</v>
      </c>
      <c r="W7" s="0" t="s">
        <v>164</v>
      </c>
      <c r="X7" s="0" t="s">
        <v>164</v>
      </c>
      <c r="Y7" s="0" t="s">
        <v>245</v>
      </c>
      <c r="Z7" s="0" t="s">
        <v>235</v>
      </c>
      <c r="AA7" s="0" t="str">
        <f aca="false">HYPERLINK("https://www.toppreise.ch/price-comparison/Motherboards/MSI-B840-GAMING-PLUS-WIFI-AMD-B840-7E57-002R-p794208?selsort=rd")</f>
        <v>https://www.toppreise.ch/price-comparison/Motherboards/MSI-B840-GAMING-PLUS-WIFI-AMD-B840-7E57-002R-p794208?selsort=rd</v>
      </c>
    </row>
    <row r="8" customFormat="false" ht="15" hidden="false" customHeight="false" outlineLevel="0" collapsed="false">
      <c r="A8" s="0" t="n">
        <v>165</v>
      </c>
      <c r="B8" s="0" t="s">
        <v>224</v>
      </c>
      <c r="C8" s="0" t="s">
        <v>254</v>
      </c>
      <c r="D8" s="0" t="s">
        <v>226</v>
      </c>
      <c r="E8" s="0" t="s">
        <v>227</v>
      </c>
      <c r="F8" s="0" t="n">
        <v>1</v>
      </c>
      <c r="G8" s="0" t="s">
        <v>108</v>
      </c>
      <c r="H8" s="0" t="s">
        <v>228</v>
      </c>
      <c r="I8" s="0" t="n">
        <v>4</v>
      </c>
      <c r="J8" s="0" t="s">
        <v>255</v>
      </c>
      <c r="K8" s="0" t="s">
        <v>232</v>
      </c>
      <c r="L8" s="0" t="s">
        <v>164</v>
      </c>
      <c r="M8" s="0" t="s">
        <v>164</v>
      </c>
      <c r="N8" s="0" t="s">
        <v>164</v>
      </c>
      <c r="O8" s="0" t="n">
        <v>4</v>
      </c>
      <c r="P8" s="0" t="n">
        <v>3</v>
      </c>
      <c r="Q8" s="0" t="s">
        <v>237</v>
      </c>
      <c r="R8" s="0" t="s">
        <v>243</v>
      </c>
      <c r="S8" s="0" t="s">
        <v>232</v>
      </c>
      <c r="T8" s="0" t="s">
        <v>230</v>
      </c>
      <c r="U8" s="0" t="s">
        <v>230</v>
      </c>
      <c r="V8" s="0" t="s">
        <v>164</v>
      </c>
      <c r="W8" s="0" t="s">
        <v>164</v>
      </c>
      <c r="X8" s="0" t="s">
        <v>164</v>
      </c>
      <c r="Y8" s="0" t="s">
        <v>245</v>
      </c>
      <c r="Z8" s="0" t="s">
        <v>235</v>
      </c>
      <c r="AA8" s="0" t="str">
        <f aca="false">HYPERLINK("https://www.toppreise.ch/price-comparison/Motherboards/GIGABYTE-B850-GAMING-WIFI6-AMD-B850-p793325?selsort=rd")</f>
        <v>https://www.toppreise.ch/price-comparison/Motherboards/GIGABYTE-B850-GAMING-WIFI6-AMD-B850-p793325?selsort=rd</v>
      </c>
    </row>
    <row r="9" customFormat="false" ht="15" hidden="false" customHeight="false" outlineLevel="0" collapsed="false">
      <c r="A9" s="0" t="n">
        <v>181</v>
      </c>
      <c r="B9" s="0" t="s">
        <v>224</v>
      </c>
      <c r="C9" s="0" t="s">
        <v>256</v>
      </c>
      <c r="D9" s="0" t="s">
        <v>226</v>
      </c>
      <c r="E9" s="0" t="s">
        <v>227</v>
      </c>
      <c r="F9" s="0" t="n">
        <v>1</v>
      </c>
      <c r="G9" s="0" t="s">
        <v>108</v>
      </c>
      <c r="H9" s="0" t="s">
        <v>228</v>
      </c>
      <c r="I9" s="0" t="n">
        <v>4</v>
      </c>
      <c r="J9" s="0" t="s">
        <v>255</v>
      </c>
      <c r="K9" s="0" t="s">
        <v>232</v>
      </c>
      <c r="L9" s="0" t="s">
        <v>164</v>
      </c>
      <c r="M9" s="0" t="s">
        <v>164</v>
      </c>
      <c r="N9" s="0" t="s">
        <v>164</v>
      </c>
      <c r="O9" s="0" t="n">
        <v>4</v>
      </c>
      <c r="P9" s="0" t="n">
        <v>3</v>
      </c>
      <c r="Q9" s="0" t="s">
        <v>237</v>
      </c>
      <c r="R9" s="0" t="s">
        <v>243</v>
      </c>
      <c r="S9" s="0" t="s">
        <v>232</v>
      </c>
      <c r="T9" s="0" t="s">
        <v>230</v>
      </c>
      <c r="U9" s="0" t="s">
        <v>230</v>
      </c>
      <c r="V9" s="0" t="s">
        <v>164</v>
      </c>
      <c r="W9" s="0" t="s">
        <v>164</v>
      </c>
      <c r="X9" s="0" t="s">
        <v>164</v>
      </c>
      <c r="Y9" s="0" t="s">
        <v>245</v>
      </c>
      <c r="Z9" s="0" t="s">
        <v>235</v>
      </c>
      <c r="AA9" s="0" t="str">
        <f aca="false">HYPERLINK("https://www.toppreise.ch/price-comparison/Motherboards/GIGABYTE-B850-EAGLE-WIFI6E-AMD-B850-p793308?selsort=rd")</f>
        <v>https://www.toppreise.ch/price-comparison/Motherboards/GIGABYTE-B850-EAGLE-WIFI6E-AMD-B850-p793308?selsort=rd</v>
      </c>
    </row>
    <row r="10" customFormat="false" ht="15" hidden="false" customHeight="false" outlineLevel="0" collapsed="false">
      <c r="A10" s="0" t="n">
        <v>181</v>
      </c>
      <c r="B10" s="0" t="s">
        <v>224</v>
      </c>
      <c r="C10" s="0" t="s">
        <v>257</v>
      </c>
      <c r="D10" s="0" t="s">
        <v>226</v>
      </c>
      <c r="E10" s="0" t="s">
        <v>227</v>
      </c>
      <c r="F10" s="0" t="n">
        <v>1</v>
      </c>
      <c r="G10" s="0" t="s">
        <v>108</v>
      </c>
      <c r="H10" s="0" t="s">
        <v>228</v>
      </c>
      <c r="I10" s="0" t="n">
        <v>4</v>
      </c>
      <c r="J10" s="0" t="s">
        <v>255</v>
      </c>
      <c r="K10" s="0" t="s">
        <v>230</v>
      </c>
      <c r="L10" s="0" t="s">
        <v>164</v>
      </c>
      <c r="M10" s="0" t="s">
        <v>164</v>
      </c>
      <c r="N10" s="0" t="s">
        <v>164</v>
      </c>
      <c r="O10" s="0" t="n">
        <v>4</v>
      </c>
      <c r="P10" s="0" t="n">
        <v>2</v>
      </c>
      <c r="Q10" s="0" t="s">
        <v>231</v>
      </c>
      <c r="R10" s="0" t="s">
        <v>243</v>
      </c>
      <c r="S10" s="0" t="s">
        <v>232</v>
      </c>
      <c r="T10" s="0" t="s">
        <v>230</v>
      </c>
      <c r="U10" s="0" t="s">
        <v>233</v>
      </c>
      <c r="V10" s="0" t="s">
        <v>233</v>
      </c>
      <c r="W10" s="0" t="s">
        <v>164</v>
      </c>
      <c r="X10" s="0" t="s">
        <v>164</v>
      </c>
      <c r="Y10" s="0" t="s">
        <v>234</v>
      </c>
      <c r="Z10" s="0" t="s">
        <v>235</v>
      </c>
      <c r="AA10" s="0" t="str">
        <f aca="false">HYPERLINK("https://www.toppreise.ch/price-comparison/Motherboards/GIGABYTE-B850M-GAMING-X-WIFI6E-AMD-B850-p793291?selsort=rd")</f>
        <v>https://www.toppreise.ch/price-comparison/Motherboards/GIGABYTE-B850M-GAMING-X-WIFI6E-AMD-B850-p793291?selsort=rd</v>
      </c>
    </row>
    <row r="11" customFormat="false" ht="15" hidden="false" customHeight="false" outlineLevel="0" collapsed="false">
      <c r="A11" s="0" t="n">
        <v>188.7</v>
      </c>
      <c r="B11" s="0" t="s">
        <v>247</v>
      </c>
      <c r="C11" s="0" t="s">
        <v>258</v>
      </c>
      <c r="D11" s="0" t="s">
        <v>226</v>
      </c>
      <c r="E11" s="0" t="s">
        <v>227</v>
      </c>
      <c r="F11" s="0" t="n">
        <v>1</v>
      </c>
      <c r="G11" s="0" t="s">
        <v>108</v>
      </c>
      <c r="H11" s="0" t="s">
        <v>250</v>
      </c>
      <c r="I11" s="0" t="n">
        <v>4</v>
      </c>
      <c r="J11" s="0" t="s">
        <v>259</v>
      </c>
      <c r="K11" s="0" t="s">
        <v>232</v>
      </c>
      <c r="L11" s="0" t="s">
        <v>164</v>
      </c>
      <c r="M11" s="0" t="s">
        <v>164</v>
      </c>
      <c r="N11" s="0" t="s">
        <v>164</v>
      </c>
      <c r="O11" s="0" t="n">
        <v>4</v>
      </c>
      <c r="P11" s="0" t="n">
        <v>3</v>
      </c>
      <c r="Q11" s="0" t="s">
        <v>260</v>
      </c>
      <c r="R11" s="0" t="s">
        <v>252</v>
      </c>
      <c r="S11" s="0" t="s">
        <v>232</v>
      </c>
      <c r="T11" s="0" t="s">
        <v>233</v>
      </c>
      <c r="U11" s="0" t="s">
        <v>233</v>
      </c>
      <c r="V11" s="0" t="s">
        <v>230</v>
      </c>
      <c r="W11" s="0" t="s">
        <v>164</v>
      </c>
      <c r="X11" s="0" t="s">
        <v>164</v>
      </c>
      <c r="Y11" s="0" t="s">
        <v>245</v>
      </c>
      <c r="Z11" s="0" t="s">
        <v>235</v>
      </c>
      <c r="AA11" s="0" t="str">
        <f aca="false">HYPERLINK("https://www.toppreise.ch/price-comparison/Motherboards/MSI-PRO-B850-P-WIFI-AMD-B850-7E56-002R-p794229?selsort=rd")</f>
        <v>https://www.toppreise.ch/price-comparison/Motherboards/MSI-PRO-B850-P-WIFI-AMD-B850-7E56-002R-p794229?selsort=rd</v>
      </c>
    </row>
    <row r="12" customFormat="false" ht="15" hidden="false" customHeight="false" outlineLevel="0" collapsed="false">
      <c r="A12" s="0" t="n">
        <v>196</v>
      </c>
      <c r="B12" s="0" t="s">
        <v>224</v>
      </c>
      <c r="C12" s="0" t="s">
        <v>261</v>
      </c>
      <c r="D12" s="0" t="s">
        <v>226</v>
      </c>
      <c r="E12" s="0" t="s">
        <v>227</v>
      </c>
      <c r="F12" s="0" t="n">
        <v>1</v>
      </c>
      <c r="G12" s="0" t="s">
        <v>108</v>
      </c>
      <c r="H12" s="0" t="s">
        <v>228</v>
      </c>
      <c r="I12" s="0" t="n">
        <v>4</v>
      </c>
      <c r="J12" s="0" t="s">
        <v>229</v>
      </c>
      <c r="K12" s="0" t="s">
        <v>233</v>
      </c>
      <c r="L12" s="0" t="s">
        <v>164</v>
      </c>
      <c r="M12" s="0" t="s">
        <v>164</v>
      </c>
      <c r="N12" s="0" t="s">
        <v>230</v>
      </c>
      <c r="O12" s="0" t="n">
        <v>4</v>
      </c>
      <c r="P12" s="0" t="n">
        <v>3</v>
      </c>
      <c r="Q12" s="0" t="s">
        <v>231</v>
      </c>
      <c r="R12" s="0" t="s">
        <v>243</v>
      </c>
      <c r="S12" s="0" t="s">
        <v>238</v>
      </c>
      <c r="T12" s="0" t="s">
        <v>238</v>
      </c>
      <c r="U12" s="0" t="s">
        <v>233</v>
      </c>
      <c r="V12" s="0" t="s">
        <v>233</v>
      </c>
      <c r="W12" s="0" t="s">
        <v>164</v>
      </c>
      <c r="X12" s="0" t="s">
        <v>164</v>
      </c>
      <c r="Y12" s="0" t="s">
        <v>245</v>
      </c>
      <c r="Z12" s="0" t="s">
        <v>235</v>
      </c>
      <c r="AA12" s="0" t="str">
        <f aca="false">HYPERLINK("https://www.toppreise.ch/price-comparison/Motherboards/GIGABYTE-B850-GAMING-X-WIFI6E-AMD-B850-p793304?selsort=rd")</f>
        <v>https://www.toppreise.ch/price-comparison/Motherboards/GIGABYTE-B850-GAMING-X-WIFI6E-AMD-B850-p793304?selsort=rd</v>
      </c>
    </row>
    <row r="13" customFormat="false" ht="15" hidden="false" customHeight="false" outlineLevel="0" collapsed="false">
      <c r="A13" s="0" t="n">
        <v>199.5</v>
      </c>
      <c r="B13" s="0" t="s">
        <v>247</v>
      </c>
      <c r="C13" s="0" t="s">
        <v>262</v>
      </c>
      <c r="D13" s="0" t="s">
        <v>226</v>
      </c>
      <c r="E13" s="0" t="s">
        <v>227</v>
      </c>
      <c r="F13" s="0" t="n">
        <v>1</v>
      </c>
      <c r="G13" s="0" t="s">
        <v>108</v>
      </c>
      <c r="H13" s="0" t="s">
        <v>250</v>
      </c>
      <c r="I13" s="0" t="n">
        <v>4</v>
      </c>
      <c r="J13" s="0" t="s">
        <v>259</v>
      </c>
      <c r="K13" s="0" t="s">
        <v>232</v>
      </c>
      <c r="L13" s="0" t="s">
        <v>164</v>
      </c>
      <c r="M13" s="0" t="s">
        <v>164</v>
      </c>
      <c r="N13" s="0" t="s">
        <v>164</v>
      </c>
      <c r="O13" s="0" t="n">
        <v>4</v>
      </c>
      <c r="P13" s="0" t="n">
        <v>3</v>
      </c>
      <c r="Q13" s="0" t="s">
        <v>260</v>
      </c>
      <c r="R13" s="0" t="s">
        <v>252</v>
      </c>
      <c r="S13" s="0" t="s">
        <v>232</v>
      </c>
      <c r="T13" s="0" t="s">
        <v>233</v>
      </c>
      <c r="U13" s="0" t="s">
        <v>233</v>
      </c>
      <c r="V13" s="0" t="s">
        <v>230</v>
      </c>
      <c r="W13" s="0" t="s">
        <v>164</v>
      </c>
      <c r="X13" s="0" t="s">
        <v>164</v>
      </c>
      <c r="Y13" s="0" t="s">
        <v>245</v>
      </c>
      <c r="Z13" s="0" t="s">
        <v>235</v>
      </c>
      <c r="AA13" s="0" t="str">
        <f aca="false">HYPERLINK("https://www.toppreise.ch/price-comparison/Motherboards/MSI-B850-GAMING-PLUS-WIFI-AMD-B850-7E56-001R-p794175?selsort=rd")</f>
        <v>https://www.toppreise.ch/price-comparison/Motherboards/MSI-B850-GAMING-PLUS-WIFI-AMD-B850-7E56-001R-p794175?selsort=rd</v>
      </c>
    </row>
    <row r="14" customFormat="false" ht="15" hidden="false" customHeight="false" outlineLevel="0" collapsed="false">
      <c r="A14" s="0" t="n">
        <v>210.01</v>
      </c>
      <c r="B14" s="0" t="s">
        <v>224</v>
      </c>
      <c r="C14" s="0" t="s">
        <v>263</v>
      </c>
      <c r="D14" s="0" t="s">
        <v>264</v>
      </c>
      <c r="E14" s="0" t="s">
        <v>227</v>
      </c>
      <c r="F14" s="0" t="n">
        <v>1</v>
      </c>
      <c r="G14" s="0" t="s">
        <v>108</v>
      </c>
      <c r="H14" s="0" t="s">
        <v>228</v>
      </c>
      <c r="I14" s="0" t="n">
        <v>4</v>
      </c>
      <c r="J14" s="0" t="s">
        <v>265</v>
      </c>
      <c r="K14" s="0" t="s">
        <v>238</v>
      </c>
      <c r="L14" s="0" t="s">
        <v>164</v>
      </c>
      <c r="M14" s="0" t="s">
        <v>164</v>
      </c>
      <c r="N14" s="0" t="s">
        <v>164</v>
      </c>
      <c r="O14" s="0" t="n">
        <v>4</v>
      </c>
      <c r="P14" s="0" t="n">
        <v>3</v>
      </c>
      <c r="Q14" s="0" t="s">
        <v>231</v>
      </c>
      <c r="R14" s="0" t="s">
        <v>252</v>
      </c>
      <c r="S14" s="0" t="s">
        <v>232</v>
      </c>
      <c r="T14" s="0" t="s">
        <v>238</v>
      </c>
      <c r="U14" s="0" t="s">
        <v>233</v>
      </c>
      <c r="V14" s="0" t="s">
        <v>164</v>
      </c>
      <c r="W14" s="0" t="s">
        <v>164</v>
      </c>
      <c r="X14" s="0" t="s">
        <v>230</v>
      </c>
      <c r="Y14" s="0" t="s">
        <v>245</v>
      </c>
      <c r="Z14" s="0" t="s">
        <v>235</v>
      </c>
      <c r="AA14" s="0" t="str">
        <f aca="false">HYPERLINK("https://www.toppreise.ch/price-comparison/Motherboards/GIGABYTE-X870-EAGLE-WIFI7-AMD-X870-p782676?selsort=rd")</f>
        <v>https://www.toppreise.ch/price-comparison/Motherboards/GIGABYTE-X870-EAGLE-WIFI7-AMD-X870-p782676?selsort=rd</v>
      </c>
    </row>
    <row r="15" customFormat="false" ht="15" hidden="false" customHeight="false" outlineLevel="0" collapsed="false">
      <c r="A15" s="0" t="n">
        <v>214.15</v>
      </c>
      <c r="B15" s="0" t="s">
        <v>224</v>
      </c>
      <c r="C15" s="0" t="s">
        <v>266</v>
      </c>
      <c r="D15" s="0" t="s">
        <v>264</v>
      </c>
      <c r="E15" s="0" t="s">
        <v>227</v>
      </c>
      <c r="F15" s="0" t="n">
        <v>1</v>
      </c>
      <c r="G15" s="0" t="s">
        <v>108</v>
      </c>
      <c r="H15" s="0" t="s">
        <v>228</v>
      </c>
      <c r="I15" s="0" t="n">
        <v>4</v>
      </c>
      <c r="J15" s="0" t="s">
        <v>265</v>
      </c>
      <c r="K15" s="0" t="s">
        <v>238</v>
      </c>
      <c r="L15" s="0" t="s">
        <v>164</v>
      </c>
      <c r="M15" s="0" t="s">
        <v>164</v>
      </c>
      <c r="N15" s="0" t="s">
        <v>164</v>
      </c>
      <c r="O15" s="0" t="n">
        <v>4</v>
      </c>
      <c r="P15" s="0" t="n">
        <v>3</v>
      </c>
      <c r="Q15" s="0" t="s">
        <v>231</v>
      </c>
      <c r="R15" s="0" t="s">
        <v>243</v>
      </c>
      <c r="S15" s="0" t="s">
        <v>232</v>
      </c>
      <c r="T15" s="0" t="s">
        <v>238</v>
      </c>
      <c r="U15" s="0" t="s">
        <v>233</v>
      </c>
      <c r="V15" s="0" t="s">
        <v>164</v>
      </c>
      <c r="W15" s="0" t="s">
        <v>164</v>
      </c>
      <c r="X15" s="0" t="s">
        <v>230</v>
      </c>
      <c r="Y15" s="0" t="s">
        <v>245</v>
      </c>
      <c r="Z15" s="0" t="s">
        <v>235</v>
      </c>
      <c r="AA15" s="0" t="str">
        <f aca="false">HYPERLINK("https://www.toppreise.ch/price-comparison/Motherboards/GIGABYTE-X870-GAMING-WIFI6-AMD-X870-p782677?selsort=rd")</f>
        <v>https://www.toppreise.ch/price-comparison/Motherboards/GIGABYTE-X870-GAMING-WIFI6-AMD-X870-p782677?selsort=rd</v>
      </c>
    </row>
    <row r="16" customFormat="false" ht="15" hidden="false" customHeight="false" outlineLevel="0" collapsed="false">
      <c r="A16" s="0" t="n">
        <v>229.16</v>
      </c>
      <c r="B16" s="0" t="s">
        <v>224</v>
      </c>
      <c r="C16" s="0" t="s">
        <v>267</v>
      </c>
      <c r="D16" s="0" t="s">
        <v>264</v>
      </c>
      <c r="E16" s="0" t="s">
        <v>227</v>
      </c>
      <c r="F16" s="0" t="n">
        <v>1</v>
      </c>
      <c r="G16" s="0" t="s">
        <v>108</v>
      </c>
      <c r="H16" s="0" t="s">
        <v>228</v>
      </c>
      <c r="I16" s="0" t="n">
        <v>4</v>
      </c>
      <c r="J16" s="0" t="s">
        <v>265</v>
      </c>
      <c r="K16" s="0" t="s">
        <v>238</v>
      </c>
      <c r="L16" s="0" t="s">
        <v>164</v>
      </c>
      <c r="M16" s="0" t="s">
        <v>164</v>
      </c>
      <c r="N16" s="0" t="s">
        <v>164</v>
      </c>
      <c r="O16" s="0" t="n">
        <v>4</v>
      </c>
      <c r="P16" s="0" t="n">
        <v>3</v>
      </c>
      <c r="Q16" s="0" t="s">
        <v>231</v>
      </c>
      <c r="R16" s="0" t="s">
        <v>252</v>
      </c>
      <c r="S16" s="0" t="s">
        <v>232</v>
      </c>
      <c r="T16" s="0" t="s">
        <v>238</v>
      </c>
      <c r="U16" s="0" t="s">
        <v>233</v>
      </c>
      <c r="V16" s="0" t="s">
        <v>164</v>
      </c>
      <c r="W16" s="0" t="s">
        <v>164</v>
      </c>
      <c r="X16" s="0" t="s">
        <v>230</v>
      </c>
      <c r="Y16" s="0" t="s">
        <v>245</v>
      </c>
      <c r="Z16" s="0" t="s">
        <v>235</v>
      </c>
      <c r="AA16" s="0" t="str">
        <f aca="false">HYPERLINK("https://www.toppreise.ch/price-comparison/Motherboards/GIGABYTE-X870-GAMING-X-WIFI7-AMD-X870-p782678?selsort=rd")</f>
        <v>https://www.toppreise.ch/price-comparison/Motherboards/GIGABYTE-X870-GAMING-X-WIFI7-AMD-X870-p782678?selsort=rd</v>
      </c>
    </row>
    <row r="17" customFormat="false" ht="15" hidden="false" customHeight="false" outlineLevel="0" collapsed="false">
      <c r="A17" s="0" t="n">
        <v>242.55</v>
      </c>
      <c r="B17" s="0" t="s">
        <v>247</v>
      </c>
      <c r="C17" s="0" t="s">
        <v>268</v>
      </c>
      <c r="D17" s="0" t="s">
        <v>226</v>
      </c>
      <c r="E17" s="0" t="s">
        <v>227</v>
      </c>
      <c r="F17" s="0" t="n">
        <v>1</v>
      </c>
      <c r="G17" s="0" t="s">
        <v>108</v>
      </c>
      <c r="H17" s="0" t="s">
        <v>250</v>
      </c>
      <c r="I17" s="0" t="n">
        <v>4</v>
      </c>
      <c r="J17" s="0" t="s">
        <v>259</v>
      </c>
      <c r="K17" s="0" t="s">
        <v>238</v>
      </c>
      <c r="L17" s="0" t="s">
        <v>164</v>
      </c>
      <c r="M17" s="0" t="s">
        <v>164</v>
      </c>
      <c r="N17" s="0" t="s">
        <v>164</v>
      </c>
      <c r="O17" s="0" t="n">
        <v>4</v>
      </c>
      <c r="P17" s="0" t="n">
        <v>4</v>
      </c>
      <c r="Q17" s="0" t="s">
        <v>260</v>
      </c>
      <c r="R17" s="0" t="s">
        <v>252</v>
      </c>
      <c r="S17" s="0" t="s">
        <v>232</v>
      </c>
      <c r="T17" s="0" t="s">
        <v>233</v>
      </c>
      <c r="U17" s="0" t="s">
        <v>230</v>
      </c>
      <c r="V17" s="0" t="s">
        <v>238</v>
      </c>
      <c r="W17" s="0" t="s">
        <v>164</v>
      </c>
      <c r="X17" s="0" t="s">
        <v>164</v>
      </c>
      <c r="Y17" s="0" t="s">
        <v>245</v>
      </c>
      <c r="Z17" s="0" t="s">
        <v>235</v>
      </c>
      <c r="AA17" s="0" t="str">
        <f aca="false">HYPERLINK("https://www.toppreise.ch/price-comparison/Motherboards/MSI-MAG-B850-TOMAHAWK-MAX-WIFI-AMD-B850-7E62-002R-p794168?selsort=rd")</f>
        <v>https://www.toppreise.ch/price-comparison/Motherboards/MSI-MAG-B850-TOMAHAWK-MAX-WIFI-AMD-B850-7E62-002R-p794168?selsort=rd</v>
      </c>
    </row>
    <row r="18" customFormat="false" ht="15" hidden="false" customHeight="false" outlineLevel="0" collapsed="false">
      <c r="A18" s="0" t="n">
        <v>253.95</v>
      </c>
      <c r="B18" s="0" t="s">
        <v>247</v>
      </c>
      <c r="C18" s="0" t="s">
        <v>269</v>
      </c>
      <c r="D18" s="0" t="s">
        <v>264</v>
      </c>
      <c r="E18" s="0" t="s">
        <v>227</v>
      </c>
      <c r="F18" s="0" t="n">
        <v>1</v>
      </c>
      <c r="G18" s="0" t="s">
        <v>108</v>
      </c>
      <c r="H18" s="0" t="s">
        <v>250</v>
      </c>
      <c r="I18" s="0" t="n">
        <v>4</v>
      </c>
      <c r="J18" s="0" t="s">
        <v>259</v>
      </c>
      <c r="K18" s="0" t="s">
        <v>232</v>
      </c>
      <c r="L18" s="0" t="s">
        <v>164</v>
      </c>
      <c r="M18" s="0" t="s">
        <v>164</v>
      </c>
      <c r="N18" s="0" t="s">
        <v>164</v>
      </c>
      <c r="O18" s="0" t="n">
        <v>4</v>
      </c>
      <c r="P18" s="0" t="n">
        <v>3</v>
      </c>
      <c r="Q18" s="0" t="s">
        <v>260</v>
      </c>
      <c r="R18" s="0" t="s">
        <v>252</v>
      </c>
      <c r="S18" s="0" t="s">
        <v>232</v>
      </c>
      <c r="T18" s="0" t="s">
        <v>230</v>
      </c>
      <c r="U18" s="0" t="s">
        <v>230</v>
      </c>
      <c r="V18" s="0" t="s">
        <v>233</v>
      </c>
      <c r="W18" s="0" t="s">
        <v>233</v>
      </c>
      <c r="X18" s="0" t="s">
        <v>164</v>
      </c>
      <c r="Y18" s="0" t="s">
        <v>245</v>
      </c>
      <c r="Z18" s="0" t="s">
        <v>235</v>
      </c>
      <c r="AA18" s="0" t="str">
        <f aca="false">HYPERLINK("https://www.toppreise.ch/price-comparison/Motherboards/MSI-PRO-X870-P-WIFI-AMD-X870-7E47-001R-p782785?selsort=rd")</f>
        <v>https://www.toppreise.ch/price-comparison/Motherboards/MSI-PRO-X870-P-WIFI-AMD-X870-7E47-001R-p782785?selsort=rd</v>
      </c>
    </row>
    <row r="19" customFormat="false" ht="15" hidden="false" customHeight="false" outlineLevel="0" collapsed="false">
      <c r="A19" s="0" t="n">
        <v>254.94</v>
      </c>
      <c r="B19" s="0" t="s">
        <v>224</v>
      </c>
      <c r="C19" s="0" t="s">
        <v>270</v>
      </c>
      <c r="D19" s="0" t="s">
        <v>264</v>
      </c>
      <c r="E19" s="0" t="s">
        <v>227</v>
      </c>
      <c r="F19" s="0" t="n">
        <v>1</v>
      </c>
      <c r="G19" s="0" t="s">
        <v>108</v>
      </c>
      <c r="H19" s="0" t="s">
        <v>228</v>
      </c>
      <c r="I19" s="0" t="n">
        <v>4</v>
      </c>
      <c r="J19" s="0" t="s">
        <v>259</v>
      </c>
      <c r="K19" s="0" t="s">
        <v>238</v>
      </c>
      <c r="L19" s="0" t="s">
        <v>164</v>
      </c>
      <c r="M19" s="0" t="s">
        <v>164</v>
      </c>
      <c r="N19" s="0" t="s">
        <v>164</v>
      </c>
      <c r="O19" s="0" t="n">
        <v>4</v>
      </c>
      <c r="P19" s="0" t="n">
        <v>4</v>
      </c>
      <c r="Q19" s="0" t="s">
        <v>231</v>
      </c>
      <c r="R19" s="0" t="s">
        <v>252</v>
      </c>
      <c r="S19" s="0" t="s">
        <v>232</v>
      </c>
      <c r="T19" s="0" t="s">
        <v>232</v>
      </c>
      <c r="U19" s="0" t="s">
        <v>230</v>
      </c>
      <c r="V19" s="0" t="s">
        <v>164</v>
      </c>
      <c r="W19" s="0" t="s">
        <v>164</v>
      </c>
      <c r="X19" s="0" t="s">
        <v>230</v>
      </c>
      <c r="Y19" s="0" t="s">
        <v>245</v>
      </c>
      <c r="Z19" s="0" t="s">
        <v>271</v>
      </c>
      <c r="AA19" s="0" t="str">
        <f aca="false">HYPERLINK("https://www.toppreise.ch/price-comparison/Motherboards/GIGABYTE-X870-AORUS-ELITE-WIFI7-ICE-AMD-X870-p782560?selsort=rd")</f>
        <v>https://www.toppreise.ch/price-comparison/Motherboards/GIGABYTE-X870-AORUS-ELITE-WIFI7-ICE-AMD-X870-p782560?selsort=rd</v>
      </c>
    </row>
    <row r="20" customFormat="false" ht="15" hidden="false" customHeight="false" outlineLevel="0" collapsed="false">
      <c r="A20" s="0" t="n">
        <v>258</v>
      </c>
      <c r="B20" s="0" t="s">
        <v>247</v>
      </c>
      <c r="C20" s="0" t="s">
        <v>272</v>
      </c>
      <c r="D20" s="0" t="s">
        <v>264</v>
      </c>
      <c r="E20" s="0" t="s">
        <v>227</v>
      </c>
      <c r="F20" s="0" t="n">
        <v>1</v>
      </c>
      <c r="G20" s="0" t="s">
        <v>108</v>
      </c>
      <c r="H20" s="0" t="s">
        <v>273</v>
      </c>
      <c r="I20" s="0" t="n">
        <v>4</v>
      </c>
      <c r="J20" s="0" t="s">
        <v>259</v>
      </c>
      <c r="K20" s="0" t="s">
        <v>232</v>
      </c>
      <c r="L20" s="0" t="s">
        <v>164</v>
      </c>
      <c r="M20" s="0" t="s">
        <v>164</v>
      </c>
      <c r="N20" s="0" t="s">
        <v>164</v>
      </c>
      <c r="O20" s="0" t="n">
        <v>4</v>
      </c>
      <c r="P20" s="0" t="n">
        <v>3</v>
      </c>
      <c r="Q20" s="0" t="s">
        <v>260</v>
      </c>
      <c r="R20" s="0" t="s">
        <v>252</v>
      </c>
      <c r="S20" s="0" t="s">
        <v>232</v>
      </c>
      <c r="T20" s="0" t="s">
        <v>230</v>
      </c>
      <c r="U20" s="0" t="s">
        <v>230</v>
      </c>
      <c r="V20" s="0" t="s">
        <v>233</v>
      </c>
      <c r="W20" s="0" t="s">
        <v>233</v>
      </c>
      <c r="X20" s="0" t="s">
        <v>164</v>
      </c>
      <c r="Y20" s="0" t="s">
        <v>245</v>
      </c>
      <c r="Z20" s="0" t="s">
        <v>235</v>
      </c>
      <c r="AA20" s="0" t="str">
        <f aca="false">HYPERLINK("https://www.toppreise.ch/price-comparison/Motherboards/MSI-X870-GAMING-PLUS-WIFI-AMD-X870-7E47-004R-p789775?selsort=rd")</f>
        <v>https://www.toppreise.ch/price-comparison/Motherboards/MSI-X870-GAMING-PLUS-WIFI-AMD-X870-7E47-004R-p789775?selsort=rd</v>
      </c>
    </row>
    <row r="21" customFormat="false" ht="15" hidden="false" customHeight="false" outlineLevel="0" collapsed="false">
      <c r="A21" s="0" t="n">
        <v>263.52</v>
      </c>
      <c r="B21" s="0" t="s">
        <v>224</v>
      </c>
      <c r="C21" s="0" t="s">
        <v>274</v>
      </c>
      <c r="D21" s="0" t="s">
        <v>241</v>
      </c>
      <c r="E21" s="0" t="s">
        <v>227</v>
      </c>
      <c r="F21" s="0" t="n">
        <v>1</v>
      </c>
      <c r="G21" s="0" t="s">
        <v>108</v>
      </c>
      <c r="H21" s="0" t="s">
        <v>228</v>
      </c>
      <c r="I21" s="0" t="n">
        <v>4</v>
      </c>
      <c r="J21" s="0" t="s">
        <v>229</v>
      </c>
      <c r="K21" s="0" t="s">
        <v>233</v>
      </c>
      <c r="L21" s="0" t="s">
        <v>164</v>
      </c>
      <c r="M21" s="0" t="s">
        <v>164</v>
      </c>
      <c r="N21" s="0" t="s">
        <v>164</v>
      </c>
      <c r="O21" s="0" t="n">
        <v>4</v>
      </c>
      <c r="P21" s="0" t="n">
        <v>3</v>
      </c>
      <c r="Q21" s="0" t="s">
        <v>231</v>
      </c>
      <c r="R21" s="0" t="s">
        <v>252</v>
      </c>
      <c r="S21" s="0" t="s">
        <v>232</v>
      </c>
      <c r="T21" s="0" t="s">
        <v>251</v>
      </c>
      <c r="U21" s="0" t="s">
        <v>230</v>
      </c>
      <c r="V21" s="0" t="s">
        <v>233</v>
      </c>
      <c r="W21" s="0" t="s">
        <v>164</v>
      </c>
      <c r="X21" s="0" t="s">
        <v>164</v>
      </c>
      <c r="Y21" s="0" t="s">
        <v>245</v>
      </c>
      <c r="Z21" s="0" t="s">
        <v>275</v>
      </c>
      <c r="AA21" s="0" t="str">
        <f aca="false">HYPERLINK("https://www.toppreise.ch/price-comparison/Motherboards/GIGABYTE-B650E-AORUS-STEALTH-ICE-AMD-B650-p774913?selsort=rd")</f>
        <v>https://www.toppreise.ch/price-comparison/Motherboards/GIGABYTE-B650E-AORUS-STEALTH-ICE-AMD-B650-p774913?selsort=rd</v>
      </c>
    </row>
    <row r="22" customFormat="false" ht="15" hidden="false" customHeight="false" outlineLevel="0" collapsed="false">
      <c r="A22" s="0" t="n">
        <v>264.38</v>
      </c>
      <c r="B22" s="0" t="s">
        <v>224</v>
      </c>
      <c r="C22" s="0" t="s">
        <v>276</v>
      </c>
      <c r="D22" s="0" t="s">
        <v>264</v>
      </c>
      <c r="E22" s="0" t="s">
        <v>227</v>
      </c>
      <c r="F22" s="0" t="n">
        <v>1</v>
      </c>
      <c r="G22" s="0" t="s">
        <v>108</v>
      </c>
      <c r="H22" s="0" t="s">
        <v>228</v>
      </c>
      <c r="I22" s="0" t="n">
        <v>4</v>
      </c>
      <c r="J22" s="0" t="s">
        <v>259</v>
      </c>
      <c r="K22" s="0" t="s">
        <v>238</v>
      </c>
      <c r="L22" s="0" t="s">
        <v>164</v>
      </c>
      <c r="M22" s="0" t="s">
        <v>164</v>
      </c>
      <c r="N22" s="0" t="s">
        <v>164</v>
      </c>
      <c r="O22" s="0" t="n">
        <v>4</v>
      </c>
      <c r="P22" s="0" t="n">
        <v>4</v>
      </c>
      <c r="Q22" s="0" t="s">
        <v>231</v>
      </c>
      <c r="R22" s="0" t="s">
        <v>252</v>
      </c>
      <c r="S22" s="0" t="s">
        <v>232</v>
      </c>
      <c r="T22" s="0" t="s">
        <v>232</v>
      </c>
      <c r="U22" s="0" t="s">
        <v>230</v>
      </c>
      <c r="V22" s="0" t="s">
        <v>164</v>
      </c>
      <c r="W22" s="0" t="s">
        <v>164</v>
      </c>
      <c r="X22" s="0" t="s">
        <v>230</v>
      </c>
      <c r="Y22" s="0" t="s">
        <v>245</v>
      </c>
      <c r="Z22" s="0" t="s">
        <v>235</v>
      </c>
      <c r="AA22" s="0" t="str">
        <f aca="false">HYPERLINK("https://www.toppreise.ch/price-comparison/Motherboards/GIGABYTE-X870-AORUS-ELITE-WIFI7-AMD-X870-p782638?selsort=rd")</f>
        <v>https://www.toppreise.ch/price-comparison/Motherboards/GIGABYTE-X870-AORUS-ELITE-WIFI7-AMD-X870-p782638?selsort=rd</v>
      </c>
    </row>
    <row r="23" customFormat="false" ht="15" hidden="false" customHeight="false" outlineLevel="0" collapsed="false">
      <c r="A23" s="0" t="n">
        <v>274.8</v>
      </c>
      <c r="B23" s="0" t="s">
        <v>247</v>
      </c>
      <c r="C23" s="0" t="s">
        <v>277</v>
      </c>
      <c r="D23" s="0" t="s">
        <v>226</v>
      </c>
      <c r="E23" s="0" t="s">
        <v>227</v>
      </c>
      <c r="F23" s="0" t="n">
        <v>1</v>
      </c>
      <c r="G23" s="0" t="s">
        <v>108</v>
      </c>
      <c r="H23" s="0" t="s">
        <v>250</v>
      </c>
      <c r="I23" s="0" t="n">
        <v>4</v>
      </c>
      <c r="J23" s="0" t="s">
        <v>259</v>
      </c>
      <c r="K23" s="0" t="s">
        <v>238</v>
      </c>
      <c r="L23" s="0" t="s">
        <v>164</v>
      </c>
      <c r="M23" s="0" t="s">
        <v>164</v>
      </c>
      <c r="N23" s="0" t="s">
        <v>164</v>
      </c>
      <c r="O23" s="0" t="n">
        <v>4</v>
      </c>
      <c r="P23" s="0" t="n">
        <v>4</v>
      </c>
      <c r="Q23" s="0" t="s">
        <v>260</v>
      </c>
      <c r="R23" s="0" t="s">
        <v>252</v>
      </c>
      <c r="S23" s="0" t="s">
        <v>232</v>
      </c>
      <c r="T23" s="0" t="s">
        <v>233</v>
      </c>
      <c r="U23" s="0" t="s">
        <v>230</v>
      </c>
      <c r="V23" s="0" t="s">
        <v>238</v>
      </c>
      <c r="W23" s="0" t="s">
        <v>164</v>
      </c>
      <c r="X23" s="0" t="s">
        <v>164</v>
      </c>
      <c r="Y23" s="0" t="s">
        <v>245</v>
      </c>
      <c r="Z23" s="0" t="s">
        <v>271</v>
      </c>
      <c r="AA23" s="0" t="str">
        <f aca="false">HYPERLINK("https://www.toppreise.ch/price-comparison/Motherboards/MSI-MPG-B850-EDGE-TI-WIFI-AMD-B850-7E62-001R-p794232?selsort=rd")</f>
        <v>https://www.toppreise.ch/price-comparison/Motherboards/MSI-MPG-B850-EDGE-TI-WIFI-AMD-B850-7E62-001R-p794232?selsort=rd</v>
      </c>
    </row>
    <row r="24" customFormat="false" ht="15" hidden="false" customHeight="false" outlineLevel="0" collapsed="false">
      <c r="A24" s="0" t="n">
        <v>276.4</v>
      </c>
      <c r="B24" s="0" t="s">
        <v>224</v>
      </c>
      <c r="C24" s="0" t="s">
        <v>278</v>
      </c>
      <c r="D24" s="0" t="s">
        <v>279</v>
      </c>
      <c r="E24" s="0" t="s">
        <v>227</v>
      </c>
      <c r="F24" s="0" t="n">
        <v>1</v>
      </c>
      <c r="G24" s="0" t="s">
        <v>108</v>
      </c>
      <c r="H24" s="0" t="s">
        <v>228</v>
      </c>
      <c r="I24" s="0" t="n">
        <v>4</v>
      </c>
      <c r="J24" s="0" t="s">
        <v>259</v>
      </c>
      <c r="K24" s="0" t="s">
        <v>238</v>
      </c>
      <c r="L24" s="0" t="s">
        <v>164</v>
      </c>
      <c r="M24" s="0" t="s">
        <v>164</v>
      </c>
      <c r="N24" s="0" t="s">
        <v>164</v>
      </c>
      <c r="O24" s="0" t="n">
        <v>4</v>
      </c>
      <c r="P24" s="0" t="n">
        <v>4</v>
      </c>
      <c r="Q24" s="0" t="s">
        <v>231</v>
      </c>
      <c r="R24" s="0" t="s">
        <v>252</v>
      </c>
      <c r="S24" s="0" t="s">
        <v>232</v>
      </c>
      <c r="T24" s="0" t="s">
        <v>232</v>
      </c>
      <c r="U24" s="0" t="s">
        <v>230</v>
      </c>
      <c r="V24" s="0" t="s">
        <v>164</v>
      </c>
      <c r="W24" s="0" t="s">
        <v>164</v>
      </c>
      <c r="X24" s="0" t="s">
        <v>230</v>
      </c>
      <c r="Y24" s="0" t="s">
        <v>245</v>
      </c>
      <c r="Z24" s="0" t="s">
        <v>235</v>
      </c>
      <c r="AA24" s="0" t="str">
        <f aca="false">HYPERLINK("https://www.toppreise.ch/price-comparison/Motherboards/GIGABYTE-X870E-AORUS-ELITE-WIFI7-AMD-X870E-p782569?selsort=rd")</f>
        <v>https://www.toppreise.ch/price-comparison/Motherboards/GIGABYTE-X870E-AORUS-ELITE-WIFI7-AMD-X870E-p782569?selsort=rd</v>
      </c>
    </row>
    <row r="25" customFormat="false" ht="15" hidden="false" customHeight="false" outlineLevel="0" collapsed="false">
      <c r="A25" s="0" t="n">
        <v>305.18</v>
      </c>
      <c r="B25" s="0" t="s">
        <v>224</v>
      </c>
      <c r="C25" s="0" t="s">
        <v>280</v>
      </c>
      <c r="D25" s="0" t="s">
        <v>279</v>
      </c>
      <c r="E25" s="0" t="s">
        <v>227</v>
      </c>
      <c r="F25" s="0" t="n">
        <v>1</v>
      </c>
      <c r="G25" s="0" t="s">
        <v>108</v>
      </c>
      <c r="H25" s="0" t="s">
        <v>228</v>
      </c>
      <c r="I25" s="0" t="n">
        <v>4</v>
      </c>
      <c r="J25" s="0" t="s">
        <v>259</v>
      </c>
      <c r="K25" s="0" t="s">
        <v>238</v>
      </c>
      <c r="L25" s="0" t="s">
        <v>164</v>
      </c>
      <c r="M25" s="0" t="s">
        <v>164</v>
      </c>
      <c r="N25" s="0" t="s">
        <v>164</v>
      </c>
      <c r="O25" s="0" t="n">
        <v>4</v>
      </c>
      <c r="P25" s="0" t="n">
        <v>4</v>
      </c>
      <c r="Q25" s="0" t="s">
        <v>231</v>
      </c>
      <c r="R25" s="0" t="s">
        <v>243</v>
      </c>
      <c r="S25" s="0" t="s">
        <v>230</v>
      </c>
      <c r="T25" s="0" t="s">
        <v>232</v>
      </c>
      <c r="U25" s="0" t="s">
        <v>238</v>
      </c>
      <c r="V25" s="0" t="s">
        <v>164</v>
      </c>
      <c r="W25" s="0" t="s">
        <v>164</v>
      </c>
      <c r="X25" s="0" t="s">
        <v>230</v>
      </c>
      <c r="Y25" s="0" t="s">
        <v>245</v>
      </c>
      <c r="Z25" s="0" t="s">
        <v>271</v>
      </c>
      <c r="AA25" s="0" t="str">
        <f aca="false">HYPERLINK("https://www.toppreise.ch/price-comparison/Motherboards/GIGABYTE-X870E-AORUS-PRO-ICE-AMD-X870E-p782609?selsort=rd")</f>
        <v>https://www.toppreise.ch/price-comparison/Motherboards/GIGABYTE-X870E-AORUS-PRO-ICE-AMD-X870E-p782609?selsort=rd</v>
      </c>
    </row>
    <row r="26" customFormat="false" ht="15" hidden="false" customHeight="false" outlineLevel="0" collapsed="false">
      <c r="A26" s="0" t="n">
        <v>313.07</v>
      </c>
      <c r="B26" s="0" t="s">
        <v>224</v>
      </c>
      <c r="C26" s="0" t="s">
        <v>281</v>
      </c>
      <c r="D26" s="0" t="s">
        <v>279</v>
      </c>
      <c r="E26" s="0" t="s">
        <v>227</v>
      </c>
      <c r="F26" s="0" t="n">
        <v>1</v>
      </c>
      <c r="G26" s="0" t="s">
        <v>108</v>
      </c>
      <c r="H26" s="0" t="s">
        <v>228</v>
      </c>
      <c r="I26" s="0" t="n">
        <v>4</v>
      </c>
      <c r="J26" s="0" t="s">
        <v>259</v>
      </c>
      <c r="K26" s="0" t="s">
        <v>238</v>
      </c>
      <c r="L26" s="0" t="s">
        <v>164</v>
      </c>
      <c r="M26" s="0" t="s">
        <v>164</v>
      </c>
      <c r="N26" s="0" t="s">
        <v>164</v>
      </c>
      <c r="O26" s="0" t="n">
        <v>4</v>
      </c>
      <c r="P26" s="0" t="n">
        <v>4</v>
      </c>
      <c r="Q26" s="0" t="s">
        <v>231</v>
      </c>
      <c r="R26" s="0" t="s">
        <v>243</v>
      </c>
      <c r="S26" s="0" t="s">
        <v>230</v>
      </c>
      <c r="T26" s="0" t="s">
        <v>232</v>
      </c>
      <c r="U26" s="0" t="s">
        <v>238</v>
      </c>
      <c r="V26" s="0" t="s">
        <v>164</v>
      </c>
      <c r="W26" s="0" t="s">
        <v>164</v>
      </c>
      <c r="X26" s="0" t="s">
        <v>230</v>
      </c>
      <c r="Y26" s="0" t="s">
        <v>245</v>
      </c>
      <c r="Z26" s="0" t="s">
        <v>235</v>
      </c>
      <c r="AA26" s="0" t="str">
        <f aca="false">HYPERLINK("https://www.toppreise.ch/price-comparison/Motherboards/GIGABYTE-X870E-AORUS-PRO-AMD-X870E-p782630?selsort=rd")</f>
        <v>https://www.toppreise.ch/price-comparison/Motherboards/GIGABYTE-X870E-AORUS-PRO-AMD-X870E-p782630?selsort=rd</v>
      </c>
    </row>
    <row r="27" customFormat="false" ht="15" hidden="false" customHeight="false" outlineLevel="0" collapsed="false">
      <c r="A27" s="0" t="n">
        <v>318.35</v>
      </c>
      <c r="B27" s="0" t="s">
        <v>247</v>
      </c>
      <c r="C27" s="0" t="s">
        <v>282</v>
      </c>
      <c r="D27" s="0" t="s">
        <v>279</v>
      </c>
      <c r="E27" s="0" t="s">
        <v>227</v>
      </c>
      <c r="F27" s="0" t="n">
        <v>1</v>
      </c>
      <c r="G27" s="0" t="s">
        <v>108</v>
      </c>
      <c r="H27" s="0" t="s">
        <v>250</v>
      </c>
      <c r="I27" s="0" t="n">
        <v>4</v>
      </c>
      <c r="J27" s="0" t="s">
        <v>259</v>
      </c>
      <c r="K27" s="0" t="s">
        <v>238</v>
      </c>
      <c r="L27" s="0" t="s">
        <v>164</v>
      </c>
      <c r="M27" s="0" t="s">
        <v>164</v>
      </c>
      <c r="N27" s="0" t="s">
        <v>164</v>
      </c>
      <c r="O27" s="0" t="n">
        <v>4</v>
      </c>
      <c r="P27" s="0" t="n">
        <v>4</v>
      </c>
      <c r="Q27" s="0" t="s">
        <v>260</v>
      </c>
      <c r="R27" s="0" t="s">
        <v>252</v>
      </c>
      <c r="S27" s="0" t="s">
        <v>232</v>
      </c>
      <c r="T27" s="0" t="s">
        <v>238</v>
      </c>
      <c r="U27" s="0" t="s">
        <v>230</v>
      </c>
      <c r="V27" s="0" t="s">
        <v>233</v>
      </c>
      <c r="W27" s="0" t="s">
        <v>230</v>
      </c>
      <c r="X27" s="0" t="s">
        <v>164</v>
      </c>
      <c r="Y27" s="0" t="s">
        <v>245</v>
      </c>
      <c r="Z27" s="0" t="s">
        <v>235</v>
      </c>
      <c r="AA27" s="0" t="str">
        <f aca="false">HYPERLINK("https://www.toppreise.ch/price-comparison/Motherboards/MSI-MAG-X870E-TOMAHAWK-WIFI-AMD-X870E-7E59-004R-p794186?selsort=rd")</f>
        <v>https://www.toppreise.ch/price-comparison/Motherboards/MSI-MAG-X870E-TOMAHAWK-WIFI-AMD-X870E-7E59-004R-p794186?selsort=rd</v>
      </c>
    </row>
    <row r="28" customFormat="false" ht="15" hidden="false" customHeight="false" outlineLevel="0" collapsed="false">
      <c r="A28" s="0" t="n">
        <v>354.7</v>
      </c>
      <c r="B28" s="0" t="s">
        <v>247</v>
      </c>
      <c r="C28" s="0" t="s">
        <v>283</v>
      </c>
      <c r="D28" s="0" t="s">
        <v>279</v>
      </c>
      <c r="E28" s="0" t="s">
        <v>227</v>
      </c>
      <c r="F28" s="0" t="n">
        <v>1</v>
      </c>
      <c r="G28" s="0" t="s">
        <v>108</v>
      </c>
      <c r="H28" s="0" t="s">
        <v>250</v>
      </c>
      <c r="I28" s="0" t="n">
        <v>4</v>
      </c>
      <c r="J28" s="0" t="s">
        <v>259</v>
      </c>
      <c r="K28" s="0" t="s">
        <v>238</v>
      </c>
      <c r="L28" s="0" t="s">
        <v>164</v>
      </c>
      <c r="M28" s="0" t="s">
        <v>164</v>
      </c>
      <c r="N28" s="0" t="s">
        <v>164</v>
      </c>
      <c r="O28" s="0" t="n">
        <v>4</v>
      </c>
      <c r="P28" s="0" t="n">
        <v>4</v>
      </c>
      <c r="Q28" s="0" t="s">
        <v>260</v>
      </c>
      <c r="R28" s="0" t="s">
        <v>252</v>
      </c>
      <c r="S28" s="0" t="s">
        <v>232</v>
      </c>
      <c r="T28" s="0" t="s">
        <v>164</v>
      </c>
      <c r="U28" s="0" t="s">
        <v>251</v>
      </c>
      <c r="V28" s="0" t="s">
        <v>233</v>
      </c>
      <c r="W28" s="0" t="s">
        <v>230</v>
      </c>
      <c r="X28" s="0" t="s">
        <v>164</v>
      </c>
      <c r="Y28" s="0" t="s">
        <v>245</v>
      </c>
      <c r="Z28" s="0" t="s">
        <v>271</v>
      </c>
      <c r="AA28" s="0" t="str">
        <f aca="false">HYPERLINK("https://www.toppreise.ch/price-comparison/Motherboards/MSI-MPG-X870E-EDGE-TI-WIFI-AMD-X870E-7E59-002R-p794214?selsort=rd")</f>
        <v>https://www.toppreise.ch/price-comparison/Motherboards/MSI-MPG-X870E-EDGE-TI-WIFI-AMD-X870E-7E59-002R-p794214?selsort=rd</v>
      </c>
    </row>
    <row r="29" customFormat="false" ht="15" hidden="false" customHeight="false" outlineLevel="0" collapsed="false">
      <c r="A29" s="0" t="n">
        <v>399</v>
      </c>
      <c r="B29" s="0" t="s">
        <v>224</v>
      </c>
      <c r="C29" s="0" t="s">
        <v>284</v>
      </c>
      <c r="D29" s="0" t="s">
        <v>226</v>
      </c>
      <c r="E29" s="0" t="s">
        <v>227</v>
      </c>
      <c r="F29" s="0" t="n">
        <v>1</v>
      </c>
      <c r="G29" s="0" t="s">
        <v>108</v>
      </c>
      <c r="H29" s="0" t="s">
        <v>228</v>
      </c>
      <c r="I29" s="0" t="n">
        <v>4</v>
      </c>
      <c r="J29" s="0" t="s">
        <v>255</v>
      </c>
      <c r="K29" s="0" t="s">
        <v>238</v>
      </c>
      <c r="L29" s="0" t="s">
        <v>164</v>
      </c>
      <c r="M29" s="0" t="s">
        <v>164</v>
      </c>
      <c r="N29" s="0" t="s">
        <v>164</v>
      </c>
      <c r="O29" s="0" t="n">
        <v>4</v>
      </c>
      <c r="P29" s="0" t="n">
        <v>3</v>
      </c>
      <c r="Q29" s="0" t="s">
        <v>285</v>
      </c>
      <c r="R29" s="0" t="s">
        <v>252</v>
      </c>
      <c r="S29" s="0" t="s">
        <v>232</v>
      </c>
      <c r="T29" s="0" t="s">
        <v>232</v>
      </c>
      <c r="U29" s="0" t="s">
        <v>238</v>
      </c>
      <c r="V29" s="0" t="s">
        <v>233</v>
      </c>
      <c r="W29" s="0" t="s">
        <v>164</v>
      </c>
      <c r="X29" s="0" t="s">
        <v>164</v>
      </c>
      <c r="Y29" s="0" t="s">
        <v>245</v>
      </c>
      <c r="Z29" s="0" t="s">
        <v>235</v>
      </c>
      <c r="AA29" s="0" t="str">
        <f aca="false">HYPERLINK("https://www.toppreise.ch/price-comparison/Motherboards/GIGABYTE-B850-AI-TOP-AMD-B850-p793277?selsort=rd")</f>
        <v>https://www.toppreise.ch/price-comparison/Motherboards/GIGABYTE-B850-AI-TOP-AMD-B850-p793277?selsort=rd</v>
      </c>
    </row>
    <row r="30" customFormat="false" ht="15" hidden="false" customHeight="false" outlineLevel="0" collapsed="false">
      <c r="A30" s="0" t="n">
        <v>431</v>
      </c>
      <c r="B30" s="0" t="s">
        <v>247</v>
      </c>
      <c r="C30" s="0" t="s">
        <v>286</v>
      </c>
      <c r="D30" s="0" t="s">
        <v>279</v>
      </c>
      <c r="E30" s="0" t="s">
        <v>227</v>
      </c>
      <c r="F30" s="0" t="n">
        <v>1</v>
      </c>
      <c r="G30" s="0" t="s">
        <v>108</v>
      </c>
      <c r="H30" s="0" t="s">
        <v>250</v>
      </c>
      <c r="I30" s="0" t="n">
        <v>4</v>
      </c>
      <c r="J30" s="0" t="s">
        <v>255</v>
      </c>
      <c r="K30" s="0" t="s">
        <v>238</v>
      </c>
      <c r="L30" s="0" t="s">
        <v>164</v>
      </c>
      <c r="M30" s="0" t="s">
        <v>164</v>
      </c>
      <c r="N30" s="0" t="s">
        <v>164</v>
      </c>
      <c r="O30" s="0" t="n">
        <v>4</v>
      </c>
      <c r="P30" s="0" t="n">
        <v>4</v>
      </c>
      <c r="Q30" s="0" t="s">
        <v>287</v>
      </c>
      <c r="R30" s="0" t="s">
        <v>252</v>
      </c>
      <c r="S30" s="0" t="s">
        <v>164</v>
      </c>
      <c r="T30" s="0" t="s">
        <v>288</v>
      </c>
      <c r="U30" s="0" t="s">
        <v>164</v>
      </c>
      <c r="V30" s="0" t="s">
        <v>233</v>
      </c>
      <c r="W30" s="0" t="s">
        <v>230</v>
      </c>
      <c r="X30" s="0" t="s">
        <v>164</v>
      </c>
      <c r="Y30" s="0" t="s">
        <v>245</v>
      </c>
      <c r="Z30" s="0" t="s">
        <v>235</v>
      </c>
      <c r="AA30" s="0" t="str">
        <f aca="false">HYPERLINK("https://www.toppreise.ch/price-comparison/Motherboards/MSI-MPG-X870E-CARBON-WIFI-AMD-X870E-7E49-001R-p783531?selsort=rd")</f>
        <v>https://www.toppreise.ch/price-comparison/Motherboards/MSI-MPG-X870E-CARBON-WIFI-AMD-X870E-7E49-001R-p783531?selsort=rd</v>
      </c>
    </row>
    <row r="31" customFormat="false" ht="15" hidden="false" customHeight="false" outlineLevel="0" collapsed="false">
      <c r="A31" s="0" t="n">
        <v>481</v>
      </c>
      <c r="B31" s="0" t="s">
        <v>224</v>
      </c>
      <c r="C31" s="0" t="s">
        <v>289</v>
      </c>
      <c r="D31" s="0" t="s">
        <v>279</v>
      </c>
      <c r="E31" s="0" t="s">
        <v>227</v>
      </c>
      <c r="F31" s="0" t="n">
        <v>1</v>
      </c>
      <c r="G31" s="0" t="s">
        <v>108</v>
      </c>
      <c r="H31" s="0" t="s">
        <v>228</v>
      </c>
      <c r="I31" s="0" t="n">
        <v>4</v>
      </c>
      <c r="J31" s="0" t="s">
        <v>259</v>
      </c>
      <c r="K31" s="0" t="s">
        <v>238</v>
      </c>
      <c r="L31" s="0" t="s">
        <v>164</v>
      </c>
      <c r="M31" s="0" t="s">
        <v>164</v>
      </c>
      <c r="N31" s="0" t="s">
        <v>164</v>
      </c>
      <c r="O31" s="0" t="n">
        <v>4</v>
      </c>
      <c r="P31" s="0" t="n">
        <v>4</v>
      </c>
      <c r="Q31" s="0" t="s">
        <v>260</v>
      </c>
      <c r="R31" s="0" t="s">
        <v>243</v>
      </c>
      <c r="S31" s="0" t="s">
        <v>230</v>
      </c>
      <c r="T31" s="0" t="s">
        <v>232</v>
      </c>
      <c r="U31" s="0" t="s">
        <v>232</v>
      </c>
      <c r="V31" s="0" t="s">
        <v>164</v>
      </c>
      <c r="W31" s="0" t="s">
        <v>164</v>
      </c>
      <c r="X31" s="0" t="s">
        <v>230</v>
      </c>
      <c r="Y31" s="0" t="s">
        <v>245</v>
      </c>
      <c r="Z31" s="0" t="s">
        <v>235</v>
      </c>
      <c r="AA31" s="0" t="str">
        <f aca="false">HYPERLINK("https://www.toppreise.ch/price-comparison/Motherboards/GIGABYTE-X870E-AORUS-MASTER-AMD-X870E-p782595?selsort=rd")</f>
        <v>https://www.toppreise.ch/price-comparison/Motherboards/GIGABYTE-X870E-AORUS-MASTER-AMD-X870E-p782595?selsort=rd</v>
      </c>
    </row>
    <row r="32" customFormat="false" ht="15" hidden="false" customHeight="false" outlineLevel="0" collapsed="false">
      <c r="A32" s="0" t="n">
        <v>776.15</v>
      </c>
      <c r="B32" s="0" t="s">
        <v>224</v>
      </c>
      <c r="C32" s="0" t="s">
        <v>290</v>
      </c>
      <c r="D32" s="0" t="s">
        <v>279</v>
      </c>
      <c r="E32" s="0" t="s">
        <v>227</v>
      </c>
      <c r="F32" s="0" t="n">
        <v>1</v>
      </c>
      <c r="G32" s="0" t="s">
        <v>108</v>
      </c>
      <c r="H32" s="0" t="s">
        <v>228</v>
      </c>
      <c r="I32" s="0" t="n">
        <v>4</v>
      </c>
      <c r="J32" s="0" t="s">
        <v>255</v>
      </c>
      <c r="K32" s="0" t="s">
        <v>238</v>
      </c>
      <c r="L32" s="0" t="s">
        <v>164</v>
      </c>
      <c r="M32" s="0" t="s">
        <v>164</v>
      </c>
      <c r="N32" s="0" t="s">
        <v>164</v>
      </c>
      <c r="O32" s="0" t="n">
        <v>4</v>
      </c>
      <c r="P32" s="0" t="n">
        <v>4</v>
      </c>
      <c r="Q32" s="0" t="s">
        <v>285</v>
      </c>
      <c r="R32" s="0" t="s">
        <v>243</v>
      </c>
      <c r="S32" s="0" t="s">
        <v>230</v>
      </c>
      <c r="T32" s="0" t="s">
        <v>164</v>
      </c>
      <c r="U32" s="0" t="s">
        <v>244</v>
      </c>
      <c r="V32" s="0" t="s">
        <v>164</v>
      </c>
      <c r="W32" s="0" t="s">
        <v>164</v>
      </c>
      <c r="X32" s="0" t="s">
        <v>230</v>
      </c>
      <c r="Y32" s="0" t="s">
        <v>291</v>
      </c>
      <c r="Z32" s="0" t="s">
        <v>235</v>
      </c>
      <c r="AA32" s="0" t="str">
        <f aca="false">HYPERLINK("https://www.toppreise.ch/price-comparison/Motherboards/GIGABYTE-X870E-AORUS-XTREME-AI-TOP-AMD-X870E-p788795?selsort=rd")</f>
        <v>https://www.toppreise.ch/price-comparison/Motherboards/GIGABYTE-X870E-AORUS-XTREME-AI-TOP-AMD-X870E-p788795?selsort=rd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292</v>
      </c>
      <c r="E1" s="0" t="s">
        <v>101</v>
      </c>
      <c r="F1" s="0" t="s">
        <v>148</v>
      </c>
      <c r="G1" s="0" t="s">
        <v>293</v>
      </c>
      <c r="H1" s="0" t="s">
        <v>294</v>
      </c>
      <c r="I1" s="0" t="s">
        <v>151</v>
      </c>
      <c r="J1" s="0" t="s">
        <v>62</v>
      </c>
    </row>
    <row r="2" customFormat="false" ht="15" hidden="false" customHeight="false" outlineLevel="0" collapsed="false">
      <c r="A2" s="0" t="n">
        <v>103.6</v>
      </c>
      <c r="B2" s="0" t="s">
        <v>295</v>
      </c>
      <c r="C2" s="0" t="s">
        <v>296</v>
      </c>
      <c r="D2" s="0" t="s">
        <v>297</v>
      </c>
      <c r="E2" s="0" t="n">
        <v>2048</v>
      </c>
      <c r="F2" s="0" t="s">
        <v>298</v>
      </c>
      <c r="G2" s="0" t="n">
        <v>3481.6</v>
      </c>
      <c r="H2" s="0" t="n">
        <v>3072</v>
      </c>
      <c r="I2" s="0" t="n">
        <v>50.5859375</v>
      </c>
      <c r="J2" s="0" t="str">
        <f aca="false">HYPERLINK("https://www.toppreise.ch/price-comparison/Solid-State-Drives-SSD/SILICON-POWER-XD80-SSD-M-2-2TB-SP002TBP34XD8005-p652690?selsort=rd")</f>
        <v>https://www.toppreise.ch/price-comparison/Solid-State-Drives-SSD/SILICON-POWER-XD80-SSD-M-2-2TB-SP002TBP34XD8005-p652690?selsort=rd</v>
      </c>
    </row>
    <row r="3" customFormat="false" ht="15" hidden="false" customHeight="false" outlineLevel="0" collapsed="false">
      <c r="A3" s="0" t="n">
        <v>120.95</v>
      </c>
      <c r="B3" s="0" t="s">
        <v>299</v>
      </c>
      <c r="C3" s="0" t="s">
        <v>300</v>
      </c>
      <c r="D3" s="0" t="s">
        <v>297</v>
      </c>
      <c r="E3" s="0" t="n">
        <v>2048</v>
      </c>
      <c r="F3" s="0" t="s">
        <v>298</v>
      </c>
      <c r="G3" s="0" t="n">
        <v>7577.6</v>
      </c>
      <c r="H3" s="0" t="n">
        <v>7168</v>
      </c>
      <c r="I3" s="0" t="n">
        <v>59.0576171875</v>
      </c>
      <c r="J3" s="0" t="str">
        <f aca="false">HYPERLINK("https://www.toppreise.ch/price-comparison/Solid-State-Drives-SSD/CRUCIAL-T500-SSD-M-2-2TB-with-Heatsink-CT2000T500SSD5-p749037?selsort=rd")</f>
        <v>https://www.toppreise.ch/price-comparison/Solid-State-Drives-SSD/CRUCIAL-T500-SSD-M-2-2TB-with-Heatsink-CT2000T500SSD5-p749037?selsort=rd</v>
      </c>
    </row>
    <row r="4" customFormat="false" ht="15" hidden="false" customHeight="false" outlineLevel="0" collapsed="false">
      <c r="A4" s="0" t="n">
        <v>266.95</v>
      </c>
      <c r="B4" s="0" t="s">
        <v>301</v>
      </c>
      <c r="C4" s="0" t="s">
        <v>302</v>
      </c>
      <c r="D4" s="0" t="s">
        <v>297</v>
      </c>
      <c r="E4" s="0" t="n">
        <v>4096</v>
      </c>
      <c r="F4" s="0" t="s">
        <v>298</v>
      </c>
      <c r="G4" s="0" t="n">
        <v>7628.8</v>
      </c>
      <c r="H4" s="0" t="n">
        <v>7065.6</v>
      </c>
      <c r="I4" s="0" t="n">
        <v>65.17333984375</v>
      </c>
      <c r="J4" s="0" t="str">
        <f aca="false">HYPERLINK("https://www.toppreise.ch/price-comparison/Solid-State-Drives-SSD/SAMSUNG-990-PRO-NVMe-M-2-SSD-4TB-MZ-V9P4T0BW-p702886?selsort=rd")</f>
        <v>https://www.toppreise.ch/price-comparison/Solid-State-Drives-SSD/SAMSUNG-990-PRO-NVMe-M-2-SSD-4TB-MZ-V9P4T0BW-p702886?selsort=rd</v>
      </c>
    </row>
    <row r="5" customFormat="false" ht="15" hidden="false" customHeight="false" outlineLevel="0" collapsed="false">
      <c r="A5" s="0" t="n">
        <v>69.15</v>
      </c>
      <c r="B5" s="0" t="s">
        <v>303</v>
      </c>
      <c r="C5" s="0" t="s">
        <v>304</v>
      </c>
      <c r="D5" s="0" t="s">
        <v>297</v>
      </c>
      <c r="E5" s="0" t="n">
        <v>1024</v>
      </c>
      <c r="F5" s="0" t="s">
        <v>154</v>
      </c>
      <c r="G5" s="0" t="n">
        <v>3584</v>
      </c>
      <c r="H5" s="0" t="n">
        <v>2560</v>
      </c>
      <c r="I5" s="0" t="n">
        <v>67.529296875</v>
      </c>
      <c r="J5" s="0" t="str">
        <f aca="false">HYPERLINK("https://www.toppreise.ch/price-comparison/Solid-State-Drives-SSD/INTEL-670p-SSD-M-2-1TB-SSDPEKNU010TZX1-p645701?selsort=rd")</f>
        <v>https://www.toppreise.ch/price-comparison/Solid-State-Drives-SSD/INTEL-670p-SSD-M-2-1TB-SSDPEKNU010TZX1-p645701?selsort=rd</v>
      </c>
    </row>
    <row r="6" customFormat="false" ht="15" hidden="false" customHeight="false" outlineLevel="0" collapsed="false">
      <c r="A6" s="0" t="n">
        <v>560.52</v>
      </c>
      <c r="B6" s="0" t="s">
        <v>165</v>
      </c>
      <c r="C6" s="0" t="s">
        <v>305</v>
      </c>
      <c r="D6" s="0" t="s">
        <v>297</v>
      </c>
      <c r="E6" s="0" t="n">
        <v>8192</v>
      </c>
      <c r="F6" s="0" t="s">
        <v>306</v>
      </c>
      <c r="G6" s="0" t="n">
        <v>7372.8</v>
      </c>
      <c r="H6" s="0" t="n">
        <v>6758.4</v>
      </c>
      <c r="I6" s="0" t="n">
        <v>68.4228515625</v>
      </c>
      <c r="J6" s="0" t="str">
        <f aca="false">HYPERLINK("https://www.toppreise.ch/price-comparison/Solid-State-Drives-SSD/WESTERN-DIGITAL-WD-BLACK-SN850P-PS5-Design-WDBBYV0080BNC-WRSN-p790962?selsort=rd")</f>
        <v>https://www.toppreise.ch/price-comparison/Solid-State-Drives-SSD/WESTERN-DIGITAL-WD-BLACK-SN850P-PS5-Design-WDBBYV0080BNC-WRSN-p790962?selsort=rd</v>
      </c>
    </row>
    <row r="7" customFormat="false" ht="15" hidden="false" customHeight="false" outlineLevel="0" collapsed="false">
      <c r="A7" s="0" t="n">
        <v>70.75</v>
      </c>
      <c r="B7" s="0" t="s">
        <v>307</v>
      </c>
      <c r="C7" s="0" t="s">
        <v>308</v>
      </c>
      <c r="D7" s="0" t="s">
        <v>297</v>
      </c>
      <c r="E7" s="0" t="n">
        <v>1024</v>
      </c>
      <c r="F7" s="0" t="s">
        <v>309</v>
      </c>
      <c r="G7" s="0" t="n">
        <v>7608.32</v>
      </c>
      <c r="H7" s="0" t="n">
        <v>5427.2</v>
      </c>
      <c r="I7" s="0" t="n">
        <v>69.091796875</v>
      </c>
      <c r="J7" s="0" t="str">
        <f aca="false">HYPERLINK("https://www.toppreise.ch/price-comparison/Solid-State-Drives-SSD/MUSHKIN-Vortex-SSD-M-2-1TB-MKNSSDVT1TB-D8-p713133?selsort=rd")</f>
        <v>https://www.toppreise.ch/price-comparison/Solid-State-Drives-SSD/MUSHKIN-Vortex-SSD-M-2-1TB-MKNSSDVT1TB-D8-p713133?selsort=rd</v>
      </c>
    </row>
    <row r="8" customFormat="false" ht="15" hidden="false" customHeight="false" outlineLevel="0" collapsed="false">
      <c r="A8" s="0" t="n">
        <v>151.3</v>
      </c>
      <c r="B8" s="0" t="s">
        <v>301</v>
      </c>
      <c r="C8" s="0" t="s">
        <v>302</v>
      </c>
      <c r="D8" s="0" t="s">
        <v>297</v>
      </c>
      <c r="E8" s="0" t="n">
        <v>2048</v>
      </c>
      <c r="F8" s="0" t="s">
        <v>298</v>
      </c>
      <c r="G8" s="0" t="n">
        <v>7628.8</v>
      </c>
      <c r="H8" s="0" t="n">
        <v>7065.6</v>
      </c>
      <c r="I8" s="0" t="n">
        <v>73.876953125</v>
      </c>
      <c r="J8" s="0" t="str">
        <f aca="false">HYPERLINK("https://www.toppreise.ch/price-comparison/Solid-State-Drives-SSD/SAMSUNG-990-PRO-NVMe-M-2-SSD-2TB-MZ-V9P2T0BW-p702884?selsort=rd")</f>
        <v>https://www.toppreise.ch/price-comparison/Solid-State-Drives-SSD/SAMSUNG-990-PRO-NVMe-M-2-SSD-2TB-MZ-V9P2T0BW-p702884?selsort=rd</v>
      </c>
    </row>
    <row r="9" customFormat="false" ht="15" hidden="false" customHeight="false" outlineLevel="0" collapsed="false">
      <c r="A9" s="0" t="n">
        <v>77.75</v>
      </c>
      <c r="B9" s="0" t="s">
        <v>299</v>
      </c>
      <c r="C9" s="0" t="s">
        <v>300</v>
      </c>
      <c r="D9" s="0" t="s">
        <v>297</v>
      </c>
      <c r="E9" s="0" t="n">
        <v>1024</v>
      </c>
      <c r="F9" s="0" t="s">
        <v>309</v>
      </c>
      <c r="G9" s="0" t="n">
        <v>7475.2</v>
      </c>
      <c r="H9" s="0" t="n">
        <v>6963.2</v>
      </c>
      <c r="I9" s="0" t="n">
        <v>75.927734375</v>
      </c>
      <c r="J9" s="0" t="str">
        <f aca="false">HYPERLINK("https://www.toppreise.ch/price-comparison/Solid-State-Drives-SSD/CRUCIAL-T500-SSD-M-2-1TB-with-Heatsink-CT1000T500SSD5-p749041?selsort=rd")</f>
        <v>https://www.toppreise.ch/price-comparison/Solid-State-Drives-SSD/CRUCIAL-T500-SSD-M-2-1TB-with-Heatsink-CT1000T500SSD5-p749041?selsort=rd</v>
      </c>
    </row>
    <row r="10" customFormat="false" ht="15" hidden="false" customHeight="false" outlineLevel="0" collapsed="false">
      <c r="A10" s="0" t="n">
        <v>86</v>
      </c>
      <c r="B10" s="0" t="s">
        <v>247</v>
      </c>
      <c r="C10" s="0" t="s">
        <v>310</v>
      </c>
      <c r="D10" s="0" t="s">
        <v>297</v>
      </c>
      <c r="E10" s="0" t="n">
        <v>1024</v>
      </c>
      <c r="F10" s="0" t="s">
        <v>309</v>
      </c>
      <c r="G10" s="0" t="n">
        <v>7577.6</v>
      </c>
      <c r="H10" s="0" t="n">
        <v>6144</v>
      </c>
      <c r="I10" s="0" t="n">
        <v>83.984375</v>
      </c>
      <c r="J10" s="0" t="str">
        <f aca="false">HYPERLINK("https://www.toppreise.ch/price-comparison/Solid-State-Drives-SSD/MSI-Spatium-M480-Pro-PCIe-4-0-NVMe-M-2-1TB-S78-440L1G0-P83-p739461?selsort=rd")</f>
        <v>https://www.toppreise.ch/price-comparison/Solid-State-Drives-SSD/MSI-Spatium-M480-Pro-PCIe-4-0-NVMe-M-2-1TB-S78-440L1G0-P83-p739461?selsort=rd</v>
      </c>
    </row>
    <row r="11" customFormat="false" ht="15" hidden="false" customHeight="false" outlineLevel="0" collapsed="false">
      <c r="A11" s="0" t="n">
        <v>92.36</v>
      </c>
      <c r="B11" s="0" t="s">
        <v>301</v>
      </c>
      <c r="C11" s="0" t="s">
        <v>302</v>
      </c>
      <c r="D11" s="0" t="s">
        <v>297</v>
      </c>
      <c r="E11" s="0" t="n">
        <v>1024</v>
      </c>
      <c r="F11" s="0" t="s">
        <v>309</v>
      </c>
      <c r="G11" s="0" t="n">
        <v>7628.8</v>
      </c>
      <c r="H11" s="0" t="n">
        <v>7065.6</v>
      </c>
      <c r="I11" s="0" t="n">
        <v>90.1953125</v>
      </c>
      <c r="J11" s="0" t="str">
        <f aca="false">HYPERLINK("https://www.toppreise.ch/price-comparison/Solid-State-Drives-SSD/SAMSUNG-990-PRO-NVMe-M-2-SSD-1TB-MZ-V9P1T0BW-p702885?selsort=rd")</f>
        <v>https://www.toppreise.ch/price-comparison/Solid-State-Drives-SSD/SAMSUNG-990-PRO-NVMe-M-2-SSD-1TB-MZ-V9P1T0BW-p702885?selsort=rd</v>
      </c>
    </row>
    <row r="12" customFormat="false" ht="15" hidden="false" customHeight="false" outlineLevel="0" collapsed="false">
      <c r="A12" s="0" t="n">
        <v>380.13</v>
      </c>
      <c r="B12" s="0" t="s">
        <v>299</v>
      </c>
      <c r="C12" s="0" t="s">
        <v>311</v>
      </c>
      <c r="D12" s="0" t="s">
        <v>297</v>
      </c>
      <c r="E12" s="0" t="n">
        <v>4096</v>
      </c>
      <c r="F12" s="0" t="s">
        <v>312</v>
      </c>
      <c r="G12" s="0" t="n">
        <v>12697.6</v>
      </c>
      <c r="H12" s="0" t="n">
        <v>12083.2</v>
      </c>
      <c r="I12" s="0" t="n">
        <v>92.80517578125</v>
      </c>
      <c r="J12" s="0" t="str">
        <f aca="false">HYPERLINK("https://www.toppreise.ch/price-comparison/Solid-State-Drives-SSD/CRUCIAL-T700-SSD-M-2-with-Heatsink-4TB-CT4000T700SSD5-p731032?selsort=rd")</f>
        <v>https://www.toppreise.ch/price-comparison/Solid-State-Drives-SSD/CRUCIAL-T700-SSD-M-2-with-Heatsink-4TB-CT4000T700SSD5-p731032?selsort=rd</v>
      </c>
    </row>
    <row r="13" customFormat="false" ht="15" hidden="false" customHeight="false" outlineLevel="0" collapsed="false">
      <c r="A13" s="0" t="n">
        <v>52.9</v>
      </c>
      <c r="B13" s="0" t="s">
        <v>295</v>
      </c>
      <c r="C13" s="0" t="s">
        <v>296</v>
      </c>
      <c r="D13" s="0" t="s">
        <v>297</v>
      </c>
      <c r="E13" s="0" t="n">
        <v>512</v>
      </c>
      <c r="F13" s="0" t="s">
        <v>158</v>
      </c>
      <c r="G13" s="0" t="n">
        <v>3481.6</v>
      </c>
      <c r="H13" s="0" t="n">
        <v>2355.2</v>
      </c>
      <c r="I13" s="0" t="n">
        <v>103.3203125</v>
      </c>
      <c r="J13" s="0" t="str">
        <f aca="false">HYPERLINK("https://www.toppreise.ch/price-comparison/Solid-State-Drives-SSD/SILICON-POWER-XD80-SSD-M-2-512GB-SP512GBP34XD8005-p652688?selsort=rd")</f>
        <v>https://www.toppreise.ch/price-comparison/Solid-State-Drives-SSD/SILICON-POWER-XD80-SSD-M-2-512GB-SP512GBP34XD8005-p652688?selsort=rd</v>
      </c>
    </row>
    <row r="14" customFormat="false" ht="15" hidden="false" customHeight="false" outlineLevel="0" collapsed="false">
      <c r="A14" s="0" t="n">
        <v>226.8</v>
      </c>
      <c r="B14" s="0" t="s">
        <v>128</v>
      </c>
      <c r="C14" s="0" t="s">
        <v>313</v>
      </c>
      <c r="D14" s="0" t="s">
        <v>297</v>
      </c>
      <c r="E14" s="0" t="n">
        <v>2048</v>
      </c>
      <c r="F14" s="0" t="s">
        <v>298</v>
      </c>
      <c r="G14" s="0" t="n">
        <v>12697.6</v>
      </c>
      <c r="H14" s="0" t="n">
        <v>12083.2</v>
      </c>
      <c r="I14" s="0" t="n">
        <v>110.7421875</v>
      </c>
      <c r="J14" s="0" t="str">
        <f aca="false">HYPERLINK("https://www.toppreise.ch/price-comparison/Solid-State-Drives-SSD/TEAM-GROUP-T-Force-Cardea-Z540-SSD-M-2-2TB-with-Heat-TM8FF1002T0C129-p784742?selsort=rd")</f>
        <v>https://www.toppreise.ch/price-comparison/Solid-State-Drives-SSD/TEAM-GROUP-T-Force-Cardea-Z540-SSD-M-2-2TB-with-Heat-TM8FF1002T0C129-p784742?selsort=rd</v>
      </c>
    </row>
    <row r="15" customFormat="false" ht="15" hidden="false" customHeight="false" outlineLevel="0" collapsed="false">
      <c r="A15" s="0" t="n">
        <v>58.9</v>
      </c>
      <c r="B15" s="0" t="s">
        <v>224</v>
      </c>
      <c r="C15" s="0" t="s">
        <v>314</v>
      </c>
      <c r="D15" s="0" t="s">
        <v>297</v>
      </c>
      <c r="E15" s="0" t="n">
        <v>512</v>
      </c>
      <c r="F15" s="0" t="s">
        <v>154</v>
      </c>
      <c r="G15" s="0" t="n">
        <v>3584</v>
      </c>
      <c r="H15" s="0" t="n">
        <v>2662.4</v>
      </c>
      <c r="I15" s="0" t="n">
        <v>115.0390625</v>
      </c>
      <c r="J15" s="0" t="str">
        <f aca="false">HYPERLINK("https://www.toppreise.ch/price-comparison/Solid-State-Drives-SSD/GIGABYTE-M30-SSD-M-2-512GB-GP-GM30512G-G-p660987?selsort=rd")</f>
        <v>https://www.toppreise.ch/price-comparison/Solid-State-Drives-SSD/GIGABYTE-M30-SSD-M-2-512GB-GP-GM30512G-G-p660987?selsort=rd</v>
      </c>
    </row>
    <row r="16" customFormat="false" ht="15" hidden="false" customHeight="false" outlineLevel="0" collapsed="false">
      <c r="A16" s="0" t="n">
        <v>59.85</v>
      </c>
      <c r="B16" s="0" t="s">
        <v>301</v>
      </c>
      <c r="C16" s="0" t="s">
        <v>315</v>
      </c>
      <c r="D16" s="0" t="s">
        <v>297</v>
      </c>
      <c r="E16" s="0" t="n">
        <v>512</v>
      </c>
      <c r="F16" s="0" t="s">
        <v>158</v>
      </c>
      <c r="G16" s="0" t="n">
        <v>7065.6</v>
      </c>
      <c r="H16" s="0" t="n">
        <v>5120</v>
      </c>
      <c r="I16" s="0" t="n">
        <v>116.89453125</v>
      </c>
      <c r="J16" s="0" t="str">
        <f aca="false">HYPERLINK("https://www.toppreise.ch/price-comparison/Solid-State-Drives-SSD/SAMSUNG-Gen4-Client-PM9A1-M-2-SSD-512GB-MZVL2512HCJQ-00B00-p640573?selsort=rd")</f>
        <v>https://www.toppreise.ch/price-comparison/Solid-State-Drives-SSD/SAMSUNG-Gen4-Client-PM9A1-M-2-SSD-512GB-MZVL2512HCJQ-00B00-p640573?selsort=rd</v>
      </c>
    </row>
    <row r="17" customFormat="false" ht="15" hidden="false" customHeight="false" outlineLevel="0" collapsed="false">
      <c r="A17" s="0" t="n">
        <v>120.95</v>
      </c>
      <c r="B17" s="0" t="s">
        <v>299</v>
      </c>
      <c r="C17" s="0" t="s">
        <v>316</v>
      </c>
      <c r="D17" s="0" t="s">
        <v>297</v>
      </c>
      <c r="E17" s="0" t="n">
        <v>1024</v>
      </c>
      <c r="F17" s="0" t="s">
        <v>298</v>
      </c>
      <c r="G17" s="0" t="n">
        <v>11980.8</v>
      </c>
      <c r="H17" s="0" t="n">
        <v>9728</v>
      </c>
      <c r="I17" s="0" t="n">
        <v>118.115234375</v>
      </c>
      <c r="J17" s="0" t="str">
        <f aca="false">HYPERLINK("https://www.toppreise.ch/price-comparison/Solid-State-Drives-SSD/CRUCIAL-T700-SSD-M-2-1TB-CT1000T700SSD3-p729960?selsort=rd")</f>
        <v>https://www.toppreise.ch/price-comparison/Solid-State-Drives-SSD/CRUCIAL-T700-SSD-M-2-1TB-CT1000T700SSD3-p729960?selsort=rd</v>
      </c>
    </row>
    <row r="18" customFormat="false" ht="15" hidden="false" customHeight="false" outlineLevel="0" collapsed="false">
      <c r="A18" s="0" t="n">
        <v>491.7</v>
      </c>
      <c r="B18" s="0" t="s">
        <v>299</v>
      </c>
      <c r="C18" s="0" t="s">
        <v>317</v>
      </c>
      <c r="D18" s="0" t="s">
        <v>297</v>
      </c>
      <c r="E18" s="0" t="n">
        <v>4096</v>
      </c>
      <c r="F18" s="0" t="s">
        <v>312</v>
      </c>
      <c r="G18" s="0" t="n">
        <v>14438.4</v>
      </c>
      <c r="H18" s="0" t="n">
        <v>12902.4</v>
      </c>
      <c r="I18" s="0" t="n">
        <v>120.0439453125</v>
      </c>
      <c r="J18" s="0" t="str">
        <f aca="false">HYPERLINK("https://www.toppreise.ch/price-comparison/Solid-State-Drives-SSD/CRUCIAL-T705-SSD-M-2-4TB-CT4000T705SSD3-p759570?selsort=rd")</f>
        <v>https://www.toppreise.ch/price-comparison/Solid-State-Drives-SSD/CRUCIAL-T705-SSD-M-2-4TB-CT4000T705SSD3-p759570?selsort=rd</v>
      </c>
    </row>
    <row r="19" customFormat="false" ht="15" hidden="false" customHeight="false" outlineLevel="0" collapsed="false">
      <c r="A19" s="0" t="n">
        <v>261.77</v>
      </c>
      <c r="B19" s="0" t="s">
        <v>114</v>
      </c>
      <c r="C19" s="0" t="s">
        <v>318</v>
      </c>
      <c r="D19" s="0" t="s">
        <v>297</v>
      </c>
      <c r="E19" s="0" t="n">
        <v>2048</v>
      </c>
      <c r="F19" s="0" t="s">
        <v>298</v>
      </c>
      <c r="G19" s="0" t="n">
        <v>14336</v>
      </c>
      <c r="H19" s="0" t="n">
        <v>12288</v>
      </c>
      <c r="I19" s="0" t="n">
        <v>127.8173828125</v>
      </c>
      <c r="J19" s="0" t="str">
        <f aca="false">HYPERLINK("https://www.toppreise.ch/price-comparison/Solid-State-Drives-SSD/CORSAIR-Force-Series-MP700-PRO-SE-M-2-SSD-CSSD-F2000GBMP700PROS-p772097?selsort=rd")</f>
        <v>https://www.toppreise.ch/price-comparison/Solid-State-Drives-SSD/CORSAIR-Force-Series-MP700-PRO-SE-M-2-SSD-CSSD-F2000GBMP700PROS-p772097?selsort=rd</v>
      </c>
    </row>
    <row r="20" customFormat="false" ht="15" hidden="false" customHeight="false" outlineLevel="0" collapsed="false">
      <c r="A20" s="0" t="n">
        <v>65.98</v>
      </c>
      <c r="B20" s="0" t="s">
        <v>319</v>
      </c>
      <c r="C20" s="0" t="s">
        <v>320</v>
      </c>
      <c r="D20" s="0" t="s">
        <v>297</v>
      </c>
      <c r="E20" s="0" t="n">
        <v>512</v>
      </c>
      <c r="F20" s="0" t="s">
        <v>309</v>
      </c>
      <c r="G20" s="0" t="n">
        <v>7577.6</v>
      </c>
      <c r="H20" s="0" t="n">
        <v>3891.2</v>
      </c>
      <c r="I20" s="0" t="n">
        <v>128.8671875</v>
      </c>
      <c r="J20" s="0" t="str">
        <f aca="false">HYPERLINK("https://www.toppreise.ch/price-comparison/Solid-State-Drives-SSD/HP-FX900-Pro-SSD-M-2-512GB-4A3T9AA-p704753?selsort=rd")</f>
        <v>https://www.toppreise.ch/price-comparison/Solid-State-Drives-SSD/HP-FX900-Pro-SSD-M-2-512GB-4A3T9AA-p704753?selsort=rd</v>
      </c>
    </row>
    <row r="21" customFormat="false" ht="15" hidden="false" customHeight="false" outlineLevel="0" collapsed="false">
      <c r="A21" s="0" t="n">
        <v>285.2</v>
      </c>
      <c r="B21" s="0" t="s">
        <v>299</v>
      </c>
      <c r="C21" s="0" t="s">
        <v>317</v>
      </c>
      <c r="D21" s="0" t="s">
        <v>297</v>
      </c>
      <c r="E21" s="0" t="n">
        <v>2048</v>
      </c>
      <c r="F21" s="0" t="s">
        <v>306</v>
      </c>
      <c r="G21" s="0" t="n">
        <v>14848</v>
      </c>
      <c r="H21" s="0" t="n">
        <v>13004.8</v>
      </c>
      <c r="I21" s="0" t="n">
        <v>139.2578125</v>
      </c>
      <c r="J21" s="0" t="str">
        <f aca="false">HYPERLINK("https://www.toppreise.ch/price-comparison/Solid-State-Drives-SSD/CRUCIAL-T705-SSD-M-2-2TB-CT2000T705SSD3-p759568?selsort=rd")</f>
        <v>https://www.toppreise.ch/price-comparison/Solid-State-Drives-SSD/CRUCIAL-T705-SSD-M-2-2TB-CT2000T705SSD3-p759568?selsort=rd</v>
      </c>
    </row>
    <row r="22" customFormat="false" ht="15" hidden="false" customHeight="false" outlineLevel="0" collapsed="false">
      <c r="A22" s="0" t="n">
        <v>148</v>
      </c>
      <c r="B22" s="0" t="s">
        <v>299</v>
      </c>
      <c r="C22" s="0" t="s">
        <v>317</v>
      </c>
      <c r="D22" s="0" t="s">
        <v>297</v>
      </c>
      <c r="E22" s="0" t="n">
        <v>1024</v>
      </c>
      <c r="F22" s="0" t="s">
        <v>298</v>
      </c>
      <c r="G22" s="0" t="n">
        <v>13926.4</v>
      </c>
      <c r="H22" s="0" t="n">
        <v>10444.8</v>
      </c>
      <c r="I22" s="0" t="n">
        <v>144.53125</v>
      </c>
      <c r="J22" s="0" t="str">
        <f aca="false">HYPERLINK("https://www.toppreise.ch/price-comparison/Solid-State-Drives-SSD/CRUCIAL-T705-SSD-M-2-1TB-with-Heat-Sink-CT1000T705SSD5-p759574?selsort=rd")</f>
        <v>https://www.toppreise.ch/price-comparison/Solid-State-Drives-SSD/CRUCIAL-T705-SSD-M-2-1TB-with-Heat-Sink-CT1000T705SSD5-p759574?selsort=rd</v>
      </c>
    </row>
    <row r="23" customFormat="false" ht="15" hidden="false" customHeight="false" outlineLevel="0" collapsed="false">
      <c r="A23" s="0" t="n">
        <v>43.15</v>
      </c>
      <c r="B23" s="0" t="s">
        <v>301</v>
      </c>
      <c r="C23" s="0" t="s">
        <v>315</v>
      </c>
      <c r="D23" s="0" t="s">
        <v>297</v>
      </c>
      <c r="E23" s="0" t="n">
        <v>256</v>
      </c>
      <c r="F23" s="0" t="s">
        <v>158</v>
      </c>
      <c r="G23" s="0" t="n">
        <v>6553.6</v>
      </c>
      <c r="H23" s="0" t="n">
        <v>2764.8</v>
      </c>
      <c r="I23" s="0" t="n">
        <v>168.5546875</v>
      </c>
      <c r="J23" s="0" t="str">
        <f aca="false">HYPERLINK("https://www.toppreise.ch/price-comparison/Solid-State-Drives-SSD/SAMSUNG-Gen4-Client-PM9A1-M-2-SSD-256GB-MZVL2256HCHQ-00B00-p640572?selsort=rd")</f>
        <v>https://www.toppreise.ch/price-comparison/Solid-State-Drives-SSD/SAMSUNG-Gen4-Client-PM9A1-M-2-SSD-256GB-MZVL2256HCHQ-00B00-p640572?selsort=rd</v>
      </c>
    </row>
    <row r="24" customFormat="false" ht="15" hidden="false" customHeight="false" outlineLevel="0" collapsed="false">
      <c r="A24" s="0" t="n">
        <v>377</v>
      </c>
      <c r="B24" s="0" t="s">
        <v>247</v>
      </c>
      <c r="C24" s="0" t="s">
        <v>321</v>
      </c>
      <c r="D24" s="0" t="s">
        <v>297</v>
      </c>
      <c r="E24" s="0" t="n">
        <v>2048</v>
      </c>
      <c r="F24" s="0" t="s">
        <v>306</v>
      </c>
      <c r="G24" s="0" t="n">
        <v>14950.4</v>
      </c>
      <c r="H24" s="0" t="n">
        <v>13004.8</v>
      </c>
      <c r="I24" s="0" t="n">
        <v>184.08203125</v>
      </c>
      <c r="J24" s="0" t="str">
        <f aca="false">HYPERLINK("https://www.toppreise.ch/price-comparison/Solid-State-Drives-SSD/MSI-Spatium-M580-FROZR-M-2-SSD-2TB-with-Heat-Sink-S78-440Q780-P83-p772829?selsort=rd")</f>
        <v>https://www.toppreise.ch/price-comparison/Solid-State-Drives-SSD/MSI-Spatium-M580-FROZR-M-2-SSD-2TB-with-Heat-Sink-S78-440Q780-P83-p772829?selsort=rd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2.83"/>
    <col collapsed="false" customWidth="true" hidden="false" outlineLevel="0" max="3" min="3" style="0" width="62.21"/>
    <col collapsed="false" customWidth="true" hidden="false" outlineLevel="0" max="4" min="4" style="0" width="6.44"/>
    <col collapsed="false" customWidth="true" hidden="false" outlineLevel="0" max="5" min="5" style="0" width="10.23"/>
    <col collapsed="false" customWidth="true" hidden="false" outlineLevel="0" max="6" min="6" style="0" width="5.58"/>
    <col collapsed="false" customWidth="true" hidden="false" outlineLevel="0" max="7" min="7" style="0" width="23.55"/>
    <col collapsed="false" customWidth="true" hidden="false" outlineLevel="0" max="8" min="8" style="0" width="5.15"/>
    <col collapsed="false" customWidth="true" hidden="false" outlineLevel="0" max="9" min="9" style="0" width="21.5"/>
    <col collapsed="false" customWidth="true" hidden="false" outlineLevel="0" max="10" min="10" style="0" width="15.11"/>
    <col collapsed="false" customWidth="true" hidden="false" outlineLevel="0" max="11" min="11" style="0" width="13.37"/>
    <col collapsed="false" customWidth="true" hidden="false" outlineLevel="0" max="12" min="12" style="0" width="18.58"/>
    <col collapsed="false" customWidth="true" hidden="false" outlineLevel="0" max="13" min="13" style="0" width="130.22"/>
  </cols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322</v>
      </c>
      <c r="E1" s="0" t="s">
        <v>323</v>
      </c>
      <c r="F1" s="0" t="s">
        <v>223</v>
      </c>
      <c r="G1" s="0" t="s">
        <v>324</v>
      </c>
      <c r="H1" s="0" t="s">
        <v>325</v>
      </c>
      <c r="I1" s="0" t="s">
        <v>326</v>
      </c>
      <c r="J1" s="0" t="s">
        <v>327</v>
      </c>
      <c r="K1" s="0" t="s">
        <v>328</v>
      </c>
      <c r="L1" s="0" t="s">
        <v>329</v>
      </c>
      <c r="M1" s="0" t="s">
        <v>62</v>
      </c>
    </row>
    <row r="2" customFormat="false" ht="15" hidden="false" customHeight="false" outlineLevel="0" collapsed="false">
      <c r="A2" s="0" t="n">
        <v>60.9</v>
      </c>
      <c r="B2" s="0" t="s">
        <v>330</v>
      </c>
      <c r="C2" s="0" t="s">
        <v>331</v>
      </c>
      <c r="D2" s="0" t="n">
        <v>850</v>
      </c>
      <c r="E2" s="0" t="s">
        <v>245</v>
      </c>
      <c r="F2" s="0" t="s">
        <v>235</v>
      </c>
      <c r="G2" s="0" t="s">
        <v>332</v>
      </c>
      <c r="H2" s="0" t="s">
        <v>333</v>
      </c>
      <c r="I2" s="0" t="s">
        <v>334</v>
      </c>
      <c r="J2" s="0" t="s">
        <v>335</v>
      </c>
      <c r="K2" s="0" t="n">
        <v>29</v>
      </c>
      <c r="L2" s="0" t="n">
        <v>0.0716470588235294</v>
      </c>
      <c r="M2" s="0" t="str">
        <f aca="false">HYPERLINK("https://www.toppreise.ch/price-comparison/Power-supplies/XILENCE-Gaming-Series-XP850R10-850-Watts-XN240-p740144?selsort=rd")</f>
        <v>https://www.toppreise.ch/price-comparison/Power-supplies/XILENCE-Gaming-Series-XP850R10-850-Watts-XN240-p740144?selsort=rd</v>
      </c>
    </row>
    <row r="3" customFormat="false" ht="15" hidden="false" customHeight="false" outlineLevel="0" collapsed="false">
      <c r="A3" s="0" t="n">
        <v>57.55</v>
      </c>
      <c r="B3" s="0" t="s">
        <v>330</v>
      </c>
      <c r="C3" s="0" t="s">
        <v>336</v>
      </c>
      <c r="D3" s="0" t="n">
        <v>750</v>
      </c>
      <c r="E3" s="0" t="s">
        <v>245</v>
      </c>
      <c r="F3" s="0" t="s">
        <v>235</v>
      </c>
      <c r="G3" s="0" t="s">
        <v>332</v>
      </c>
      <c r="H3" s="0" t="s">
        <v>333</v>
      </c>
      <c r="I3" s="0" t="s">
        <v>337</v>
      </c>
      <c r="J3" s="0" t="s">
        <v>335</v>
      </c>
      <c r="K3" s="0" t="n">
        <v>32</v>
      </c>
      <c r="L3" s="0" t="n">
        <v>0.0767333333333333</v>
      </c>
      <c r="M3" s="0" t="str">
        <f aca="false">HYPERLINK("https://www.toppreise.ch/price-comparison/Power-supplies/XILENCE-Gaming-Series-XP750R10-750-Watts-XN235-p740145?selsort=rd")</f>
        <v>https://www.toppreise.ch/price-comparison/Power-supplies/XILENCE-Gaming-Series-XP750R10-750-Watts-XN235-p740145?selsort=rd</v>
      </c>
    </row>
    <row r="4" customFormat="false" ht="15" hidden="false" customHeight="false" outlineLevel="0" collapsed="false">
      <c r="A4" s="0" t="n">
        <v>48.95</v>
      </c>
      <c r="B4" s="0" t="s">
        <v>330</v>
      </c>
      <c r="C4" s="0" t="s">
        <v>338</v>
      </c>
      <c r="D4" s="0" t="n">
        <v>550</v>
      </c>
      <c r="E4" s="0" t="s">
        <v>245</v>
      </c>
      <c r="F4" s="0" t="s">
        <v>235</v>
      </c>
      <c r="G4" s="0" t="s">
        <v>339</v>
      </c>
      <c r="H4" s="0" t="s">
        <v>244</v>
      </c>
      <c r="I4" s="0" t="s">
        <v>340</v>
      </c>
      <c r="J4" s="0" t="s">
        <v>335</v>
      </c>
      <c r="K4" s="0" t="n">
        <v>27</v>
      </c>
      <c r="L4" s="0" t="n">
        <v>0.089</v>
      </c>
      <c r="M4" s="0" t="str">
        <f aca="false">HYPERLINK("https://www.toppreise.ch/price-comparison/Power-supplies/XILENCE-Gaming-Series-XP550R10-550-Watts-XN215-p740148?selsort=rd")</f>
        <v>https://www.toppreise.ch/price-comparison/Power-supplies/XILENCE-Gaming-Series-XP550R10-550-Watts-XN215-p740148?selsort=rd</v>
      </c>
    </row>
    <row r="5" customFormat="false" ht="15" hidden="false" customHeight="false" outlineLevel="0" collapsed="false">
      <c r="A5" s="0" t="n">
        <v>124.9</v>
      </c>
      <c r="B5" s="0" t="s">
        <v>341</v>
      </c>
      <c r="C5" s="0" t="s">
        <v>342</v>
      </c>
      <c r="D5" s="0" t="n">
        <v>1200</v>
      </c>
      <c r="E5" s="0" t="s">
        <v>245</v>
      </c>
      <c r="F5" s="0" t="s">
        <v>235</v>
      </c>
      <c r="G5" s="0" t="s">
        <v>343</v>
      </c>
      <c r="H5" s="0" t="s">
        <v>333</v>
      </c>
      <c r="I5" s="0" t="s">
        <v>344</v>
      </c>
      <c r="J5" s="0" t="s">
        <v>345</v>
      </c>
      <c r="K5" s="0" t="n">
        <v>29.12</v>
      </c>
      <c r="L5" s="0" t="n">
        <v>0.104083333333333</v>
      </c>
      <c r="M5" s="0" t="str">
        <f aca="false">HYPERLINK("https://www.toppreise.ch/price-comparison/Power-supplies/RAIJINTEK-CRATOS-Series-Black-1200-Watts-0R30B00003-p788084?selsort=rd")</f>
        <v>https://www.toppreise.ch/price-comparison/Power-supplies/RAIJINTEK-CRATOS-Series-Black-1200-Watts-0R30B00003-p788084?selsort=rd</v>
      </c>
    </row>
    <row r="6" customFormat="false" ht="15" hidden="false" customHeight="false" outlineLevel="0" collapsed="false">
      <c r="A6" s="0" t="n">
        <v>106.9</v>
      </c>
      <c r="B6" s="0" t="s">
        <v>341</v>
      </c>
      <c r="C6" s="0" t="s">
        <v>342</v>
      </c>
      <c r="D6" s="0" t="n">
        <v>1000</v>
      </c>
      <c r="E6" s="0" t="s">
        <v>245</v>
      </c>
      <c r="F6" s="0" t="s">
        <v>235</v>
      </c>
      <c r="G6" s="0" t="s">
        <v>343</v>
      </c>
      <c r="H6" s="0" t="s">
        <v>333</v>
      </c>
      <c r="I6" s="0" t="s">
        <v>344</v>
      </c>
      <c r="J6" s="0" t="s">
        <v>345</v>
      </c>
      <c r="K6" s="0" t="n">
        <v>20.94</v>
      </c>
      <c r="L6" s="0" t="n">
        <v>0.1069</v>
      </c>
      <c r="M6" s="0" t="str">
        <f aca="false">HYPERLINK("https://www.toppreise.ch/price-comparison/Power-supplies/RAIJINTEK-CRATOS-Series-Black-1000-Watts-0R30B00005-p788088?selsort=rd")</f>
        <v>https://www.toppreise.ch/price-comparison/Power-supplies/RAIJINTEK-CRATOS-Series-Black-1000-Watts-0R30B00005-p788088?selsort=rd</v>
      </c>
    </row>
    <row r="7" customFormat="false" ht="15" hidden="false" customHeight="false" outlineLevel="0" collapsed="false">
      <c r="A7" s="0" t="n">
        <v>136</v>
      </c>
      <c r="B7" s="0" t="s">
        <v>330</v>
      </c>
      <c r="C7" s="0" t="s">
        <v>346</v>
      </c>
      <c r="D7" s="0" t="n">
        <v>1250</v>
      </c>
      <c r="E7" s="0" t="s">
        <v>245</v>
      </c>
      <c r="F7" s="0" t="s">
        <v>235</v>
      </c>
      <c r="G7" s="0" t="s">
        <v>347</v>
      </c>
      <c r="H7" s="0" t="s">
        <v>348</v>
      </c>
      <c r="I7" s="0" t="s">
        <v>334</v>
      </c>
      <c r="J7" s="0" t="s">
        <v>345</v>
      </c>
      <c r="K7" s="0" t="n">
        <v>31</v>
      </c>
      <c r="L7" s="0" t="n">
        <v>0.1088</v>
      </c>
      <c r="M7" s="0" t="str">
        <f aca="false">HYPERLINK("https://www.toppreise.ch/price-comparison/Power-supplies/XILENCE-Performance-X-Modular-XP1250MR9-2-1250-Watts-XN178-p740149?selsort=rd")</f>
        <v>https://www.toppreise.ch/price-comparison/Power-supplies/XILENCE-Performance-X-Modular-XP1250MR9-2-1250-Watts-XN178-p740149?selsort=rd</v>
      </c>
    </row>
    <row r="8" customFormat="false" ht="15" hidden="false" customHeight="false" outlineLevel="0" collapsed="false">
      <c r="A8" s="0" t="n">
        <v>92.9</v>
      </c>
      <c r="B8" s="0" t="s">
        <v>349</v>
      </c>
      <c r="C8" s="0" t="s">
        <v>350</v>
      </c>
      <c r="D8" s="0" t="n">
        <v>850</v>
      </c>
      <c r="E8" s="0" t="s">
        <v>245</v>
      </c>
      <c r="F8" s="0" t="s">
        <v>235</v>
      </c>
      <c r="G8" s="0" t="s">
        <v>351</v>
      </c>
      <c r="H8" s="0" t="s">
        <v>244</v>
      </c>
      <c r="I8" s="0" t="s">
        <v>352</v>
      </c>
      <c r="J8" s="0" t="s">
        <v>345</v>
      </c>
      <c r="K8" s="0" t="n">
        <v>25.1</v>
      </c>
      <c r="L8" s="0" t="n">
        <v>0.109294117647059</v>
      </c>
      <c r="M8" s="0" t="str">
        <f aca="false">HYPERLINK("https://www.toppreise.ch/price-comparison/Power-supplies/BE-QUIET-Pure-Power-12-850-Watts-BP004EU-p792889?selsort=rd")</f>
        <v>https://www.toppreise.ch/price-comparison/Power-supplies/BE-QUIET-Pure-Power-12-850-Watts-BP004EU-p792889?selsort=rd</v>
      </c>
    </row>
    <row r="9" customFormat="false" ht="15" hidden="false" customHeight="false" outlineLevel="0" collapsed="false">
      <c r="A9" s="0" t="n">
        <v>66.9</v>
      </c>
      <c r="B9" s="0" t="s">
        <v>349</v>
      </c>
      <c r="C9" s="0" t="s">
        <v>350</v>
      </c>
      <c r="D9" s="0" t="n">
        <v>550</v>
      </c>
      <c r="E9" s="0" t="s">
        <v>245</v>
      </c>
      <c r="F9" s="0" t="s">
        <v>235</v>
      </c>
      <c r="G9" s="0" t="s">
        <v>353</v>
      </c>
      <c r="H9" s="0" t="s">
        <v>244</v>
      </c>
      <c r="I9" s="0" t="s">
        <v>337</v>
      </c>
      <c r="J9" s="0" t="s">
        <v>345</v>
      </c>
      <c r="K9" s="0" t="n">
        <v>14.6</v>
      </c>
      <c r="L9" s="0" t="n">
        <v>0.121636363636364</v>
      </c>
      <c r="M9" s="0" t="str">
        <f aca="false">HYPERLINK("https://www.toppreise.ch/price-comparison/Power-supplies/BE-QUIET-Pure-Power-12-550-Watts-BP001EU-p792892?selsort=rd")</f>
        <v>https://www.toppreise.ch/price-comparison/Power-supplies/BE-QUIET-Pure-Power-12-550-Watts-BP001EU-p792892?selsort=rd</v>
      </c>
    </row>
    <row r="10" customFormat="false" ht="15" hidden="false" customHeight="false" outlineLevel="0" collapsed="false">
      <c r="A10" s="0" t="n">
        <v>92.45</v>
      </c>
      <c r="B10" s="0" t="s">
        <v>349</v>
      </c>
      <c r="C10" s="0" t="s">
        <v>350</v>
      </c>
      <c r="D10" s="0" t="n">
        <v>750</v>
      </c>
      <c r="E10" s="0" t="s">
        <v>245</v>
      </c>
      <c r="F10" s="0" t="s">
        <v>235</v>
      </c>
      <c r="G10" s="0" t="s">
        <v>351</v>
      </c>
      <c r="H10" s="0" t="s">
        <v>244</v>
      </c>
      <c r="I10" s="0" t="s">
        <v>334</v>
      </c>
      <c r="J10" s="0" t="s">
        <v>345</v>
      </c>
      <c r="K10" s="0" t="n">
        <v>22.5</v>
      </c>
      <c r="L10" s="0" t="n">
        <v>0.123266666666667</v>
      </c>
      <c r="M10" s="0" t="str">
        <f aca="false">HYPERLINK("https://www.toppreise.ch/price-comparison/Power-supplies/BE-QUIET-Pure-Power-12-750-Watts-BP003EU-p792890?selsort=rd")</f>
        <v>https://www.toppreise.ch/price-comparison/Power-supplies/BE-QUIET-Pure-Power-12-750-Watts-BP003EU-p792890?selsort=rd</v>
      </c>
    </row>
    <row r="11" customFormat="false" ht="15" hidden="false" customHeight="false" outlineLevel="0" collapsed="false">
      <c r="A11" s="0" t="n">
        <v>101</v>
      </c>
      <c r="B11" s="0" t="s">
        <v>354</v>
      </c>
      <c r="C11" s="0" t="s">
        <v>355</v>
      </c>
      <c r="D11" s="0" t="n">
        <v>750</v>
      </c>
      <c r="E11" s="0" t="s">
        <v>245</v>
      </c>
      <c r="F11" s="0" t="s">
        <v>235</v>
      </c>
      <c r="G11" s="0" t="s">
        <v>343</v>
      </c>
      <c r="H11" s="0" t="s">
        <v>356</v>
      </c>
      <c r="I11" s="0" t="s">
        <v>344</v>
      </c>
      <c r="J11" s="0" t="s">
        <v>357</v>
      </c>
      <c r="K11" s="0" t="n">
        <v>9.21</v>
      </c>
      <c r="L11" s="0" t="n">
        <v>0.134666666666667</v>
      </c>
      <c r="M11" s="0" t="str">
        <f aca="false">HYPERLINK("https://www.toppreise.ch/price-comparison/Power-supplies/SHARKOON-Rebel-P20-750-Watts-p777027?selsort=rd")</f>
        <v>https://www.toppreise.ch/price-comparison/Power-supplies/SHARKOON-Rebel-P20-750-Watts-p777027?selsort=rd</v>
      </c>
    </row>
    <row r="12" customFormat="false" ht="15" hidden="false" customHeight="false" outlineLevel="0" collapsed="false">
      <c r="A12" s="0" t="n">
        <v>120</v>
      </c>
      <c r="B12" s="0" t="s">
        <v>354</v>
      </c>
      <c r="C12" s="0" t="s">
        <v>355</v>
      </c>
      <c r="D12" s="0" t="n">
        <v>850</v>
      </c>
      <c r="E12" s="0" t="s">
        <v>245</v>
      </c>
      <c r="F12" s="0" t="s">
        <v>235</v>
      </c>
      <c r="G12" s="0" t="s">
        <v>343</v>
      </c>
      <c r="H12" s="0" t="s">
        <v>356</v>
      </c>
      <c r="I12" s="0" t="s">
        <v>344</v>
      </c>
      <c r="J12" s="0" t="s">
        <v>357</v>
      </c>
      <c r="K12" s="0" t="n">
        <v>20.72</v>
      </c>
      <c r="L12" s="0" t="n">
        <v>0.141176470588235</v>
      </c>
      <c r="M12" s="0" t="str">
        <f aca="false">HYPERLINK("https://www.toppreise.ch/price-comparison/Power-supplies/SHARKOON-Rebel-P20-850-Watts-p777029?selsort=rd")</f>
        <v>https://www.toppreise.ch/price-comparison/Power-supplies/SHARKOON-Rebel-P20-850-Watts-p777029?selsort=rd</v>
      </c>
    </row>
    <row r="13" customFormat="false" ht="15" hidden="false" customHeight="false" outlineLevel="0" collapsed="false">
      <c r="A13" s="0" t="n">
        <v>176</v>
      </c>
      <c r="B13" s="0" t="s">
        <v>358</v>
      </c>
      <c r="C13" s="0" t="s">
        <v>359</v>
      </c>
      <c r="D13" s="0" t="n">
        <v>1200</v>
      </c>
      <c r="E13" s="0" t="s">
        <v>245</v>
      </c>
      <c r="F13" s="0" t="s">
        <v>235</v>
      </c>
      <c r="G13" s="0" t="s">
        <v>360</v>
      </c>
      <c r="H13" s="0" t="s">
        <v>348</v>
      </c>
      <c r="I13" s="0" t="s">
        <v>361</v>
      </c>
      <c r="J13" s="0" t="s">
        <v>345</v>
      </c>
      <c r="K13" s="0" t="n">
        <v>28.5</v>
      </c>
      <c r="L13" s="0" t="n">
        <v>0.146666666666667</v>
      </c>
      <c r="M13" s="0" t="str">
        <f aca="false">HYPERLINK("https://www.toppreise.ch/price-comparison/Power-supplies/ENERMAX-Revolution-ATX-3-0-1200-Watts-ERA1200EWT-p726728?selsort=rd")</f>
        <v>https://www.toppreise.ch/price-comparison/Power-supplies/ENERMAX-Revolution-ATX-3-0-1200-Watts-ERA1200EWT-p726728?selsort=rd</v>
      </c>
    </row>
    <row r="14" customFormat="false" ht="15" hidden="false" customHeight="false" outlineLevel="0" collapsed="false">
      <c r="A14" s="0" t="n">
        <v>223.95</v>
      </c>
      <c r="B14" s="0" t="s">
        <v>349</v>
      </c>
      <c r="C14" s="0" t="s">
        <v>362</v>
      </c>
      <c r="D14" s="0" t="n">
        <v>1500</v>
      </c>
      <c r="E14" s="0" t="s">
        <v>245</v>
      </c>
      <c r="F14" s="0" t="s">
        <v>235</v>
      </c>
      <c r="G14" s="0" t="s">
        <v>363</v>
      </c>
      <c r="H14" s="0" t="s">
        <v>288</v>
      </c>
      <c r="I14" s="0" t="s">
        <v>334</v>
      </c>
      <c r="J14" s="0" t="s">
        <v>364</v>
      </c>
      <c r="K14" s="0" t="n">
        <v>36.4</v>
      </c>
      <c r="L14" s="0" t="n">
        <v>0.1493</v>
      </c>
      <c r="M14" s="0" t="str">
        <f aca="false">HYPERLINK("https://www.toppreise.ch/price-comparison/Power-supplies/BE-QUIET-Straight-Power-12-1500-Watts-BN340-p731044?selsort=rd")</f>
        <v>https://www.toppreise.ch/price-comparison/Power-supplies/BE-QUIET-Straight-Power-12-1500-Watts-BN340-p731044?selsort=rd</v>
      </c>
    </row>
    <row r="15" customFormat="false" ht="15" hidden="false" customHeight="false" outlineLevel="0" collapsed="false">
      <c r="A15" s="0" t="n">
        <v>171.49</v>
      </c>
      <c r="B15" s="0" t="s">
        <v>365</v>
      </c>
      <c r="C15" s="0" t="s">
        <v>366</v>
      </c>
      <c r="D15" s="0" t="n">
        <v>1000</v>
      </c>
      <c r="E15" s="0" t="s">
        <v>245</v>
      </c>
      <c r="F15" s="0" t="s">
        <v>235</v>
      </c>
      <c r="G15" s="0" t="s">
        <v>367</v>
      </c>
      <c r="H15" s="0" t="s">
        <v>251</v>
      </c>
      <c r="I15" s="0" t="s">
        <v>344</v>
      </c>
      <c r="J15" s="0" t="s">
        <v>345</v>
      </c>
      <c r="K15" s="0" t="n">
        <v>16.95</v>
      </c>
      <c r="L15" s="0" t="n">
        <v>0.17149</v>
      </c>
      <c r="M15" s="0" t="str">
        <f aca="false">HYPERLINK("https://www.toppreise.ch/price-comparison/Power-supplies/ASUS-ROG-STRIX-1000G-Gold-Aura-Edition-1000-Watts-90YE00P1-B0NA00-p719738?selsort=rd")</f>
        <v>https://www.toppreise.ch/price-comparison/Power-supplies/ASUS-ROG-STRIX-1000G-Gold-Aura-Edition-1000-Watts-90YE00P1-B0NA00-p719738?selsort=rd</v>
      </c>
    </row>
    <row r="16" customFormat="false" ht="15" hidden="false" customHeight="false" outlineLevel="0" collapsed="false">
      <c r="A16" s="0" t="n">
        <v>282.11</v>
      </c>
      <c r="B16" s="0" t="s">
        <v>368</v>
      </c>
      <c r="C16" s="0" t="s">
        <v>369</v>
      </c>
      <c r="D16" s="0" t="n">
        <v>1550</v>
      </c>
      <c r="E16" s="0" t="s">
        <v>245</v>
      </c>
      <c r="F16" s="0" t="s">
        <v>235</v>
      </c>
      <c r="G16" s="0" t="s">
        <v>370</v>
      </c>
      <c r="H16" s="0" t="s">
        <v>371</v>
      </c>
      <c r="I16" s="0" t="s">
        <v>344</v>
      </c>
      <c r="J16" s="0" t="s">
        <v>372</v>
      </c>
      <c r="K16" s="0" t="n">
        <v>36.88</v>
      </c>
      <c r="L16" s="0" t="n">
        <v>0.182006451612903</v>
      </c>
      <c r="M16" s="0" t="str">
        <f aca="false">HYPERLINK("https://www.toppreise.ch/price-comparison/Power-supplies/THERMALTAKE-ToughPower-TF1-TT-Premium-Edition-PS-TPD-1550FNFATE-1-p736904?selsort=rd")</f>
        <v>https://www.toppreise.ch/price-comparison/Power-supplies/THERMALTAKE-ToughPower-TF1-TT-Premium-Edition-PS-TPD-1550FNFATE-1-p736904?selsort=rd</v>
      </c>
    </row>
    <row r="17" customFormat="false" ht="15" hidden="false" customHeight="false" outlineLevel="0" collapsed="false">
      <c r="A17" s="0" t="n">
        <v>192.94</v>
      </c>
      <c r="B17" s="0" t="s">
        <v>365</v>
      </c>
      <c r="C17" s="0" t="s">
        <v>373</v>
      </c>
      <c r="D17" s="0" t="n">
        <v>1000</v>
      </c>
      <c r="E17" s="0" t="s">
        <v>245</v>
      </c>
      <c r="F17" s="0" t="s">
        <v>235</v>
      </c>
      <c r="G17" s="0" t="s">
        <v>343</v>
      </c>
      <c r="H17" s="0" t="s">
        <v>244</v>
      </c>
      <c r="I17" s="0" t="s">
        <v>344</v>
      </c>
      <c r="J17" s="0" t="s">
        <v>364</v>
      </c>
      <c r="K17" s="0" t="n">
        <v>15.58</v>
      </c>
      <c r="L17" s="0" t="n">
        <v>0.19294</v>
      </c>
      <c r="M17" s="0" t="str">
        <f aca="false">HYPERLINK("https://www.toppreise.ch/price-comparison/Power-supplies/ASUS-ROG-STRIX-1000P-GAMING-Platinum-1000-Watts-90YE00W1-B0NA00-p785400?selsort=rd")</f>
        <v>https://www.toppreise.ch/price-comparison/Power-supplies/ASUS-ROG-STRIX-1000P-GAMING-Platinum-1000-Watts-90YE00W1-B0NA00-p785400?selsort=rd</v>
      </c>
    </row>
    <row r="18" customFormat="false" ht="15" hidden="false" customHeight="false" outlineLevel="0" collapsed="false">
      <c r="A18" s="0" t="n">
        <v>259</v>
      </c>
      <c r="B18" s="0" t="s">
        <v>374</v>
      </c>
      <c r="C18" s="0" t="s">
        <v>375</v>
      </c>
      <c r="D18" s="0" t="n">
        <v>1300</v>
      </c>
      <c r="E18" s="0" t="s">
        <v>245</v>
      </c>
      <c r="F18" s="0" t="s">
        <v>235</v>
      </c>
      <c r="G18" s="0" t="s">
        <v>376</v>
      </c>
      <c r="H18" s="0" t="s">
        <v>371</v>
      </c>
      <c r="I18" s="0" t="s">
        <v>377</v>
      </c>
      <c r="J18" s="0" t="s">
        <v>364</v>
      </c>
      <c r="K18" s="0" t="n">
        <v>33.6</v>
      </c>
      <c r="L18" s="0" t="n">
        <v>0.199230769230769</v>
      </c>
      <c r="M18" s="0" t="str">
        <f aca="false">HYPERLINK("https://www.toppreise.ch/price-comparison/Power-supplies/LIAN-LI-Edge-EG1300-1300-Watts-Black-EG1300-p775671?selsort=rd")</f>
        <v>https://www.toppreise.ch/price-comparison/Power-supplies/LIAN-LI-Edge-EG1300-1300-Watts-Black-EG1300-p775671?selsort=rd</v>
      </c>
    </row>
    <row r="19" customFormat="false" ht="15" hidden="false" customHeight="false" outlineLevel="0" collapsed="false">
      <c r="A19" s="0" t="n">
        <v>370.55</v>
      </c>
      <c r="B19" s="0" t="s">
        <v>349</v>
      </c>
      <c r="C19" s="0" t="s">
        <v>378</v>
      </c>
      <c r="D19" s="0" t="n">
        <v>1600</v>
      </c>
      <c r="E19" s="0" t="s">
        <v>245</v>
      </c>
      <c r="F19" s="0" t="s">
        <v>235</v>
      </c>
      <c r="G19" s="0" t="s">
        <v>379</v>
      </c>
      <c r="H19" s="0" t="s">
        <v>371</v>
      </c>
      <c r="I19" s="0" t="s">
        <v>377</v>
      </c>
      <c r="J19" s="0" t="s">
        <v>372</v>
      </c>
      <c r="K19" s="0" t="n">
        <v>31.1</v>
      </c>
      <c r="L19" s="0" t="n">
        <v>0.23159375</v>
      </c>
      <c r="M19" s="0" t="str">
        <f aca="false">HYPERLINK("https://www.toppreise.ch/price-comparison/Power-supplies/BE-QUIET-Dark-Power-Pro-13-1600-Watts-BN332-p729058?selsort=rd")</f>
        <v>https://www.toppreise.ch/price-comparison/Power-supplies/BE-QUIET-Dark-Power-Pro-13-1600-Watts-BN332-p729058?selsort=rd</v>
      </c>
    </row>
    <row r="20" customFormat="false" ht="15" hidden="false" customHeight="false" outlineLevel="0" collapsed="false">
      <c r="A20" s="0" t="n">
        <v>215.3</v>
      </c>
      <c r="B20" s="0" t="s">
        <v>365</v>
      </c>
      <c r="C20" s="0" t="s">
        <v>380</v>
      </c>
      <c r="D20" s="0" t="n">
        <v>850</v>
      </c>
      <c r="E20" s="0" t="s">
        <v>245</v>
      </c>
      <c r="F20" s="0" t="s">
        <v>235</v>
      </c>
      <c r="G20" s="0" t="s">
        <v>381</v>
      </c>
      <c r="H20" s="0" t="s">
        <v>251</v>
      </c>
      <c r="I20" s="0" t="s">
        <v>344</v>
      </c>
      <c r="J20" s="0" t="s">
        <v>345</v>
      </c>
      <c r="K20" s="0" t="n">
        <v>14.69</v>
      </c>
      <c r="L20" s="0" t="n">
        <v>0.253294117647059</v>
      </c>
      <c r="M20" s="0" t="str">
        <f aca="false">HYPERLINK("https://www.toppreise.ch/price-comparison/Power-supplies/ASUS-ROG-STRIX-850G-Gold-Aura-Edition-850-Watts-90YE00P2-B0NA00-p719739?selsort=rd")</f>
        <v>https://www.toppreise.ch/price-comparison/Power-supplies/ASUS-ROG-STRIX-850G-Gold-Aura-Edition-850-Watts-90YE00P2-B0NA00-p719739?selsort=rd</v>
      </c>
    </row>
    <row r="21" customFormat="false" ht="15" hidden="false" customHeight="false" outlineLevel="0" collapsed="false">
      <c r="A21" s="0" t="n">
        <v>253.34</v>
      </c>
      <c r="B21" s="0" t="s">
        <v>365</v>
      </c>
      <c r="C21" s="0" t="s">
        <v>382</v>
      </c>
      <c r="D21" s="0" t="n">
        <v>1000</v>
      </c>
      <c r="E21" s="0" t="s">
        <v>245</v>
      </c>
      <c r="F21" s="0" t="s">
        <v>235</v>
      </c>
      <c r="G21" s="0" t="s">
        <v>383</v>
      </c>
      <c r="H21" s="0" t="s">
        <v>348</v>
      </c>
      <c r="I21" s="0" t="s">
        <v>344</v>
      </c>
      <c r="J21" s="0" t="s">
        <v>364</v>
      </c>
      <c r="K21" s="0" t="n">
        <v>11.39</v>
      </c>
      <c r="L21" s="0" t="n">
        <v>0.25334</v>
      </c>
      <c r="M21" s="0" t="str">
        <f aca="false">HYPERLINK("https://www.toppreise.ch/price-comparison/Power-supplies/ASUS-ROG-THOR-1000P2-GAMING-ROG-Thor-Platinum-II-with-90YE00L4-B0NA00-p730060?selsort=rd")</f>
        <v>https://www.toppreise.ch/price-comparison/Power-supplies/ASUS-ROG-THOR-1000P2-GAMING-ROG-Thor-Platinum-II-with-90YE00L4-B0NA00-p730060?selsort=rd</v>
      </c>
    </row>
    <row r="22" customFormat="false" ht="15" hidden="false" customHeight="false" outlineLevel="0" collapsed="false">
      <c r="A22" s="0" t="n">
        <v>426.25</v>
      </c>
      <c r="B22" s="0" t="s">
        <v>384</v>
      </c>
      <c r="C22" s="0" t="s">
        <v>385</v>
      </c>
      <c r="D22" s="0" t="n">
        <v>1650</v>
      </c>
      <c r="E22" s="0" t="s">
        <v>245</v>
      </c>
      <c r="F22" s="0" t="s">
        <v>235</v>
      </c>
      <c r="G22" s="0" t="s">
        <v>386</v>
      </c>
      <c r="H22" s="0" t="s">
        <v>348</v>
      </c>
      <c r="I22" s="0" t="s">
        <v>344</v>
      </c>
      <c r="J22" s="0" t="s">
        <v>372</v>
      </c>
      <c r="K22" s="0" t="n">
        <v>20</v>
      </c>
      <c r="L22" s="0" t="n">
        <v>0.258333333333333</v>
      </c>
      <c r="M22" s="0" t="str">
        <f aca="false">HYPERLINK("https://www.toppreise.ch/price-comparison/Power-supplies/ASROCK-Taichi-TC-1650T-1650-Watts-90-UXT165-TFEAAB-p792443?selsort=rd")</f>
        <v>https://www.toppreise.ch/price-comparison/Power-supplies/ASROCK-Taichi-TC-1650T-1650-Watts-90-UXT165-TFEAAB-p792443?selsort=rd</v>
      </c>
    </row>
    <row r="23" customFormat="false" ht="15" hidden="false" customHeight="false" outlineLevel="0" collapsed="false">
      <c r="A23" s="0" t="n">
        <v>347.1</v>
      </c>
      <c r="B23" s="0" t="s">
        <v>349</v>
      </c>
      <c r="C23" s="0" t="s">
        <v>378</v>
      </c>
      <c r="D23" s="0" t="n">
        <v>1300</v>
      </c>
      <c r="E23" s="0" t="s">
        <v>245</v>
      </c>
      <c r="F23" s="0" t="s">
        <v>235</v>
      </c>
      <c r="G23" s="0" t="s">
        <v>379</v>
      </c>
      <c r="H23" s="0" t="s">
        <v>371</v>
      </c>
      <c r="I23" s="0" t="s">
        <v>387</v>
      </c>
      <c r="J23" s="0" t="s">
        <v>372</v>
      </c>
      <c r="K23" s="0" t="n">
        <v>23.2</v>
      </c>
      <c r="L23" s="0" t="n">
        <v>0.267</v>
      </c>
      <c r="M23" s="0" t="str">
        <f aca="false">HYPERLINK("https://www.toppreise.ch/price-comparison/Power-supplies/BE-QUIET-Dark-Power-Pro-13-1300-Watts-BN331-p729054?selsort=rd")</f>
        <v>https://www.toppreise.ch/price-comparison/Power-supplies/BE-QUIET-Dark-Power-Pro-13-1300-Watts-BN331-p729054?selsort=rd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2025-02-02T23:26:28Z</dcterms:created>
  <dc:creator>openpyxl</dc:creator>
  <dc:description/>
  <dc:language>en-US</dc:language>
  <cp:lastModifiedBy/>
  <dcterms:modified xsi:type="dcterms:W3CDTF">2025-02-16T22:58:05Z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